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user\Desktop\EVALUACIÓN VA-012-2020\OBSERVACIONES A EVALUACIÓN\"/>
    </mc:Choice>
  </mc:AlternateContent>
  <xr:revisionPtr revIDLastSave="0" documentId="13_ncr:1_{9AA45A32-53A7-48E3-906E-46DB943DE496}" xr6:coauthVersionLast="45" xr6:coauthVersionMax="45" xr10:uidLastSave="{00000000-0000-0000-0000-000000000000}"/>
  <bookViews>
    <workbookView xWindow="-120" yWindow="-120" windowWidth="20730" windowHeight="11160" tabRatio="930" xr2:uid="{00000000-000D-0000-FFFF-FFFF00000000}"/>
  </bookViews>
  <sheets>
    <sheet name="1_ENTREGA" sheetId="2" r:id="rId1"/>
    <sheet name="2_APERTURA DE SOBRES" sheetId="35" r:id="rId2"/>
    <sheet name="5,1. REQUISITOS JURÍDICOS" sheetId="21" r:id="rId3"/>
    <sheet name="5.2.1 EXPERIENCIA GRAL" sheetId="36" r:id="rId4"/>
    <sheet name="5.3 CAP FINANCIERA" sheetId="37" r:id="rId5"/>
    <sheet name="5.5 REQUISITOS COMERCIALES" sheetId="38" r:id="rId6"/>
    <sheet name="COSTOS TOTALES" sheetId="57" r:id="rId7"/>
    <sheet name="PRESUPUESTO" sheetId="53" r:id="rId8"/>
    <sheet name="RESUMEN" sheetId="44" r:id="rId9"/>
    <sheet name="Cálculo Pt2" sheetId="28" r:id="rId10"/>
    <sheet name="10. EVALUACIÓN" sheetId="56" r:id="rId11"/>
  </sheets>
  <externalReferences>
    <externalReference r:id="rId12"/>
  </externalReferences>
  <definedNames>
    <definedName name="_Dist_Bin" hidden="1">[1]MPC3I4!$A$2040:$DD$3161</definedName>
    <definedName name="_Dist_Values" hidden="1">[1]MPC3I4!$A$2552:$IV$3906</definedName>
    <definedName name="_Fill" localSheetId="10" hidden="1">#REF!</definedName>
    <definedName name="_Fill" hidden="1">#REF!</definedName>
    <definedName name="_xlnm.Print_Area" localSheetId="0">'1_ENTREGA'!$A$1:$B$41</definedName>
    <definedName name="_xlnm.Print_Area" localSheetId="1">'2_APERTURA DE SOBRES'!$A$1:$H$38</definedName>
    <definedName name="_xlnm.Print_Area" localSheetId="2">'5,1. REQUISITOS JURÍDICOS'!$A$1:$O$38</definedName>
    <definedName name="AU">PRESUPUESTO!$G$184:$H$213</definedName>
    <definedName name="B" localSheetId="10" hidden="1">#REF!</definedName>
    <definedName name="B" hidden="1">#REF!</definedName>
    <definedName name="BANDERA">'5.2.1 EXPERIENCIA GRAL'!$AD$12:$AE$41</definedName>
    <definedName name="C_FINANCIERA">'5.3 CAP FINANCIERA'!$M$6:$O$18</definedName>
    <definedName name="CD_1">PRESUPUESTO!#REF!</definedName>
    <definedName name="COSTO_D">PRESUPUESTO!$G$171:$H$175</definedName>
    <definedName name="EST_EXP">PRESUPUESTO!$L$142:$SY$142</definedName>
    <definedName name="ESTATUS">RESUMEN!$A$5:$H$34</definedName>
    <definedName name="EXPERIENCIA">'5.2.1 EXPERIENCIA GRAL'!$W$12:$Z$41</definedName>
    <definedName name="ITEMS_REPRE">'Cálculo Pt2'!$B$14:$B$70</definedName>
    <definedName name="LISTA_OFERENTES">'1_ENTREGA'!$A$8:$B$37</definedName>
    <definedName name="OFERENTE_1">PRESUPUESTO!$L$12:$Q$134</definedName>
    <definedName name="OFERENTE_10">PRESUPUESTO!$FI$12:$FN$136</definedName>
    <definedName name="OFERENTE_11">PRESUPUESTO!$FZ$12:$GE$136</definedName>
    <definedName name="OFERENTE_12">PRESUPUESTO!$GQ$12:$GV$136</definedName>
    <definedName name="OFERENTE_13">PRESUPUESTO!$HH$12:$HM$136</definedName>
    <definedName name="OFERENTE_14">PRESUPUESTO!$HY$12:$ID$136</definedName>
    <definedName name="OFERENTE_15">PRESUPUESTO!$IP$12:$IU$136</definedName>
    <definedName name="OFERENTE_16">PRESUPUESTO!$JG$12:$JL$136</definedName>
    <definedName name="OFERENTE_17">PRESUPUESTO!$JX$12:$KC$136</definedName>
    <definedName name="OFERENTE_18">PRESUPUESTO!$KO$12:$KT$136</definedName>
    <definedName name="OFERENTE_19">PRESUPUESTO!$LF$12:$LK$136</definedName>
    <definedName name="OFERENTE_2">PRESUPUESTO!$AC$12:$AH$136</definedName>
    <definedName name="OFERENTE_20">PRESUPUESTO!$LW$12:$MB$136</definedName>
    <definedName name="OFERENTE_21">PRESUPUESTO!$MN$12:$MS$136</definedName>
    <definedName name="OFERENTE_22">PRESUPUESTO!$NE$12:$NJ$136</definedName>
    <definedName name="OFERENTE_23">PRESUPUESTO!$NV$12:$OA$136</definedName>
    <definedName name="OFERENTE_24">PRESUPUESTO!$OM$12:$OR$136</definedName>
    <definedName name="OFERENTE_25">PRESUPUESTO!$PD$12:$PI$136</definedName>
    <definedName name="OFERENTE_26">PRESUPUESTO!$PU$12:$PZ$136</definedName>
    <definedName name="OFERENTE_27">PRESUPUESTO!$QL$12:$QQ$136</definedName>
    <definedName name="OFERENTE_28">PRESUPUESTO!$RC$12:$RH$136</definedName>
    <definedName name="OFERENTE_29">PRESUPUESTO!$RT$12:$RY$136</definedName>
    <definedName name="OFERENTE_3">PRESUPUESTO!$AT$12:$AY$136</definedName>
    <definedName name="OFERENTE_30">PRESUPUESTO!$SK$12:$SP$136</definedName>
    <definedName name="OFERENTE_4">PRESUPUESTO!$BK$12:$BP$136</definedName>
    <definedName name="OFERENTE_5">PRESUPUESTO!$CB$12:$CG$136</definedName>
    <definedName name="OFERENTE_6">PRESUPUESTO!$CS$12:$CX$136</definedName>
    <definedName name="OFERENTE_7">PRESUPUESTO!$DJ$12:$DO$136</definedName>
    <definedName name="OFERENTE_8">PRESUPUESTO!$EA$12:$EF$136</definedName>
    <definedName name="OFERENTE_9">PRESUPUESTO!$ER$12:$EW$136</definedName>
    <definedName name="OFERTA_0">PRESUPUESTO!$B$10:$H$134</definedName>
    <definedName name="ORDEN" localSheetId="10">'10. EVALUACIÓN'!$T$14:$U$43</definedName>
    <definedName name="PRESUPUESTO">PRESUPUESTO!$B$171:$E$175</definedName>
    <definedName name="R_COMERCIALES">'5.5 REQUISITOS COMERCIALES'!$J$4:$L$33</definedName>
    <definedName name="UNITARIO_1">#REF!</definedName>
    <definedName name="UNITARIO_10">#REF!</definedName>
    <definedName name="UNITARIO_11">#REF!</definedName>
    <definedName name="UNITARIO_12">#REF!</definedName>
    <definedName name="UNITARIO_13">#REF!</definedName>
    <definedName name="UNITARIO_14">#REF!</definedName>
    <definedName name="UNITARIO_15">#REF!</definedName>
    <definedName name="UNITARIO_16">#REF!</definedName>
    <definedName name="UNITARIO_17">#REF!</definedName>
    <definedName name="UNITARIO_18">#REF!</definedName>
    <definedName name="UNITARIO_19">#REF!</definedName>
    <definedName name="UNITARIO_2">#REF!</definedName>
    <definedName name="UNITARIO_20">#REF!</definedName>
    <definedName name="UNITARIO_21">#REF!</definedName>
    <definedName name="UNITARIO_22">#REF!</definedName>
    <definedName name="UNITARIO_23">#REF!</definedName>
    <definedName name="UNITARIO_24">#REF!</definedName>
    <definedName name="UNITARIO_25">#REF!</definedName>
    <definedName name="UNITARIO_26">#REF!</definedName>
    <definedName name="UNITARIO_27">#REF!</definedName>
    <definedName name="UNITARIO_28">#REF!</definedName>
    <definedName name="UNITARIO_29">#REF!</definedName>
    <definedName name="UNITARIO_3">#REF!</definedName>
    <definedName name="UNITARIO_30">#REF!</definedName>
    <definedName name="UNITARIO_4">#REF!</definedName>
    <definedName name="UNITARIO_5">#REF!</definedName>
    <definedName name="UNITARIO_6">#REF!</definedName>
    <definedName name="UNITARIO_7">#REF!</definedName>
    <definedName name="UNITARIO_8">#REF!</definedName>
    <definedName name="UNITARIO_9">#REF!</definedName>
    <definedName name="wrn.GENERAL." localSheetId="10" hidden="1">{"TAB1",#N/A,TRUE,"GENERAL";"TAB2",#N/A,TRUE,"GENERAL";"TAB3",#N/A,TRUE,"GENERAL";"TAB4",#N/A,TRUE,"GENERAL";"TAB5",#N/A,TRUE,"GENERAL"}</definedName>
    <definedName name="wrn.GENERAL." hidden="1">{"TAB1",#N/A,TRUE,"GENERAL";"TAB2",#N/A,TRUE,"GENERAL";"TAB3",#N/A,TRUE,"GENERAL";"TAB4",#N/A,TRUE,"GENERAL";"TAB5",#N/A,TRUE,"GENERAL"}</definedName>
    <definedName name="wrn.items." localSheetId="10" hidden="1">{#N/A,#N/A,FALSE,"Items"}</definedName>
    <definedName name="wrn.items." localSheetId="2" hidden="1">{#N/A,#N/A,FALSE,"Items"}</definedName>
    <definedName name="wrn.items." hidden="1">{#N/A,#N/A,FALSE,"Items"}</definedName>
    <definedName name="wrn.via." localSheetId="10" hidden="1">{"via1",#N/A,TRUE,"general";"via2",#N/A,TRUE,"general";"via3",#N/A,TRUE,"general"}</definedName>
    <definedName name="wrn.via." hidden="1">{"via1",#N/A,TRUE,"general";"via2",#N/A,TRUE,"general";"via3",#N/A,TRUE,"general"}</definedName>
    <definedName name="wrn1.items" localSheetId="10" hidden="1">{#N/A,#N/A,FALSE,"Items"}</definedName>
    <definedName name="wrn1.items" localSheetId="2" hidden="1">{#N/A,#N/A,FALSE,"Items"}</definedName>
    <definedName name="wrn1.items" hidden="1">{#N/A,#N/A,FALSE,"Items"}</definedName>
    <definedName name="yuf" localSheetId="10" hidden="1">{"TAB1",#N/A,TRUE,"GENERAL";"TAB2",#N/A,TRUE,"GENERAL";"TAB3",#N/A,TRUE,"GENERAL";"TAB4",#N/A,TRUE,"GENERAL";"TAB5",#N/A,TRUE,"GENERAL"}</definedName>
    <definedName name="yuf" hidden="1">{"TAB1",#N/A,TRUE,"GENERAL";"TAB2",#N/A,TRUE,"GENERAL";"TAB3",#N/A,TRUE,"GENERAL";"TAB4",#N/A,TRUE,"GENERAL";"TAB5",#N/A,TRUE,"GENERAL"}</definedName>
    <definedName name="Z_0DF4D8E0_70F8_43CF_A6D4_A84D04F4D812_.wvu.Cols" localSheetId="0" hidden="1">'1_ENTREGA'!#REF!</definedName>
    <definedName name="Z_0DF4D8E0_70F8_43CF_A6D4_A84D04F4D812_.wvu.PrintArea" localSheetId="0" hidden="1">'1_ENTREGA'!$A$1:$B$9</definedName>
    <definedName name="Z_0DF4D8E0_70F8_43CF_A6D4_A84D04F4D812_.wvu.Rows" localSheetId="0" hidden="1">'1_ENTREGA'!#REF!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01" i="36" l="1"/>
  <c r="V104" i="36"/>
  <c r="V107" i="36"/>
  <c r="AE7" i="57" l="1"/>
  <c r="CQ6" i="57" l="1"/>
  <c r="CR6" i="57" s="1"/>
  <c r="CJ6" i="57"/>
  <c r="CK6" i="57" s="1"/>
  <c r="CC6" i="57"/>
  <c r="CD6" i="57" s="1"/>
  <c r="BV6" i="57"/>
  <c r="BW6" i="57" s="1"/>
  <c r="BO6" i="57"/>
  <c r="BP6" i="57" s="1"/>
  <c r="BH6" i="57"/>
  <c r="BI6" i="57" s="1"/>
  <c r="BA6" i="57"/>
  <c r="BB6" i="57" s="1"/>
  <c r="AT6" i="57"/>
  <c r="AU6" i="57" s="1"/>
  <c r="AM6" i="57"/>
  <c r="AN6" i="57" s="1"/>
  <c r="AF6" i="57"/>
  <c r="AG6" i="57" s="1"/>
  <c r="Y6" i="57"/>
  <c r="Z6" i="57" s="1"/>
  <c r="R6" i="57"/>
  <c r="S6" i="57" s="1"/>
  <c r="K6" i="57"/>
  <c r="L6" i="57" s="1"/>
  <c r="J8" i="57"/>
  <c r="J7" i="57"/>
  <c r="J9" i="57" l="1"/>
  <c r="K9" i="57"/>
  <c r="K8" i="57"/>
  <c r="L8" i="57" s="1"/>
  <c r="K7" i="57"/>
  <c r="L7" i="57" s="1"/>
  <c r="J10" i="57"/>
  <c r="L9" i="57" l="1"/>
  <c r="J11" i="57"/>
  <c r="K10" i="57"/>
  <c r="L10" i="57" s="1"/>
  <c r="K11" i="57" l="1"/>
  <c r="L11" i="57" s="1"/>
  <c r="C170" i="28"/>
  <c r="C171" i="28"/>
  <c r="C172" i="28"/>
  <c r="C173" i="28"/>
  <c r="C174" i="28"/>
  <c r="C175" i="28"/>
  <c r="C176" i="28"/>
  <c r="C177" i="28"/>
  <c r="C178" i="28"/>
  <c r="C179" i="28"/>
  <c r="C180"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E28" i="28"/>
  <c r="E29" i="28"/>
  <c r="E30" i="28"/>
  <c r="E31" i="28"/>
  <c r="E32" i="28"/>
  <c r="E33" i="28"/>
  <c r="E34" i="28"/>
  <c r="E35" i="28"/>
  <c r="E36" i="28"/>
  <c r="E37" i="28"/>
  <c r="E38" i="28"/>
  <c r="E39" i="28"/>
  <c r="E40" i="28"/>
  <c r="E41" i="28"/>
  <c r="E42" i="28"/>
  <c r="E43" i="28"/>
  <c r="E44" i="28"/>
  <c r="E45" i="28"/>
  <c r="E46" i="28"/>
  <c r="E47" i="28"/>
  <c r="E48" i="28"/>
  <c r="E49" i="28"/>
  <c r="E50" i="28"/>
  <c r="E51" i="28"/>
  <c r="E52" i="28"/>
  <c r="E53" i="28"/>
  <c r="E54" i="28"/>
  <c r="E55" i="28"/>
  <c r="E56" i="28"/>
  <c r="E57" i="28"/>
  <c r="E58" i="28"/>
  <c r="E59" i="28"/>
  <c r="E60" i="28"/>
  <c r="E61" i="28"/>
  <c r="E62" i="28"/>
  <c r="E63" i="28"/>
  <c r="E64" i="28"/>
  <c r="E65" i="28"/>
  <c r="E66" i="28"/>
  <c r="E67" i="28"/>
  <c r="E68" i="28"/>
  <c r="E69" i="28"/>
  <c r="E70" i="28"/>
  <c r="AC170" i="28"/>
  <c r="AC171" i="28"/>
  <c r="AC172" i="28"/>
  <c r="AC173" i="28"/>
  <c r="AC174" i="28"/>
  <c r="AC175" i="28"/>
  <c r="AC176" i="28"/>
  <c r="AC177" i="28"/>
  <c r="AC178" i="28"/>
  <c r="AC179" i="28"/>
  <c r="AC180" i="28"/>
  <c r="AA170" i="28"/>
  <c r="AA171" i="28"/>
  <c r="AA172" i="28"/>
  <c r="AA173" i="28"/>
  <c r="AA174" i="28"/>
  <c r="AA175" i="28"/>
  <c r="AA176" i="28"/>
  <c r="AA177" i="28"/>
  <c r="AA178" i="28"/>
  <c r="AA179" i="28"/>
  <c r="AA180" i="28"/>
  <c r="Y170" i="28"/>
  <c r="Y171" i="28"/>
  <c r="Y172" i="28"/>
  <c r="Y173" i="28"/>
  <c r="Y174" i="28"/>
  <c r="Y175" i="28"/>
  <c r="Y176" i="28"/>
  <c r="Y177" i="28"/>
  <c r="Y178" i="28"/>
  <c r="Y179" i="28"/>
  <c r="Y180" i="28"/>
  <c r="W170" i="28"/>
  <c r="W171" i="28"/>
  <c r="W172" i="28"/>
  <c r="W173" i="28"/>
  <c r="W174" i="28"/>
  <c r="W175" i="28"/>
  <c r="W176" i="28"/>
  <c r="W177" i="28"/>
  <c r="W178" i="28"/>
  <c r="W179" i="28"/>
  <c r="W180" i="28"/>
  <c r="U170" i="28"/>
  <c r="U171" i="28"/>
  <c r="U172" i="28"/>
  <c r="U173" i="28"/>
  <c r="U174" i="28"/>
  <c r="U175" i="28"/>
  <c r="U176" i="28"/>
  <c r="U177" i="28"/>
  <c r="U178" i="28"/>
  <c r="U179" i="28"/>
  <c r="U180" i="28"/>
  <c r="S170" i="28"/>
  <c r="S171" i="28"/>
  <c r="S172" i="28"/>
  <c r="S173" i="28"/>
  <c r="S174" i="28"/>
  <c r="S175" i="28"/>
  <c r="S176" i="28"/>
  <c r="S177" i="28"/>
  <c r="S178" i="28"/>
  <c r="S179" i="28"/>
  <c r="S180" i="28"/>
  <c r="Q170" i="28"/>
  <c r="Q171" i="28"/>
  <c r="Q172" i="28"/>
  <c r="Q173" i="28"/>
  <c r="Q174" i="28"/>
  <c r="Q175" i="28"/>
  <c r="Q176" i="28"/>
  <c r="Q177" i="28"/>
  <c r="Q178" i="28"/>
  <c r="Q179" i="28"/>
  <c r="Q180" i="28"/>
  <c r="O170" i="28"/>
  <c r="O171" i="28"/>
  <c r="O172" i="28"/>
  <c r="O173" i="28"/>
  <c r="O174" i="28"/>
  <c r="O175" i="28"/>
  <c r="O176" i="28"/>
  <c r="O177" i="28"/>
  <c r="O178" i="28"/>
  <c r="O179" i="28"/>
  <c r="O180" i="28"/>
  <c r="M170" i="28"/>
  <c r="M171" i="28"/>
  <c r="M172" i="28"/>
  <c r="M173" i="28"/>
  <c r="M174" i="28"/>
  <c r="M175" i="28"/>
  <c r="M176" i="28"/>
  <c r="M177" i="28"/>
  <c r="M178" i="28"/>
  <c r="M179" i="28"/>
  <c r="M180" i="28"/>
  <c r="K170" i="28"/>
  <c r="K171" i="28"/>
  <c r="K172" i="28"/>
  <c r="K173" i="28"/>
  <c r="K174" i="28"/>
  <c r="K175" i="28"/>
  <c r="K176" i="28"/>
  <c r="K177" i="28"/>
  <c r="K178" i="28"/>
  <c r="K179" i="28"/>
  <c r="K180" i="28"/>
  <c r="I170" i="28"/>
  <c r="I171" i="28"/>
  <c r="I172" i="28"/>
  <c r="I173" i="28"/>
  <c r="I174" i="28"/>
  <c r="I175" i="28"/>
  <c r="I176" i="28"/>
  <c r="I177" i="28"/>
  <c r="I178" i="28"/>
  <c r="I179" i="28"/>
  <c r="I180" i="28"/>
  <c r="G170" i="28"/>
  <c r="G171" i="28"/>
  <c r="G172" i="28"/>
  <c r="G173" i="28"/>
  <c r="G174" i="28"/>
  <c r="G175" i="28"/>
  <c r="G176" i="28"/>
  <c r="G177" i="28"/>
  <c r="G178" i="28"/>
  <c r="G179" i="28"/>
  <c r="G180" i="28"/>
  <c r="E170" i="28"/>
  <c r="E171" i="28"/>
  <c r="E172" i="28"/>
  <c r="E173" i="28"/>
  <c r="E174" i="28"/>
  <c r="E175" i="28"/>
  <c r="E176" i="28"/>
  <c r="E177" i="28"/>
  <c r="E178" i="28"/>
  <c r="E179" i="28"/>
  <c r="E180" i="28"/>
  <c r="AC28" i="28"/>
  <c r="AC29" i="28"/>
  <c r="AC30" i="28"/>
  <c r="AC31" i="28"/>
  <c r="AC32" i="28"/>
  <c r="AC33" i="28"/>
  <c r="AC34" i="28"/>
  <c r="AC35" i="28"/>
  <c r="AC36" i="28"/>
  <c r="AC37" i="28"/>
  <c r="AC38" i="28"/>
  <c r="AC39" i="28"/>
  <c r="AC40" i="28"/>
  <c r="AC41" i="28"/>
  <c r="AC42" i="28"/>
  <c r="AC43" i="28"/>
  <c r="AC44" i="28"/>
  <c r="AC45" i="28"/>
  <c r="AC46" i="28"/>
  <c r="AC47" i="28"/>
  <c r="AC48" i="28"/>
  <c r="AC49" i="28"/>
  <c r="AC50" i="28"/>
  <c r="AC51" i="28"/>
  <c r="AC52" i="28"/>
  <c r="AC53" i="28"/>
  <c r="AC54" i="28"/>
  <c r="AC55" i="28"/>
  <c r="AC56" i="28"/>
  <c r="AC57" i="28"/>
  <c r="AC58" i="28"/>
  <c r="AC59" i="28"/>
  <c r="AC60" i="28"/>
  <c r="AC61" i="28"/>
  <c r="AC62" i="28"/>
  <c r="AC63" i="28"/>
  <c r="AC64" i="28"/>
  <c r="AC65" i="28"/>
  <c r="AC66" i="28"/>
  <c r="AC67" i="28"/>
  <c r="AC68" i="28"/>
  <c r="AC69" i="28"/>
  <c r="AC70"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AA51" i="28"/>
  <c r="AA52" i="28"/>
  <c r="AA53" i="28"/>
  <c r="AA54" i="28"/>
  <c r="AA55" i="28"/>
  <c r="AA56" i="28"/>
  <c r="AA57" i="28"/>
  <c r="AA58" i="28"/>
  <c r="AA59" i="28"/>
  <c r="AA60" i="28"/>
  <c r="AA61" i="28"/>
  <c r="AA62" i="28"/>
  <c r="AA63" i="28"/>
  <c r="AA64" i="28"/>
  <c r="AA65" i="28"/>
  <c r="AA66" i="28"/>
  <c r="AA67" i="28"/>
  <c r="AA68" i="28"/>
  <c r="AA69" i="28"/>
  <c r="AA70" i="28"/>
  <c r="Y28" i="28"/>
  <c r="Y29" i="28"/>
  <c r="Y30" i="28"/>
  <c r="Y31" i="28"/>
  <c r="Y32" i="28"/>
  <c r="Y33" i="28"/>
  <c r="Y34" i="28"/>
  <c r="Y35" i="28"/>
  <c r="Y36" i="28"/>
  <c r="Y37" i="28"/>
  <c r="Y38" i="28"/>
  <c r="Y39" i="28"/>
  <c r="Y40" i="28"/>
  <c r="Y41" i="28"/>
  <c r="Y42" i="28"/>
  <c r="Y43" i="28"/>
  <c r="Y44" i="28"/>
  <c r="Y45" i="28"/>
  <c r="Y46" i="28"/>
  <c r="Y47" i="28"/>
  <c r="Y48" i="28"/>
  <c r="Y49" i="28"/>
  <c r="Y50" i="28"/>
  <c r="Y51" i="28"/>
  <c r="Y52" i="28"/>
  <c r="Y53" i="28"/>
  <c r="Y54" i="28"/>
  <c r="Y55" i="28"/>
  <c r="Y56" i="28"/>
  <c r="Y57" i="28"/>
  <c r="Y58" i="28"/>
  <c r="Y59" i="28"/>
  <c r="Y60" i="28"/>
  <c r="Y61" i="28"/>
  <c r="Y62" i="28"/>
  <c r="Y63" i="28"/>
  <c r="Y64" i="28"/>
  <c r="Y65" i="28"/>
  <c r="Y66" i="28"/>
  <c r="Y67" i="28"/>
  <c r="Y68" i="28"/>
  <c r="Y69" i="28"/>
  <c r="Y70" i="28"/>
  <c r="W28" i="28"/>
  <c r="W29" i="28"/>
  <c r="W30" i="28"/>
  <c r="W31" i="28"/>
  <c r="W32" i="28"/>
  <c r="W33" i="28"/>
  <c r="W34" i="28"/>
  <c r="W35" i="28"/>
  <c r="W36" i="28"/>
  <c r="W37" i="28"/>
  <c r="W38" i="28"/>
  <c r="W39" i="28"/>
  <c r="W40" i="28"/>
  <c r="W41" i="28"/>
  <c r="W42" i="28"/>
  <c r="W43" i="28"/>
  <c r="W44" i="28"/>
  <c r="W45" i="28"/>
  <c r="W46" i="28"/>
  <c r="W47" i="28"/>
  <c r="W48" i="28"/>
  <c r="W49" i="28"/>
  <c r="W50" i="28"/>
  <c r="W51" i="28"/>
  <c r="W52" i="28"/>
  <c r="W53" i="28"/>
  <c r="W54" i="28"/>
  <c r="W55" i="28"/>
  <c r="W56" i="28"/>
  <c r="W57" i="28"/>
  <c r="W58" i="28"/>
  <c r="W59" i="28"/>
  <c r="W60" i="28"/>
  <c r="W61" i="28"/>
  <c r="W62" i="28"/>
  <c r="W63" i="28"/>
  <c r="W64" i="28"/>
  <c r="W65" i="28"/>
  <c r="W66" i="28"/>
  <c r="W67" i="28"/>
  <c r="W68" i="28"/>
  <c r="W69" i="28"/>
  <c r="W70" i="28"/>
  <c r="U28" i="28"/>
  <c r="U29" i="28"/>
  <c r="U30" i="28"/>
  <c r="U31" i="28"/>
  <c r="U32" i="28"/>
  <c r="U33" i="28"/>
  <c r="U34" i="28"/>
  <c r="U35" i="28"/>
  <c r="U36" i="28"/>
  <c r="U37" i="28"/>
  <c r="U38" i="28"/>
  <c r="U39" i="28"/>
  <c r="U40" i="28"/>
  <c r="U41" i="28"/>
  <c r="U42" i="28"/>
  <c r="U43" i="28"/>
  <c r="U44" i="28"/>
  <c r="U45" i="28"/>
  <c r="U46" i="28"/>
  <c r="U47" i="28"/>
  <c r="U48" i="28"/>
  <c r="U49" i="28"/>
  <c r="U50" i="28"/>
  <c r="U51" i="28"/>
  <c r="U52" i="28"/>
  <c r="U53" i="28"/>
  <c r="U54" i="28"/>
  <c r="U55" i="28"/>
  <c r="U56" i="28"/>
  <c r="U57" i="28"/>
  <c r="U58" i="28"/>
  <c r="U59" i="28"/>
  <c r="U60" i="28"/>
  <c r="U61" i="28"/>
  <c r="U62" i="28"/>
  <c r="U63" i="28"/>
  <c r="U64" i="28"/>
  <c r="U65" i="28"/>
  <c r="U66" i="28"/>
  <c r="U67" i="28"/>
  <c r="U68" i="28"/>
  <c r="U69" i="28"/>
  <c r="U70" i="28"/>
  <c r="S28" i="28"/>
  <c r="S29" i="28"/>
  <c r="S30" i="28"/>
  <c r="S31" i="28"/>
  <c r="S32" i="28"/>
  <c r="S33" i="28"/>
  <c r="S34" i="28"/>
  <c r="S35" i="28"/>
  <c r="S36" i="28"/>
  <c r="S37" i="28"/>
  <c r="S38" i="28"/>
  <c r="S39" i="28"/>
  <c r="S40" i="28"/>
  <c r="S41" i="28"/>
  <c r="S42" i="28"/>
  <c r="S43" i="28"/>
  <c r="S44" i="28"/>
  <c r="S45" i="28"/>
  <c r="S46" i="28"/>
  <c r="S47" i="28"/>
  <c r="S48" i="28"/>
  <c r="S49" i="28"/>
  <c r="S50" i="28"/>
  <c r="S51" i="28"/>
  <c r="S52" i="28"/>
  <c r="S53" i="28"/>
  <c r="S54" i="28"/>
  <c r="S55" i="28"/>
  <c r="S56" i="28"/>
  <c r="S57" i="28"/>
  <c r="S58" i="28"/>
  <c r="S59" i="28"/>
  <c r="S60" i="28"/>
  <c r="S61" i="28"/>
  <c r="S62" i="28"/>
  <c r="S63" i="28"/>
  <c r="S64" i="28"/>
  <c r="S65" i="28"/>
  <c r="S66" i="28"/>
  <c r="S67" i="28"/>
  <c r="S68" i="28"/>
  <c r="S69" i="28"/>
  <c r="S70" i="28"/>
  <c r="Q28" i="28"/>
  <c r="Q29" i="28"/>
  <c r="Q30" i="28"/>
  <c r="Q31" i="28"/>
  <c r="Q32" i="28"/>
  <c r="Q33" i="28"/>
  <c r="Q34" i="28"/>
  <c r="Q35" i="28"/>
  <c r="Q36" i="28"/>
  <c r="Q37" i="28"/>
  <c r="Q38" i="28"/>
  <c r="Q39" i="28"/>
  <c r="Q40" i="28"/>
  <c r="Q41" i="28"/>
  <c r="Q42" i="28"/>
  <c r="Q43" i="28"/>
  <c r="Q44" i="28"/>
  <c r="Q45" i="28"/>
  <c r="Q46" i="28"/>
  <c r="Q47" i="28"/>
  <c r="Q48" i="28"/>
  <c r="Q49" i="28"/>
  <c r="Q50" i="28"/>
  <c r="Q51" i="28"/>
  <c r="Q52" i="28"/>
  <c r="Q53" i="28"/>
  <c r="Q54" i="28"/>
  <c r="Q55" i="28"/>
  <c r="Q56" i="28"/>
  <c r="Q57" i="28"/>
  <c r="Q58" i="28"/>
  <c r="Q59" i="28"/>
  <c r="Q60" i="28"/>
  <c r="Q61" i="28"/>
  <c r="Q62" i="28"/>
  <c r="Q63" i="28"/>
  <c r="Q64" i="28"/>
  <c r="Q65" i="28"/>
  <c r="Q66" i="28"/>
  <c r="Q67" i="28"/>
  <c r="Q68" i="28"/>
  <c r="Q69" i="28"/>
  <c r="Q70"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55" i="28"/>
  <c r="O56" i="28"/>
  <c r="O57" i="28"/>
  <c r="O58" i="28"/>
  <c r="O59" i="28"/>
  <c r="O60" i="28"/>
  <c r="O61" i="28"/>
  <c r="O62" i="28"/>
  <c r="O63" i="28"/>
  <c r="O64" i="28"/>
  <c r="O65" i="28"/>
  <c r="O66" i="28"/>
  <c r="O67" i="28"/>
  <c r="O68" i="28"/>
  <c r="O69" i="28"/>
  <c r="O70" i="28"/>
  <c r="M28" i="28"/>
  <c r="M29" i="28"/>
  <c r="M30" i="28"/>
  <c r="M31" i="28"/>
  <c r="M32" i="28"/>
  <c r="M33" i="28"/>
  <c r="M34" i="28"/>
  <c r="M35" i="28"/>
  <c r="M36" i="28"/>
  <c r="M37" i="28"/>
  <c r="M38" i="28"/>
  <c r="M39" i="28"/>
  <c r="M40" i="28"/>
  <c r="M41" i="28"/>
  <c r="M42" i="28"/>
  <c r="M43" i="28"/>
  <c r="M44" i="28"/>
  <c r="M45" i="28"/>
  <c r="M46" i="28"/>
  <c r="M47" i="28"/>
  <c r="M48" i="28"/>
  <c r="M49" i="28"/>
  <c r="M50" i="28"/>
  <c r="M51" i="28"/>
  <c r="M52" i="28"/>
  <c r="M53" i="28"/>
  <c r="M54" i="28"/>
  <c r="M55" i="28"/>
  <c r="M56" i="28"/>
  <c r="M57" i="28"/>
  <c r="M58" i="28"/>
  <c r="M59" i="28"/>
  <c r="M60" i="28"/>
  <c r="M61" i="28"/>
  <c r="M62" i="28"/>
  <c r="M63" i="28"/>
  <c r="M64" i="28"/>
  <c r="M65" i="28"/>
  <c r="M66" i="28"/>
  <c r="M67" i="28"/>
  <c r="M68" i="28"/>
  <c r="M69" i="28"/>
  <c r="M70"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I68" i="28"/>
  <c r="I69" i="28"/>
  <c r="I70"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O4" i="21" l="1"/>
  <c r="N4" i="21"/>
  <c r="M4" i="21"/>
  <c r="L4" i="21"/>
  <c r="K4" i="21"/>
  <c r="J4" i="21"/>
  <c r="I4" i="21"/>
  <c r="H4" i="21"/>
  <c r="G4" i="21"/>
  <c r="F4" i="21"/>
  <c r="E4" i="21"/>
  <c r="D4" i="21"/>
  <c r="C4" i="21"/>
  <c r="I11" i="37" l="1"/>
  <c r="F6" i="44"/>
  <c r="F7" i="44"/>
  <c r="F8" i="44"/>
  <c r="F9" i="44"/>
  <c r="F10" i="44"/>
  <c r="F11" i="44"/>
  <c r="F12" i="44"/>
  <c r="F13" i="44"/>
  <c r="F14" i="44"/>
  <c r="F15" i="44"/>
  <c r="F16" i="44"/>
  <c r="F17" i="44"/>
  <c r="F5" i="44"/>
  <c r="CI18" i="57"/>
  <c r="CI19" i="57" s="1"/>
  <c r="CI17" i="57"/>
  <c r="D49" i="57"/>
  <c r="D48" i="57"/>
  <c r="D47" i="57"/>
  <c r="D46" i="57"/>
  <c r="D45" i="57"/>
  <c r="D44" i="57"/>
  <c r="D43" i="57"/>
  <c r="D42" i="57"/>
  <c r="D41" i="57"/>
  <c r="D40" i="57"/>
  <c r="D39" i="57"/>
  <c r="D38" i="57"/>
  <c r="D37" i="57"/>
  <c r="CI20" i="57" l="1"/>
  <c r="CO16" i="57"/>
  <c r="H26" i="56" s="1"/>
  <c r="CH22" i="57"/>
  <c r="CA16" i="57"/>
  <c r="BT16" i="57"/>
  <c r="BM16" i="57"/>
  <c r="BF16" i="57"/>
  <c r="AY16" i="57"/>
  <c r="AR16" i="57"/>
  <c r="AK16" i="57"/>
  <c r="AD16" i="57"/>
  <c r="W16" i="57"/>
  <c r="P16" i="57"/>
  <c r="X20" i="57" l="1"/>
  <c r="K41" i="57"/>
  <c r="BG20" i="57"/>
  <c r="K46" i="57"/>
  <c r="AZ20" i="57"/>
  <c r="K45" i="57"/>
  <c r="CB20" i="57"/>
  <c r="K49" i="57"/>
  <c r="AE20" i="57"/>
  <c r="K42" i="57"/>
  <c r="K50" i="57"/>
  <c r="AL20" i="57"/>
  <c r="K43" i="57"/>
  <c r="BN20" i="57"/>
  <c r="K47" i="57"/>
  <c r="Q20" i="57"/>
  <c r="K40" i="57"/>
  <c r="AS20" i="57"/>
  <c r="K44" i="57"/>
  <c r="BU20" i="57"/>
  <c r="K48" i="57"/>
  <c r="CP20" i="57"/>
  <c r="K51" i="57"/>
  <c r="CN2" i="57"/>
  <c r="CM31" i="57" s="1"/>
  <c r="CG2" i="57"/>
  <c r="CF35" i="57" s="1"/>
  <c r="BZ2" i="57"/>
  <c r="BY31" i="57" s="1"/>
  <c r="BS2" i="57"/>
  <c r="BR31" i="57" s="1"/>
  <c r="BL2" i="57"/>
  <c r="BK31" i="57" s="1"/>
  <c r="BE2" i="57"/>
  <c r="BD31" i="57" s="1"/>
  <c r="AX2" i="57"/>
  <c r="AW31" i="57" s="1"/>
  <c r="AQ2" i="57"/>
  <c r="AP31" i="57" s="1"/>
  <c r="AJ2" i="57"/>
  <c r="AI31" i="57" s="1"/>
  <c r="AC2" i="57"/>
  <c r="AB31" i="57" s="1"/>
  <c r="V2" i="57"/>
  <c r="U31" i="57" s="1"/>
  <c r="O2" i="57"/>
  <c r="N31" i="57" s="1"/>
  <c r="H2" i="57"/>
  <c r="G31" i="57" s="1"/>
  <c r="N2" i="53"/>
  <c r="I16" i="57"/>
  <c r="CP8" i="57"/>
  <c r="CP7" i="57"/>
  <c r="CI8" i="57"/>
  <c r="CI7" i="57"/>
  <c r="CB8" i="57"/>
  <c r="CB7" i="57"/>
  <c r="BU8" i="57"/>
  <c r="BU7" i="57"/>
  <c r="BN8" i="57"/>
  <c r="BN7" i="57"/>
  <c r="BG8" i="57"/>
  <c r="BG7" i="57"/>
  <c r="CC7" i="57" l="1"/>
  <c r="CD7" i="57" s="1"/>
  <c r="CQ7" i="57"/>
  <c r="CR7" i="57" s="1"/>
  <c r="BO7" i="57"/>
  <c r="BP7" i="57" s="1"/>
  <c r="BH7" i="57"/>
  <c r="BI7" i="57" s="1"/>
  <c r="BV7" i="57"/>
  <c r="BW7" i="57" s="1"/>
  <c r="CJ7" i="57"/>
  <c r="CK7" i="57" s="1"/>
  <c r="CP9" i="57"/>
  <c r="CQ8" i="57"/>
  <c r="CR8" i="57" s="1"/>
  <c r="CI9" i="57"/>
  <c r="CJ8" i="57"/>
  <c r="CK8" i="57" s="1"/>
  <c r="CB9" i="57"/>
  <c r="CC8" i="57"/>
  <c r="CD8" i="57" s="1"/>
  <c r="BU9" i="57"/>
  <c r="BV8" i="57"/>
  <c r="BW8" i="57" s="1"/>
  <c r="BN9" i="57"/>
  <c r="BO8" i="57"/>
  <c r="BP8" i="57" s="1"/>
  <c r="BG9" i="57"/>
  <c r="BH8" i="57"/>
  <c r="BI8" i="57" s="1"/>
  <c r="J20" i="57"/>
  <c r="K39" i="57"/>
  <c r="CP10" i="57"/>
  <c r="AZ8" i="57"/>
  <c r="AZ7" i="57"/>
  <c r="AS8" i="57"/>
  <c r="AS7" i="57"/>
  <c r="AL8" i="57"/>
  <c r="AL7" i="57"/>
  <c r="AE8" i="57"/>
  <c r="AF7" i="57"/>
  <c r="AG7" i="57" s="1"/>
  <c r="X8" i="57"/>
  <c r="X7" i="57"/>
  <c r="Q8" i="57"/>
  <c r="Q7" i="57"/>
  <c r="E8" i="57"/>
  <c r="E9" i="57" s="1"/>
  <c r="E7" i="57"/>
  <c r="Y7" i="57" l="1"/>
  <c r="Z7" i="57" s="1"/>
  <c r="AM7" i="57"/>
  <c r="AN7" i="57" s="1"/>
  <c r="BA7" i="57"/>
  <c r="BB7" i="57" s="1"/>
  <c r="BO9" i="57"/>
  <c r="BP9" i="57" s="1"/>
  <c r="CC9" i="57"/>
  <c r="CD9" i="57" s="1"/>
  <c r="CQ9" i="57"/>
  <c r="CR9" i="57" s="1"/>
  <c r="AT7" i="57"/>
  <c r="AU7" i="57" s="1"/>
  <c r="R7" i="57"/>
  <c r="S7" i="57" s="1"/>
  <c r="CB10" i="57"/>
  <c r="BH9" i="57"/>
  <c r="BI9" i="57" s="1"/>
  <c r="BV9" i="57"/>
  <c r="BW9" i="57" s="1"/>
  <c r="CJ9" i="57"/>
  <c r="CK9" i="57" s="1"/>
  <c r="BU10" i="57"/>
  <c r="CP12" i="57"/>
  <c r="CQ10" i="57"/>
  <c r="CR10" i="57" s="1"/>
  <c r="CI10" i="57"/>
  <c r="BN10" i="57"/>
  <c r="BG10" i="57"/>
  <c r="AZ9" i="57"/>
  <c r="BA8" i="57"/>
  <c r="BB8" i="57" s="1"/>
  <c r="AS9" i="57"/>
  <c r="AT8" i="57"/>
  <c r="AU8" i="57" s="1"/>
  <c r="AL9" i="57"/>
  <c r="AM8" i="57"/>
  <c r="AN8" i="57" s="1"/>
  <c r="AE9" i="57"/>
  <c r="AF8" i="57"/>
  <c r="AG8" i="57" s="1"/>
  <c r="X9" i="57"/>
  <c r="Y8" i="57"/>
  <c r="Z8" i="57" s="1"/>
  <c r="Q9" i="57"/>
  <c r="R8" i="57"/>
  <c r="S8" i="57" s="1"/>
  <c r="CP11" i="57"/>
  <c r="CB12" i="57"/>
  <c r="CB11" i="57"/>
  <c r="E10" i="57"/>
  <c r="E11" i="57" s="1"/>
  <c r="BU12" i="57"/>
  <c r="BU11" i="57"/>
  <c r="BH10" i="57" l="1"/>
  <c r="BI10" i="57" s="1"/>
  <c r="CC10" i="57"/>
  <c r="CD10" i="57" s="1"/>
  <c r="CC11" i="57"/>
  <c r="CD11" i="57" s="1"/>
  <c r="R9" i="57"/>
  <c r="S9" i="57" s="1"/>
  <c r="AF9" i="57"/>
  <c r="AG9" i="57" s="1"/>
  <c r="AE10" i="57"/>
  <c r="AT9" i="57"/>
  <c r="AU9" i="57" s="1"/>
  <c r="BO10" i="57"/>
  <c r="BP10" i="57" s="1"/>
  <c r="BV10" i="57"/>
  <c r="BW10" i="57" s="1"/>
  <c r="BV11" i="57"/>
  <c r="BW11" i="57" s="1"/>
  <c r="Y9" i="57"/>
  <c r="Z9" i="57" s="1"/>
  <c r="AM9" i="57"/>
  <c r="AN9" i="57" s="1"/>
  <c r="BA9" i="57"/>
  <c r="BB9" i="57"/>
  <c r="BN12" i="57"/>
  <c r="CI11" i="57"/>
  <c r="CJ10" i="57"/>
  <c r="CK10" i="57" s="1"/>
  <c r="CQ11" i="57"/>
  <c r="CR11" i="57" s="1"/>
  <c r="CP13" i="57"/>
  <c r="CQ12" i="57"/>
  <c r="CR12" i="57" s="1"/>
  <c r="BG11" i="57"/>
  <c r="CI12" i="57"/>
  <c r="CB13" i="57"/>
  <c r="CC12" i="57"/>
  <c r="CD12" i="57" s="1"/>
  <c r="BG12" i="57"/>
  <c r="BU13" i="57"/>
  <c r="BV12" i="57"/>
  <c r="BW12" i="57" s="1"/>
  <c r="BN11" i="57"/>
  <c r="AZ10" i="57"/>
  <c r="AL10" i="57"/>
  <c r="BN13" i="57"/>
  <c r="BO12" i="57"/>
  <c r="AS10" i="57"/>
  <c r="X10" i="57"/>
  <c r="AF10" i="57"/>
  <c r="Q10" i="57"/>
  <c r="CB14" i="57"/>
  <c r="CC14" i="57" s="1"/>
  <c r="E12" i="57"/>
  <c r="E13" i="57" s="1"/>
  <c r="J12" i="57"/>
  <c r="BA12" i="53"/>
  <c r="HU133" i="53"/>
  <c r="HV133" i="53" s="1"/>
  <c r="HR133" i="53"/>
  <c r="HQ133" i="53"/>
  <c r="HP133" i="53"/>
  <c r="HO133" i="53"/>
  <c r="HU132" i="53"/>
  <c r="HV132" i="53" s="1"/>
  <c r="HR132" i="53"/>
  <c r="HQ132" i="53"/>
  <c r="HP132" i="53"/>
  <c r="HO132" i="53"/>
  <c r="HU131" i="53"/>
  <c r="HV131" i="53" s="1"/>
  <c r="HR131" i="53"/>
  <c r="HQ131" i="53"/>
  <c r="HP131" i="53"/>
  <c r="HO131" i="53"/>
  <c r="HU130" i="53"/>
  <c r="HV130" i="53" s="1"/>
  <c r="HR130" i="53"/>
  <c r="HQ130" i="53"/>
  <c r="HP130" i="53"/>
  <c r="HO130" i="53"/>
  <c r="HU129" i="53"/>
  <c r="HV129" i="53" s="1"/>
  <c r="HR129" i="53"/>
  <c r="HQ129" i="53"/>
  <c r="HP129" i="53"/>
  <c r="HO129" i="53"/>
  <c r="HU128" i="53"/>
  <c r="HV128" i="53" s="1"/>
  <c r="HR128" i="53"/>
  <c r="HQ128" i="53"/>
  <c r="HP128" i="53"/>
  <c r="HO128" i="53"/>
  <c r="HU127" i="53"/>
  <c r="HV127" i="53" s="1"/>
  <c r="HR127" i="53"/>
  <c r="HQ127" i="53"/>
  <c r="HP127" i="53"/>
  <c r="HO127" i="53"/>
  <c r="HU126" i="53"/>
  <c r="HV126" i="53" s="1"/>
  <c r="HR126" i="53"/>
  <c r="HQ126" i="53"/>
  <c r="HP126" i="53"/>
  <c r="HO126" i="53"/>
  <c r="HU125" i="53"/>
  <c r="HV125" i="53" s="1"/>
  <c r="HR125" i="53"/>
  <c r="HQ125" i="53"/>
  <c r="HP125" i="53"/>
  <c r="HO125" i="53"/>
  <c r="HU124" i="53"/>
  <c r="HV124" i="53" s="1"/>
  <c r="HR124" i="53"/>
  <c r="HQ124" i="53"/>
  <c r="HP124" i="53"/>
  <c r="HO124" i="53"/>
  <c r="HU123" i="53"/>
  <c r="HV123" i="53" s="1"/>
  <c r="HR123" i="53"/>
  <c r="HQ123" i="53"/>
  <c r="HP123" i="53"/>
  <c r="HO123" i="53"/>
  <c r="HU121" i="53"/>
  <c r="HV121" i="53" s="1"/>
  <c r="HR121" i="53"/>
  <c r="HQ121" i="53"/>
  <c r="HP121" i="53"/>
  <c r="HO121" i="53"/>
  <c r="HU120" i="53"/>
  <c r="HV120" i="53" s="1"/>
  <c r="HR120" i="53"/>
  <c r="HQ120" i="53"/>
  <c r="HP120" i="53"/>
  <c r="HO120" i="53"/>
  <c r="HU119" i="53"/>
  <c r="HV119" i="53" s="1"/>
  <c r="HR119" i="53"/>
  <c r="HQ119" i="53"/>
  <c r="HP119" i="53"/>
  <c r="HO119" i="53"/>
  <c r="HU117" i="53"/>
  <c r="HV117" i="53" s="1"/>
  <c r="HR117" i="53"/>
  <c r="HQ117" i="53"/>
  <c r="HP117" i="53"/>
  <c r="HO117" i="53"/>
  <c r="HU116" i="53"/>
  <c r="HV116" i="53" s="1"/>
  <c r="HR116" i="53"/>
  <c r="HQ116" i="53"/>
  <c r="HP116" i="53"/>
  <c r="HO116" i="53"/>
  <c r="HU115" i="53"/>
  <c r="HV115" i="53" s="1"/>
  <c r="HR115" i="53"/>
  <c r="HQ115" i="53"/>
  <c r="HP115" i="53"/>
  <c r="HO115" i="53"/>
  <c r="HU114" i="53"/>
  <c r="HV114" i="53" s="1"/>
  <c r="HR114" i="53"/>
  <c r="HQ114" i="53"/>
  <c r="HP114" i="53"/>
  <c r="HO114" i="53"/>
  <c r="HU113" i="53"/>
  <c r="HV113" i="53" s="1"/>
  <c r="HR113" i="53"/>
  <c r="HQ113" i="53"/>
  <c r="HP113" i="53"/>
  <c r="HO113" i="53"/>
  <c r="HU112" i="53"/>
  <c r="HV112" i="53" s="1"/>
  <c r="HR112" i="53"/>
  <c r="HQ112" i="53"/>
  <c r="HP112" i="53"/>
  <c r="HO112" i="53"/>
  <c r="HU111" i="53"/>
  <c r="HV111" i="53" s="1"/>
  <c r="HR111" i="53"/>
  <c r="HQ111" i="53"/>
  <c r="HP111" i="53"/>
  <c r="HO111" i="53"/>
  <c r="HU110" i="53"/>
  <c r="HV110" i="53" s="1"/>
  <c r="HR110" i="53"/>
  <c r="HQ110" i="53"/>
  <c r="HP110" i="53"/>
  <c r="HO110" i="53"/>
  <c r="HU109" i="53"/>
  <c r="HV109" i="53" s="1"/>
  <c r="HR109" i="53"/>
  <c r="HQ109" i="53"/>
  <c r="HP109" i="53"/>
  <c r="HO109" i="53"/>
  <c r="HU108" i="53"/>
  <c r="HV108" i="53" s="1"/>
  <c r="HR108" i="53"/>
  <c r="HQ108" i="53"/>
  <c r="HP108" i="53"/>
  <c r="HO108" i="53"/>
  <c r="HU106" i="53"/>
  <c r="HV106" i="53" s="1"/>
  <c r="HR106" i="53"/>
  <c r="HQ106" i="53"/>
  <c r="HP106" i="53"/>
  <c r="HO106" i="53"/>
  <c r="HU105" i="53"/>
  <c r="HV105" i="53" s="1"/>
  <c r="HR105" i="53"/>
  <c r="HQ105" i="53"/>
  <c r="HP105" i="53"/>
  <c r="HO105" i="53"/>
  <c r="HU104" i="53"/>
  <c r="HV104" i="53" s="1"/>
  <c r="HR104" i="53"/>
  <c r="HQ104" i="53"/>
  <c r="HP104" i="53"/>
  <c r="HO104" i="53"/>
  <c r="HU103" i="53"/>
  <c r="HV103" i="53" s="1"/>
  <c r="HR103" i="53"/>
  <c r="HQ103" i="53"/>
  <c r="HP103" i="53"/>
  <c r="HO103" i="53"/>
  <c r="HU102" i="53"/>
  <c r="HV102" i="53" s="1"/>
  <c r="HR102" i="53"/>
  <c r="HQ102" i="53"/>
  <c r="HP102" i="53"/>
  <c r="HO102" i="53"/>
  <c r="HU101" i="53"/>
  <c r="HV101" i="53" s="1"/>
  <c r="HR101" i="53"/>
  <c r="HQ101" i="53"/>
  <c r="HP101" i="53"/>
  <c r="HO101" i="53"/>
  <c r="HU100" i="53"/>
  <c r="HV100" i="53" s="1"/>
  <c r="HR100" i="53"/>
  <c r="HQ100" i="53"/>
  <c r="HP100" i="53"/>
  <c r="HO100" i="53"/>
  <c r="HU99" i="53"/>
  <c r="HV99" i="53" s="1"/>
  <c r="HR99" i="53"/>
  <c r="HQ99" i="53"/>
  <c r="HP99" i="53"/>
  <c r="HO99" i="53"/>
  <c r="HU98" i="53"/>
  <c r="HV98" i="53" s="1"/>
  <c r="HR98" i="53"/>
  <c r="HQ98" i="53"/>
  <c r="HP98" i="53"/>
  <c r="HO98" i="53"/>
  <c r="HU97" i="53"/>
  <c r="HV97" i="53" s="1"/>
  <c r="HR97" i="53"/>
  <c r="HQ97" i="53"/>
  <c r="HP97" i="53"/>
  <c r="HO97" i="53"/>
  <c r="HU95" i="53"/>
  <c r="HV95" i="53" s="1"/>
  <c r="HR95" i="53"/>
  <c r="HQ95" i="53"/>
  <c r="HP95" i="53"/>
  <c r="HO95" i="53"/>
  <c r="HU94" i="53"/>
  <c r="HV94" i="53" s="1"/>
  <c r="HR94" i="53"/>
  <c r="HQ94" i="53"/>
  <c r="HP94" i="53"/>
  <c r="HO94" i="53"/>
  <c r="HU93" i="53"/>
  <c r="HV93" i="53" s="1"/>
  <c r="HR93" i="53"/>
  <c r="HQ93" i="53"/>
  <c r="HP93" i="53"/>
  <c r="HO93" i="53"/>
  <c r="HU92" i="53"/>
  <c r="HV92" i="53" s="1"/>
  <c r="HR92" i="53"/>
  <c r="HQ92" i="53"/>
  <c r="HP92" i="53"/>
  <c r="HO92" i="53"/>
  <c r="HU91" i="53"/>
  <c r="HV91" i="53" s="1"/>
  <c r="HR91" i="53"/>
  <c r="HQ91" i="53"/>
  <c r="HP91" i="53"/>
  <c r="HO91" i="53"/>
  <c r="HU90" i="53"/>
  <c r="HV90" i="53" s="1"/>
  <c r="HR90" i="53"/>
  <c r="HQ90" i="53"/>
  <c r="HP90" i="53"/>
  <c r="HO90" i="53"/>
  <c r="HU89" i="53"/>
  <c r="HV89" i="53" s="1"/>
  <c r="HR89" i="53"/>
  <c r="HQ89" i="53"/>
  <c r="HP89" i="53"/>
  <c r="HO89" i="53"/>
  <c r="HU88" i="53"/>
  <c r="HV88" i="53" s="1"/>
  <c r="HR88" i="53"/>
  <c r="HQ88" i="53"/>
  <c r="HP88" i="53"/>
  <c r="HO88" i="53"/>
  <c r="HU87" i="53"/>
  <c r="HV87" i="53" s="1"/>
  <c r="HR87" i="53"/>
  <c r="HQ87" i="53"/>
  <c r="HP87" i="53"/>
  <c r="HO87" i="53"/>
  <c r="HU85" i="53"/>
  <c r="HV85" i="53" s="1"/>
  <c r="HR85" i="53"/>
  <c r="HQ85" i="53"/>
  <c r="HP85" i="53"/>
  <c r="HO85" i="53"/>
  <c r="HU84" i="53"/>
  <c r="HV84" i="53" s="1"/>
  <c r="HR84" i="53"/>
  <c r="HQ84" i="53"/>
  <c r="HP84" i="53"/>
  <c r="HO84" i="53"/>
  <c r="HU83" i="53"/>
  <c r="HV83" i="53" s="1"/>
  <c r="HR83" i="53"/>
  <c r="HQ83" i="53"/>
  <c r="HP83" i="53"/>
  <c r="HO83" i="53"/>
  <c r="HU82" i="53"/>
  <c r="HV82" i="53" s="1"/>
  <c r="HR82" i="53"/>
  <c r="HQ82" i="53"/>
  <c r="HP82" i="53"/>
  <c r="HO82" i="53"/>
  <c r="HU81" i="53"/>
  <c r="HV81" i="53" s="1"/>
  <c r="HR81" i="53"/>
  <c r="HQ81" i="53"/>
  <c r="HP81" i="53"/>
  <c r="HO81" i="53"/>
  <c r="HU80" i="53"/>
  <c r="HV80" i="53" s="1"/>
  <c r="HR80" i="53"/>
  <c r="HQ80" i="53"/>
  <c r="HP80" i="53"/>
  <c r="HO80" i="53"/>
  <c r="HU78" i="53"/>
  <c r="HV78" i="53" s="1"/>
  <c r="HR78" i="53"/>
  <c r="HQ78" i="53"/>
  <c r="HP78" i="53"/>
  <c r="HO78" i="53"/>
  <c r="HU77" i="53"/>
  <c r="HV77" i="53" s="1"/>
  <c r="HR77" i="53"/>
  <c r="HQ77" i="53"/>
  <c r="HP77" i="53"/>
  <c r="HO77" i="53"/>
  <c r="HU76" i="53"/>
  <c r="HV76" i="53" s="1"/>
  <c r="HR76" i="53"/>
  <c r="HQ76" i="53"/>
  <c r="HP76" i="53"/>
  <c r="HO76" i="53"/>
  <c r="HU75" i="53"/>
  <c r="HV75" i="53" s="1"/>
  <c r="HR75" i="53"/>
  <c r="HQ75" i="53"/>
  <c r="HP75" i="53"/>
  <c r="HO75" i="53"/>
  <c r="HU74" i="53"/>
  <c r="HV74" i="53" s="1"/>
  <c r="HR74" i="53"/>
  <c r="HQ74" i="53"/>
  <c r="HP74" i="53"/>
  <c r="HO74" i="53"/>
  <c r="HU73" i="53"/>
  <c r="HV73" i="53" s="1"/>
  <c r="HR73" i="53"/>
  <c r="HQ73" i="53"/>
  <c r="HP73" i="53"/>
  <c r="HO73" i="53"/>
  <c r="HU71" i="53"/>
  <c r="HV71" i="53" s="1"/>
  <c r="HR71" i="53"/>
  <c r="HQ71" i="53"/>
  <c r="HP71" i="53"/>
  <c r="HO71" i="53"/>
  <c r="HU70" i="53"/>
  <c r="HV70" i="53" s="1"/>
  <c r="HR70" i="53"/>
  <c r="HQ70" i="53"/>
  <c r="HP70" i="53"/>
  <c r="HO70" i="53"/>
  <c r="HU69" i="53"/>
  <c r="HV69" i="53" s="1"/>
  <c r="HR69" i="53"/>
  <c r="HQ69" i="53"/>
  <c r="HP69" i="53"/>
  <c r="HO69" i="53"/>
  <c r="HU68" i="53"/>
  <c r="HV68" i="53" s="1"/>
  <c r="HR68" i="53"/>
  <c r="HQ68" i="53"/>
  <c r="HP68" i="53"/>
  <c r="HO68" i="53"/>
  <c r="HU67" i="53"/>
  <c r="HV67" i="53" s="1"/>
  <c r="HR67" i="53"/>
  <c r="HQ67" i="53"/>
  <c r="HP67" i="53"/>
  <c r="HO67" i="53"/>
  <c r="HU66" i="53"/>
  <c r="HV66" i="53" s="1"/>
  <c r="HR66" i="53"/>
  <c r="HQ66" i="53"/>
  <c r="HP66" i="53"/>
  <c r="HO66" i="53"/>
  <c r="HU64" i="53"/>
  <c r="HV64" i="53" s="1"/>
  <c r="HR64" i="53"/>
  <c r="HQ64" i="53"/>
  <c r="HP64" i="53"/>
  <c r="HO64" i="53"/>
  <c r="HU63" i="53"/>
  <c r="HV63" i="53" s="1"/>
  <c r="HR63" i="53"/>
  <c r="HQ63" i="53"/>
  <c r="HP63" i="53"/>
  <c r="HO63" i="53"/>
  <c r="HU62" i="53"/>
  <c r="HV62" i="53" s="1"/>
  <c r="HR62" i="53"/>
  <c r="HQ62" i="53"/>
  <c r="HP62" i="53"/>
  <c r="HO62" i="53"/>
  <c r="HU61" i="53"/>
  <c r="HV61" i="53" s="1"/>
  <c r="HR61" i="53"/>
  <c r="HQ61" i="53"/>
  <c r="HP61" i="53"/>
  <c r="HO61" i="53"/>
  <c r="HU60" i="53"/>
  <c r="HV60" i="53" s="1"/>
  <c r="HR60" i="53"/>
  <c r="HQ60" i="53"/>
  <c r="HP60" i="53"/>
  <c r="HO60" i="53"/>
  <c r="HU59" i="53"/>
  <c r="HV59" i="53" s="1"/>
  <c r="HR59" i="53"/>
  <c r="HQ59" i="53"/>
  <c r="HP59" i="53"/>
  <c r="HO59" i="53"/>
  <c r="HU58" i="53"/>
  <c r="HV58" i="53" s="1"/>
  <c r="HR58" i="53"/>
  <c r="HQ58" i="53"/>
  <c r="HP58" i="53"/>
  <c r="HO58" i="53"/>
  <c r="HU57" i="53"/>
  <c r="HV57" i="53" s="1"/>
  <c r="HR57" i="53"/>
  <c r="HQ57" i="53"/>
  <c r="HP57" i="53"/>
  <c r="HO57" i="53"/>
  <c r="HU56" i="53"/>
  <c r="HV56" i="53" s="1"/>
  <c r="HR56" i="53"/>
  <c r="HQ56" i="53"/>
  <c r="HP56" i="53"/>
  <c r="HO56" i="53"/>
  <c r="HU55" i="53"/>
  <c r="HV55" i="53" s="1"/>
  <c r="HR55" i="53"/>
  <c r="HQ55" i="53"/>
  <c r="HP55" i="53"/>
  <c r="HO55" i="53"/>
  <c r="HU54" i="53"/>
  <c r="HV54" i="53" s="1"/>
  <c r="HR54" i="53"/>
  <c r="HQ54" i="53"/>
  <c r="HP54" i="53"/>
  <c r="HO54" i="53"/>
  <c r="HU53" i="53"/>
  <c r="HV53" i="53" s="1"/>
  <c r="HR53" i="53"/>
  <c r="HQ53" i="53"/>
  <c r="HP53" i="53"/>
  <c r="HO53" i="53"/>
  <c r="HU52" i="53"/>
  <c r="HV52" i="53" s="1"/>
  <c r="HR52" i="53"/>
  <c r="HQ52" i="53"/>
  <c r="HP52" i="53"/>
  <c r="HO52" i="53"/>
  <c r="HU51" i="53"/>
  <c r="HV51" i="53" s="1"/>
  <c r="HR51" i="53"/>
  <c r="HQ51" i="53"/>
  <c r="HP51" i="53"/>
  <c r="HO51" i="53"/>
  <c r="HU50" i="53"/>
  <c r="HV50" i="53" s="1"/>
  <c r="HR50" i="53"/>
  <c r="HQ50" i="53"/>
  <c r="HP50" i="53"/>
  <c r="HO50" i="53"/>
  <c r="HU49" i="53"/>
  <c r="HV49" i="53" s="1"/>
  <c r="HR49" i="53"/>
  <c r="HQ49" i="53"/>
  <c r="HP49" i="53"/>
  <c r="HO49" i="53"/>
  <c r="HU48" i="53"/>
  <c r="HV48" i="53" s="1"/>
  <c r="HR48" i="53"/>
  <c r="HQ48" i="53"/>
  <c r="HP48" i="53"/>
  <c r="HO48" i="53"/>
  <c r="HU47" i="53"/>
  <c r="HV47" i="53" s="1"/>
  <c r="HR47" i="53"/>
  <c r="HQ47" i="53"/>
  <c r="HP47" i="53"/>
  <c r="HO47" i="53"/>
  <c r="HU46" i="53"/>
  <c r="HV46" i="53" s="1"/>
  <c r="HR46" i="53"/>
  <c r="HQ46" i="53"/>
  <c r="HP46" i="53"/>
  <c r="HO46" i="53"/>
  <c r="HU45" i="53"/>
  <c r="HV45" i="53" s="1"/>
  <c r="HR45" i="53"/>
  <c r="HQ45" i="53"/>
  <c r="HP45" i="53"/>
  <c r="HO45" i="53"/>
  <c r="HU44" i="53"/>
  <c r="HV44" i="53" s="1"/>
  <c r="HR44" i="53"/>
  <c r="HQ44" i="53"/>
  <c r="HP44" i="53"/>
  <c r="HO44" i="53"/>
  <c r="HU42" i="53"/>
  <c r="HV42" i="53" s="1"/>
  <c r="HR42" i="53"/>
  <c r="HQ42" i="53"/>
  <c r="HP42" i="53"/>
  <c r="HO42" i="53"/>
  <c r="HU41" i="53"/>
  <c r="HV41" i="53" s="1"/>
  <c r="HR41" i="53"/>
  <c r="HQ41" i="53"/>
  <c r="HP41" i="53"/>
  <c r="HO41" i="53"/>
  <c r="HU40" i="53"/>
  <c r="HV40" i="53" s="1"/>
  <c r="HR40" i="53"/>
  <c r="HQ40" i="53"/>
  <c r="HP40" i="53"/>
  <c r="HO40" i="53"/>
  <c r="HU39" i="53"/>
  <c r="HV39" i="53" s="1"/>
  <c r="HR39" i="53"/>
  <c r="HQ39" i="53"/>
  <c r="HP39" i="53"/>
  <c r="HO39" i="53"/>
  <c r="HU38" i="53"/>
  <c r="HV38" i="53" s="1"/>
  <c r="HR38" i="53"/>
  <c r="HQ38" i="53"/>
  <c r="HP38" i="53"/>
  <c r="HO38" i="53"/>
  <c r="HU37" i="53"/>
  <c r="HV37" i="53" s="1"/>
  <c r="HR37" i="53"/>
  <c r="HQ37" i="53"/>
  <c r="HP37" i="53"/>
  <c r="HO37" i="53"/>
  <c r="HU36" i="53"/>
  <c r="HV36" i="53" s="1"/>
  <c r="HR36" i="53"/>
  <c r="HQ36" i="53"/>
  <c r="HP36" i="53"/>
  <c r="HO36" i="53"/>
  <c r="HU35" i="53"/>
  <c r="HV35" i="53" s="1"/>
  <c r="HR35" i="53"/>
  <c r="HQ35" i="53"/>
  <c r="HP35" i="53"/>
  <c r="HO35" i="53"/>
  <c r="HU34" i="53"/>
  <c r="HV34" i="53" s="1"/>
  <c r="HR34" i="53"/>
  <c r="HQ34" i="53"/>
  <c r="HP34" i="53"/>
  <c r="HO34" i="53"/>
  <c r="HU32" i="53"/>
  <c r="HV32" i="53" s="1"/>
  <c r="HR32" i="53"/>
  <c r="HQ32" i="53"/>
  <c r="HP32" i="53"/>
  <c r="HO32" i="53"/>
  <c r="HU31" i="53"/>
  <c r="HV31" i="53" s="1"/>
  <c r="HR31" i="53"/>
  <c r="HQ31" i="53"/>
  <c r="HP31" i="53"/>
  <c r="HO31" i="53"/>
  <c r="HU30" i="53"/>
  <c r="HV30" i="53" s="1"/>
  <c r="HR30" i="53"/>
  <c r="HQ30" i="53"/>
  <c r="HP30" i="53"/>
  <c r="HO30" i="53"/>
  <c r="HU29" i="53"/>
  <c r="HV29" i="53" s="1"/>
  <c r="HR29" i="53"/>
  <c r="HQ29" i="53"/>
  <c r="HP29" i="53"/>
  <c r="HO29" i="53"/>
  <c r="HU28" i="53"/>
  <c r="HV28" i="53" s="1"/>
  <c r="HR28" i="53"/>
  <c r="HQ28" i="53"/>
  <c r="HP28" i="53"/>
  <c r="HO28" i="53"/>
  <c r="HU27" i="53"/>
  <c r="HV27" i="53" s="1"/>
  <c r="HR27" i="53"/>
  <c r="HQ27" i="53"/>
  <c r="HP27" i="53"/>
  <c r="HO27" i="53"/>
  <c r="HU26" i="53"/>
  <c r="HV26" i="53" s="1"/>
  <c r="HR26" i="53"/>
  <c r="HQ26" i="53"/>
  <c r="HP26" i="53"/>
  <c r="HO26" i="53"/>
  <c r="HU25" i="53"/>
  <c r="HV25" i="53" s="1"/>
  <c r="HR25" i="53"/>
  <c r="HQ25" i="53"/>
  <c r="HP25" i="53"/>
  <c r="HO25" i="53"/>
  <c r="HU24" i="53"/>
  <c r="HV24" i="53" s="1"/>
  <c r="HR24" i="53"/>
  <c r="HQ24" i="53"/>
  <c r="HP24" i="53"/>
  <c r="HO24" i="53"/>
  <c r="HU23" i="53"/>
  <c r="HV23" i="53" s="1"/>
  <c r="HR23" i="53"/>
  <c r="HQ23" i="53"/>
  <c r="HP23" i="53"/>
  <c r="HO23" i="53"/>
  <c r="HU22" i="53"/>
  <c r="HV22" i="53" s="1"/>
  <c r="HR22" i="53"/>
  <c r="HQ22" i="53"/>
  <c r="HP22" i="53"/>
  <c r="HO22" i="53"/>
  <c r="HU21" i="53"/>
  <c r="HV21" i="53" s="1"/>
  <c r="HR21" i="53"/>
  <c r="HQ21" i="53"/>
  <c r="HP21" i="53"/>
  <c r="HO21" i="53"/>
  <c r="HU20" i="53"/>
  <c r="HV20" i="53" s="1"/>
  <c r="HR20" i="53"/>
  <c r="HQ20" i="53"/>
  <c r="HP20" i="53"/>
  <c r="HO20" i="53"/>
  <c r="HU19" i="53"/>
  <c r="HV19" i="53" s="1"/>
  <c r="HR19" i="53"/>
  <c r="HQ19" i="53"/>
  <c r="HP19" i="53"/>
  <c r="HO19" i="53"/>
  <c r="HU18" i="53"/>
  <c r="HV18" i="53" s="1"/>
  <c r="HR18" i="53"/>
  <c r="HQ18" i="53"/>
  <c r="HP18" i="53"/>
  <c r="HO18" i="53"/>
  <c r="HU17" i="53"/>
  <c r="HV17" i="53" s="1"/>
  <c r="HR17" i="53"/>
  <c r="HQ17" i="53"/>
  <c r="HP17" i="53"/>
  <c r="HO17" i="53"/>
  <c r="HU16" i="53"/>
  <c r="HV16" i="53" s="1"/>
  <c r="HR16" i="53"/>
  <c r="HQ16" i="53"/>
  <c r="HP16" i="53"/>
  <c r="HO16" i="53"/>
  <c r="HU15" i="53"/>
  <c r="HV15" i="53" s="1"/>
  <c r="HR15" i="53"/>
  <c r="HQ15" i="53"/>
  <c r="HP15" i="53"/>
  <c r="HO15" i="53"/>
  <c r="HU13" i="53"/>
  <c r="HV13" i="53" s="1"/>
  <c r="HR13" i="53"/>
  <c r="HQ13" i="53"/>
  <c r="HP13" i="53"/>
  <c r="HO13" i="53"/>
  <c r="HU12" i="53"/>
  <c r="HV12" i="53" s="1"/>
  <c r="HR12" i="53"/>
  <c r="HQ12" i="53"/>
  <c r="HP12" i="53"/>
  <c r="HO12" i="53"/>
  <c r="HD133" i="53"/>
  <c r="HE133" i="53" s="1"/>
  <c r="HA133" i="53"/>
  <c r="GZ133" i="53"/>
  <c r="GY133" i="53"/>
  <c r="GX133" i="53"/>
  <c r="HD132" i="53"/>
  <c r="HE132" i="53" s="1"/>
  <c r="HA132" i="53"/>
  <c r="GZ132" i="53"/>
  <c r="GY132" i="53"/>
  <c r="GX132" i="53"/>
  <c r="HD131" i="53"/>
  <c r="HE131" i="53" s="1"/>
  <c r="HA131" i="53"/>
  <c r="GZ131" i="53"/>
  <c r="GY131" i="53"/>
  <c r="GX131" i="53"/>
  <c r="HD130" i="53"/>
  <c r="HE130" i="53" s="1"/>
  <c r="HA130" i="53"/>
  <c r="GZ130" i="53"/>
  <c r="GY130" i="53"/>
  <c r="GX130" i="53"/>
  <c r="HD129" i="53"/>
  <c r="HE129" i="53" s="1"/>
  <c r="HA129" i="53"/>
  <c r="GZ129" i="53"/>
  <c r="GY129" i="53"/>
  <c r="GX129" i="53"/>
  <c r="HD128" i="53"/>
  <c r="HE128" i="53" s="1"/>
  <c r="HA128" i="53"/>
  <c r="GZ128" i="53"/>
  <c r="GY128" i="53"/>
  <c r="GX128" i="53"/>
  <c r="HD127" i="53"/>
  <c r="HE127" i="53" s="1"/>
  <c r="HA127" i="53"/>
  <c r="GZ127" i="53"/>
  <c r="GY127" i="53"/>
  <c r="GX127" i="53"/>
  <c r="HD126" i="53"/>
  <c r="HE126" i="53" s="1"/>
  <c r="HA126" i="53"/>
  <c r="GZ126" i="53"/>
  <c r="GY126" i="53"/>
  <c r="GX126" i="53"/>
  <c r="HD125" i="53"/>
  <c r="HE125" i="53" s="1"/>
  <c r="HA125" i="53"/>
  <c r="GZ125" i="53"/>
  <c r="GY125" i="53"/>
  <c r="GX125" i="53"/>
  <c r="HD124" i="53"/>
  <c r="HE124" i="53" s="1"/>
  <c r="HA124" i="53"/>
  <c r="GZ124" i="53"/>
  <c r="GY124" i="53"/>
  <c r="GX124" i="53"/>
  <c r="HD123" i="53"/>
  <c r="HE123" i="53" s="1"/>
  <c r="HA123" i="53"/>
  <c r="GZ123" i="53"/>
  <c r="GY123" i="53"/>
  <c r="GX123" i="53"/>
  <c r="HD121" i="53"/>
  <c r="HE121" i="53" s="1"/>
  <c r="HA121" i="53"/>
  <c r="GZ121" i="53"/>
  <c r="GY121" i="53"/>
  <c r="GX121" i="53"/>
  <c r="HD120" i="53"/>
  <c r="HE120" i="53" s="1"/>
  <c r="HA120" i="53"/>
  <c r="GZ120" i="53"/>
  <c r="GY120" i="53"/>
  <c r="GX120" i="53"/>
  <c r="HD119" i="53"/>
  <c r="HE119" i="53" s="1"/>
  <c r="HA119" i="53"/>
  <c r="GZ119" i="53"/>
  <c r="GY119" i="53"/>
  <c r="GX119" i="53"/>
  <c r="HD117" i="53"/>
  <c r="HE117" i="53" s="1"/>
  <c r="HA117" i="53"/>
  <c r="GZ117" i="53"/>
  <c r="GY117" i="53"/>
  <c r="GX117" i="53"/>
  <c r="HD116" i="53"/>
  <c r="HE116" i="53" s="1"/>
  <c r="HA116" i="53"/>
  <c r="GZ116" i="53"/>
  <c r="GY116" i="53"/>
  <c r="GX116" i="53"/>
  <c r="HD115" i="53"/>
  <c r="HE115" i="53" s="1"/>
  <c r="HA115" i="53"/>
  <c r="GZ115" i="53"/>
  <c r="GY115" i="53"/>
  <c r="GX115" i="53"/>
  <c r="HD114" i="53"/>
  <c r="HE114" i="53" s="1"/>
  <c r="HA114" i="53"/>
  <c r="GZ114" i="53"/>
  <c r="GY114" i="53"/>
  <c r="GX114" i="53"/>
  <c r="HD113" i="53"/>
  <c r="HE113" i="53" s="1"/>
  <c r="HA113" i="53"/>
  <c r="GZ113" i="53"/>
  <c r="GY113" i="53"/>
  <c r="GX113" i="53"/>
  <c r="HD112" i="53"/>
  <c r="HE112" i="53" s="1"/>
  <c r="HA112" i="53"/>
  <c r="GZ112" i="53"/>
  <c r="GY112" i="53"/>
  <c r="GX112" i="53"/>
  <c r="HD111" i="53"/>
  <c r="HE111" i="53" s="1"/>
  <c r="HA111" i="53"/>
  <c r="GZ111" i="53"/>
  <c r="GY111" i="53"/>
  <c r="GX111" i="53"/>
  <c r="HD110" i="53"/>
  <c r="HE110" i="53" s="1"/>
  <c r="HA110" i="53"/>
  <c r="GZ110" i="53"/>
  <c r="GY110" i="53"/>
  <c r="GX110" i="53"/>
  <c r="HD109" i="53"/>
  <c r="HE109" i="53" s="1"/>
  <c r="HA109" i="53"/>
  <c r="GZ109" i="53"/>
  <c r="GY109" i="53"/>
  <c r="GX109" i="53"/>
  <c r="HD108" i="53"/>
  <c r="HE108" i="53" s="1"/>
  <c r="HA108" i="53"/>
  <c r="GZ108" i="53"/>
  <c r="GY108" i="53"/>
  <c r="GX108" i="53"/>
  <c r="HD106" i="53"/>
  <c r="HE106" i="53" s="1"/>
  <c r="HA106" i="53"/>
  <c r="GZ106" i="53"/>
  <c r="GY106" i="53"/>
  <c r="GX106" i="53"/>
  <c r="HD105" i="53"/>
  <c r="HE105" i="53" s="1"/>
  <c r="HA105" i="53"/>
  <c r="GZ105" i="53"/>
  <c r="GY105" i="53"/>
  <c r="GX105" i="53"/>
  <c r="HD104" i="53"/>
  <c r="HE104" i="53" s="1"/>
  <c r="HA104" i="53"/>
  <c r="GZ104" i="53"/>
  <c r="GY104" i="53"/>
  <c r="GX104" i="53"/>
  <c r="HD103" i="53"/>
  <c r="HE103" i="53" s="1"/>
  <c r="HA103" i="53"/>
  <c r="GZ103" i="53"/>
  <c r="GY103" i="53"/>
  <c r="GX103" i="53"/>
  <c r="HD102" i="53"/>
  <c r="HE102" i="53" s="1"/>
  <c r="HA102" i="53"/>
  <c r="GZ102" i="53"/>
  <c r="GY102" i="53"/>
  <c r="GX102" i="53"/>
  <c r="HD101" i="53"/>
  <c r="HE101" i="53" s="1"/>
  <c r="HA101" i="53"/>
  <c r="GZ101" i="53"/>
  <c r="GY101" i="53"/>
  <c r="GX101" i="53"/>
  <c r="HD100" i="53"/>
  <c r="HE100" i="53" s="1"/>
  <c r="HA100" i="53"/>
  <c r="GZ100" i="53"/>
  <c r="GY100" i="53"/>
  <c r="GX100" i="53"/>
  <c r="HD99" i="53"/>
  <c r="HE99" i="53" s="1"/>
  <c r="HA99" i="53"/>
  <c r="GZ99" i="53"/>
  <c r="GY99" i="53"/>
  <c r="GX99" i="53"/>
  <c r="HD98" i="53"/>
  <c r="HE98" i="53" s="1"/>
  <c r="HA98" i="53"/>
  <c r="GZ98" i="53"/>
  <c r="GY98" i="53"/>
  <c r="GX98" i="53"/>
  <c r="HD97" i="53"/>
  <c r="HE97" i="53" s="1"/>
  <c r="HA97" i="53"/>
  <c r="GZ97" i="53"/>
  <c r="GY97" i="53"/>
  <c r="GX97" i="53"/>
  <c r="HD95" i="53"/>
  <c r="HE95" i="53" s="1"/>
  <c r="HA95" i="53"/>
  <c r="GZ95" i="53"/>
  <c r="GY95" i="53"/>
  <c r="GX95" i="53"/>
  <c r="HD94" i="53"/>
  <c r="HE94" i="53" s="1"/>
  <c r="HA94" i="53"/>
  <c r="GZ94" i="53"/>
  <c r="GY94" i="53"/>
  <c r="GX94" i="53"/>
  <c r="HD93" i="53"/>
  <c r="HE93" i="53" s="1"/>
  <c r="HA93" i="53"/>
  <c r="GZ93" i="53"/>
  <c r="GY93" i="53"/>
  <c r="GX93" i="53"/>
  <c r="HD92" i="53"/>
  <c r="HE92" i="53" s="1"/>
  <c r="HA92" i="53"/>
  <c r="GZ92" i="53"/>
  <c r="GY92" i="53"/>
  <c r="GX92" i="53"/>
  <c r="HD91" i="53"/>
  <c r="HE91" i="53" s="1"/>
  <c r="HA91" i="53"/>
  <c r="GZ91" i="53"/>
  <c r="GY91" i="53"/>
  <c r="GX91" i="53"/>
  <c r="HD90" i="53"/>
  <c r="HE90" i="53" s="1"/>
  <c r="HA90" i="53"/>
  <c r="GZ90" i="53"/>
  <c r="GY90" i="53"/>
  <c r="GX90" i="53"/>
  <c r="HD89" i="53"/>
  <c r="HE89" i="53" s="1"/>
  <c r="HA89" i="53"/>
  <c r="GZ89" i="53"/>
  <c r="GY89" i="53"/>
  <c r="GX89" i="53"/>
  <c r="HD88" i="53"/>
  <c r="HE88" i="53" s="1"/>
  <c r="HA88" i="53"/>
  <c r="GZ88" i="53"/>
  <c r="GY88" i="53"/>
  <c r="GX88" i="53"/>
  <c r="HD87" i="53"/>
  <c r="HE87" i="53" s="1"/>
  <c r="HA87" i="53"/>
  <c r="GZ87" i="53"/>
  <c r="GY87" i="53"/>
  <c r="GX87" i="53"/>
  <c r="HD85" i="53"/>
  <c r="HE85" i="53" s="1"/>
  <c r="HA85" i="53"/>
  <c r="GZ85" i="53"/>
  <c r="GY85" i="53"/>
  <c r="GX85" i="53"/>
  <c r="HD84" i="53"/>
  <c r="HE84" i="53" s="1"/>
  <c r="HA84" i="53"/>
  <c r="GZ84" i="53"/>
  <c r="GY84" i="53"/>
  <c r="GX84" i="53"/>
  <c r="HD83" i="53"/>
  <c r="HE83" i="53" s="1"/>
  <c r="HA83" i="53"/>
  <c r="GZ83" i="53"/>
  <c r="GY83" i="53"/>
  <c r="GX83" i="53"/>
  <c r="HD82" i="53"/>
  <c r="HE82" i="53" s="1"/>
  <c r="HA82" i="53"/>
  <c r="GZ82" i="53"/>
  <c r="GY82" i="53"/>
  <c r="GX82" i="53"/>
  <c r="HD81" i="53"/>
  <c r="HE81" i="53" s="1"/>
  <c r="HA81" i="53"/>
  <c r="GZ81" i="53"/>
  <c r="GY81" i="53"/>
  <c r="GX81" i="53"/>
  <c r="HD80" i="53"/>
  <c r="HE80" i="53" s="1"/>
  <c r="HA80" i="53"/>
  <c r="GZ80" i="53"/>
  <c r="GY80" i="53"/>
  <c r="GX80" i="53"/>
  <c r="HD78" i="53"/>
  <c r="HE78" i="53" s="1"/>
  <c r="HA78" i="53"/>
  <c r="GZ78" i="53"/>
  <c r="GY78" i="53"/>
  <c r="GX78" i="53"/>
  <c r="HD77" i="53"/>
  <c r="HE77" i="53" s="1"/>
  <c r="HA77" i="53"/>
  <c r="GZ77" i="53"/>
  <c r="GY77" i="53"/>
  <c r="GX77" i="53"/>
  <c r="HD76" i="53"/>
  <c r="HE76" i="53" s="1"/>
  <c r="HA76" i="53"/>
  <c r="GZ76" i="53"/>
  <c r="GY76" i="53"/>
  <c r="GX76" i="53"/>
  <c r="HD75" i="53"/>
  <c r="HE75" i="53" s="1"/>
  <c r="HA75" i="53"/>
  <c r="GZ75" i="53"/>
  <c r="GY75" i="53"/>
  <c r="GX75" i="53"/>
  <c r="HD74" i="53"/>
  <c r="HE74" i="53" s="1"/>
  <c r="HA74" i="53"/>
  <c r="GZ74" i="53"/>
  <c r="GY74" i="53"/>
  <c r="GX74" i="53"/>
  <c r="HD73" i="53"/>
  <c r="HE73" i="53" s="1"/>
  <c r="HA73" i="53"/>
  <c r="GZ73" i="53"/>
  <c r="GY73" i="53"/>
  <c r="GX73" i="53"/>
  <c r="HD71" i="53"/>
  <c r="HE71" i="53" s="1"/>
  <c r="HA71" i="53"/>
  <c r="GZ71" i="53"/>
  <c r="GY71" i="53"/>
  <c r="GX71" i="53"/>
  <c r="HD70" i="53"/>
  <c r="HE70" i="53" s="1"/>
  <c r="HA70" i="53"/>
  <c r="GZ70" i="53"/>
  <c r="GY70" i="53"/>
  <c r="GX70" i="53"/>
  <c r="HD69" i="53"/>
  <c r="HE69" i="53" s="1"/>
  <c r="HA69" i="53"/>
  <c r="GZ69" i="53"/>
  <c r="GY69" i="53"/>
  <c r="GX69" i="53"/>
  <c r="HD68" i="53"/>
  <c r="HE68" i="53" s="1"/>
  <c r="HA68" i="53"/>
  <c r="GZ68" i="53"/>
  <c r="GY68" i="53"/>
  <c r="GX68" i="53"/>
  <c r="HD67" i="53"/>
  <c r="HE67" i="53" s="1"/>
  <c r="HA67" i="53"/>
  <c r="GZ67" i="53"/>
  <c r="GY67" i="53"/>
  <c r="GX67" i="53"/>
  <c r="HD66" i="53"/>
  <c r="HE66" i="53" s="1"/>
  <c r="HA66" i="53"/>
  <c r="GZ66" i="53"/>
  <c r="GY66" i="53"/>
  <c r="GX66" i="53"/>
  <c r="HD64" i="53"/>
  <c r="HE64" i="53" s="1"/>
  <c r="HA64" i="53"/>
  <c r="GZ64" i="53"/>
  <c r="GY64" i="53"/>
  <c r="GX64" i="53"/>
  <c r="HD63" i="53"/>
  <c r="HE63" i="53" s="1"/>
  <c r="HA63" i="53"/>
  <c r="GZ63" i="53"/>
  <c r="GY63" i="53"/>
  <c r="GX63" i="53"/>
  <c r="HD62" i="53"/>
  <c r="HE62" i="53" s="1"/>
  <c r="HA62" i="53"/>
  <c r="GZ62" i="53"/>
  <c r="GY62" i="53"/>
  <c r="GX62" i="53"/>
  <c r="HD61" i="53"/>
  <c r="HE61" i="53" s="1"/>
  <c r="HA61" i="53"/>
  <c r="GZ61" i="53"/>
  <c r="GY61" i="53"/>
  <c r="GX61" i="53"/>
  <c r="HD60" i="53"/>
  <c r="HE60" i="53" s="1"/>
  <c r="HA60" i="53"/>
  <c r="GZ60" i="53"/>
  <c r="GY60" i="53"/>
  <c r="GX60" i="53"/>
  <c r="HD59" i="53"/>
  <c r="HE59" i="53" s="1"/>
  <c r="HA59" i="53"/>
  <c r="GZ59" i="53"/>
  <c r="GY59" i="53"/>
  <c r="GX59" i="53"/>
  <c r="HD58" i="53"/>
  <c r="HE58" i="53" s="1"/>
  <c r="HA58" i="53"/>
  <c r="GZ58" i="53"/>
  <c r="GY58" i="53"/>
  <c r="GX58" i="53"/>
  <c r="HD57" i="53"/>
  <c r="HE57" i="53" s="1"/>
  <c r="HA57" i="53"/>
  <c r="GZ57" i="53"/>
  <c r="GY57" i="53"/>
  <c r="GX57" i="53"/>
  <c r="HD56" i="53"/>
  <c r="HE56" i="53" s="1"/>
  <c r="HA56" i="53"/>
  <c r="GZ56" i="53"/>
  <c r="GY56" i="53"/>
  <c r="GX56" i="53"/>
  <c r="HD55" i="53"/>
  <c r="HE55" i="53" s="1"/>
  <c r="HA55" i="53"/>
  <c r="GZ55" i="53"/>
  <c r="GY55" i="53"/>
  <c r="GX55" i="53"/>
  <c r="HD54" i="53"/>
  <c r="HE54" i="53" s="1"/>
  <c r="HA54" i="53"/>
  <c r="GZ54" i="53"/>
  <c r="GY54" i="53"/>
  <c r="GX54" i="53"/>
  <c r="HD53" i="53"/>
  <c r="HE53" i="53" s="1"/>
  <c r="HA53" i="53"/>
  <c r="GZ53" i="53"/>
  <c r="GY53" i="53"/>
  <c r="GX53" i="53"/>
  <c r="HD52" i="53"/>
  <c r="HE52" i="53" s="1"/>
  <c r="HA52" i="53"/>
  <c r="GZ52" i="53"/>
  <c r="GY52" i="53"/>
  <c r="GX52" i="53"/>
  <c r="HD51" i="53"/>
  <c r="HE51" i="53" s="1"/>
  <c r="HA51" i="53"/>
  <c r="GZ51" i="53"/>
  <c r="GY51" i="53"/>
  <c r="GX51" i="53"/>
  <c r="HD50" i="53"/>
  <c r="HE50" i="53" s="1"/>
  <c r="HA50" i="53"/>
  <c r="GZ50" i="53"/>
  <c r="GY50" i="53"/>
  <c r="GX50" i="53"/>
  <c r="HD49" i="53"/>
  <c r="HE49" i="53" s="1"/>
  <c r="HA49" i="53"/>
  <c r="GZ49" i="53"/>
  <c r="GY49" i="53"/>
  <c r="GX49" i="53"/>
  <c r="HD48" i="53"/>
  <c r="HE48" i="53" s="1"/>
  <c r="HA48" i="53"/>
  <c r="GZ48" i="53"/>
  <c r="GY48" i="53"/>
  <c r="GX48" i="53"/>
  <c r="HD47" i="53"/>
  <c r="HE47" i="53" s="1"/>
  <c r="HA47" i="53"/>
  <c r="GZ47" i="53"/>
  <c r="GY47" i="53"/>
  <c r="GX47" i="53"/>
  <c r="HD46" i="53"/>
  <c r="HE46" i="53" s="1"/>
  <c r="HA46" i="53"/>
  <c r="GZ46" i="53"/>
  <c r="GY46" i="53"/>
  <c r="GX46" i="53"/>
  <c r="HD45" i="53"/>
  <c r="HE45" i="53" s="1"/>
  <c r="HA45" i="53"/>
  <c r="GZ45" i="53"/>
  <c r="GY45" i="53"/>
  <c r="GX45" i="53"/>
  <c r="HD44" i="53"/>
  <c r="HE44" i="53" s="1"/>
  <c r="HA44" i="53"/>
  <c r="GZ44" i="53"/>
  <c r="GY44" i="53"/>
  <c r="GX44" i="53"/>
  <c r="HD42" i="53"/>
  <c r="HE42" i="53" s="1"/>
  <c r="HA42" i="53"/>
  <c r="GZ42" i="53"/>
  <c r="GY42" i="53"/>
  <c r="GX42" i="53"/>
  <c r="HD41" i="53"/>
  <c r="HE41" i="53" s="1"/>
  <c r="HA41" i="53"/>
  <c r="GZ41" i="53"/>
  <c r="GY41" i="53"/>
  <c r="GX41" i="53"/>
  <c r="HD40" i="53"/>
  <c r="HE40" i="53" s="1"/>
  <c r="HA40" i="53"/>
  <c r="GZ40" i="53"/>
  <c r="GY40" i="53"/>
  <c r="GX40" i="53"/>
  <c r="HD39" i="53"/>
  <c r="HE39" i="53" s="1"/>
  <c r="HA39" i="53"/>
  <c r="GZ39" i="53"/>
  <c r="GY39" i="53"/>
  <c r="GX39" i="53"/>
  <c r="HD38" i="53"/>
  <c r="HE38" i="53" s="1"/>
  <c r="HA38" i="53"/>
  <c r="GZ38" i="53"/>
  <c r="GY38" i="53"/>
  <c r="GX38" i="53"/>
  <c r="HD37" i="53"/>
  <c r="HE37" i="53" s="1"/>
  <c r="HA37" i="53"/>
  <c r="GZ37" i="53"/>
  <c r="GY37" i="53"/>
  <c r="GX37" i="53"/>
  <c r="HD36" i="53"/>
  <c r="HE36" i="53" s="1"/>
  <c r="HA36" i="53"/>
  <c r="GZ36" i="53"/>
  <c r="GY36" i="53"/>
  <c r="GX36" i="53"/>
  <c r="HD35" i="53"/>
  <c r="HE35" i="53" s="1"/>
  <c r="HA35" i="53"/>
  <c r="GZ35" i="53"/>
  <c r="GY35" i="53"/>
  <c r="GX35" i="53"/>
  <c r="HD34" i="53"/>
  <c r="HE34" i="53" s="1"/>
  <c r="HA34" i="53"/>
  <c r="GZ34" i="53"/>
  <c r="GY34" i="53"/>
  <c r="GX34" i="53"/>
  <c r="HD32" i="53"/>
  <c r="HE32" i="53" s="1"/>
  <c r="HA32" i="53"/>
  <c r="GZ32" i="53"/>
  <c r="GY32" i="53"/>
  <c r="GX32" i="53"/>
  <c r="HD31" i="53"/>
  <c r="HE31" i="53" s="1"/>
  <c r="HA31" i="53"/>
  <c r="GZ31" i="53"/>
  <c r="GY31" i="53"/>
  <c r="GX31" i="53"/>
  <c r="HD30" i="53"/>
  <c r="HE30" i="53" s="1"/>
  <c r="HA30" i="53"/>
  <c r="GZ30" i="53"/>
  <c r="GY30" i="53"/>
  <c r="GX30" i="53"/>
  <c r="HD29" i="53"/>
  <c r="HE29" i="53" s="1"/>
  <c r="HA29" i="53"/>
  <c r="GZ29" i="53"/>
  <c r="GY29" i="53"/>
  <c r="GX29" i="53"/>
  <c r="HD28" i="53"/>
  <c r="HE28" i="53" s="1"/>
  <c r="HA28" i="53"/>
  <c r="GZ28" i="53"/>
  <c r="GY28" i="53"/>
  <c r="GX28" i="53"/>
  <c r="HD27" i="53"/>
  <c r="HE27" i="53" s="1"/>
  <c r="HA27" i="53"/>
  <c r="GZ27" i="53"/>
  <c r="GY27" i="53"/>
  <c r="GX27" i="53"/>
  <c r="HD26" i="53"/>
  <c r="HE26" i="53" s="1"/>
  <c r="HA26" i="53"/>
  <c r="GZ26" i="53"/>
  <c r="GY26" i="53"/>
  <c r="GX26" i="53"/>
  <c r="HD25" i="53"/>
  <c r="HE25" i="53" s="1"/>
  <c r="HA25" i="53"/>
  <c r="GZ25" i="53"/>
  <c r="GY25" i="53"/>
  <c r="GX25" i="53"/>
  <c r="HD24" i="53"/>
  <c r="HE24" i="53" s="1"/>
  <c r="HA24" i="53"/>
  <c r="GZ24" i="53"/>
  <c r="GY24" i="53"/>
  <c r="GX24" i="53"/>
  <c r="HD23" i="53"/>
  <c r="HE23" i="53" s="1"/>
  <c r="HA23" i="53"/>
  <c r="GZ23" i="53"/>
  <c r="GY23" i="53"/>
  <c r="GX23" i="53"/>
  <c r="HD22" i="53"/>
  <c r="HE22" i="53" s="1"/>
  <c r="HA22" i="53"/>
  <c r="GZ22" i="53"/>
  <c r="GY22" i="53"/>
  <c r="GX22" i="53"/>
  <c r="HD21" i="53"/>
  <c r="HE21" i="53" s="1"/>
  <c r="HA21" i="53"/>
  <c r="GZ21" i="53"/>
  <c r="GY21" i="53"/>
  <c r="GX21" i="53"/>
  <c r="HD20" i="53"/>
  <c r="HE20" i="53" s="1"/>
  <c r="HA20" i="53"/>
  <c r="GZ20" i="53"/>
  <c r="GY20" i="53"/>
  <c r="GX20" i="53"/>
  <c r="HD19" i="53"/>
  <c r="HE19" i="53" s="1"/>
  <c r="HA19" i="53"/>
  <c r="GZ19" i="53"/>
  <c r="GY19" i="53"/>
  <c r="GX19" i="53"/>
  <c r="HD18" i="53"/>
  <c r="HE18" i="53" s="1"/>
  <c r="HA18" i="53"/>
  <c r="GZ18" i="53"/>
  <c r="GY18" i="53"/>
  <c r="GX18" i="53"/>
  <c r="HD17" i="53"/>
  <c r="HE17" i="53" s="1"/>
  <c r="HA17" i="53"/>
  <c r="GZ17" i="53"/>
  <c r="GY17" i="53"/>
  <c r="GX17" i="53"/>
  <c r="HD16" i="53"/>
  <c r="HE16" i="53" s="1"/>
  <c r="HA16" i="53"/>
  <c r="GZ16" i="53"/>
  <c r="GY16" i="53"/>
  <c r="GX16" i="53"/>
  <c r="HD15" i="53"/>
  <c r="HE15" i="53" s="1"/>
  <c r="HA15" i="53"/>
  <c r="GZ15" i="53"/>
  <c r="GY15" i="53"/>
  <c r="GX15" i="53"/>
  <c r="HD13" i="53"/>
  <c r="HE13" i="53" s="1"/>
  <c r="HA13" i="53"/>
  <c r="GZ13" i="53"/>
  <c r="GY13" i="53"/>
  <c r="GX13" i="53"/>
  <c r="HD12" i="53"/>
  <c r="HE12" i="53" s="1"/>
  <c r="HA12" i="53"/>
  <c r="GZ12" i="53"/>
  <c r="GY12" i="53"/>
  <c r="GX12" i="53"/>
  <c r="GM133" i="53"/>
  <c r="GN133" i="53" s="1"/>
  <c r="GJ133" i="53"/>
  <c r="GI133" i="53"/>
  <c r="GH133" i="53"/>
  <c r="GG133" i="53"/>
  <c r="GM132" i="53"/>
  <c r="GN132" i="53" s="1"/>
  <c r="GJ132" i="53"/>
  <c r="GI132" i="53"/>
  <c r="GH132" i="53"/>
  <c r="GG132" i="53"/>
  <c r="GM131" i="53"/>
  <c r="GN131" i="53" s="1"/>
  <c r="GJ131" i="53"/>
  <c r="GI131" i="53"/>
  <c r="GH131" i="53"/>
  <c r="GG131" i="53"/>
  <c r="GM130" i="53"/>
  <c r="GN130" i="53" s="1"/>
  <c r="GJ130" i="53"/>
  <c r="GI130" i="53"/>
  <c r="GH130" i="53"/>
  <c r="GG130" i="53"/>
  <c r="GM129" i="53"/>
  <c r="GN129" i="53" s="1"/>
  <c r="GJ129" i="53"/>
  <c r="GI129" i="53"/>
  <c r="GH129" i="53"/>
  <c r="GG129" i="53"/>
  <c r="GM128" i="53"/>
  <c r="GN128" i="53" s="1"/>
  <c r="GJ128" i="53"/>
  <c r="GI128" i="53"/>
  <c r="GH128" i="53"/>
  <c r="GG128" i="53"/>
  <c r="GM127" i="53"/>
  <c r="GN127" i="53" s="1"/>
  <c r="GJ127" i="53"/>
  <c r="GI127" i="53"/>
  <c r="GH127" i="53"/>
  <c r="GG127" i="53"/>
  <c r="GM126" i="53"/>
  <c r="GN126" i="53" s="1"/>
  <c r="GJ126" i="53"/>
  <c r="GI126" i="53"/>
  <c r="GH126" i="53"/>
  <c r="GG126" i="53"/>
  <c r="GM125" i="53"/>
  <c r="GN125" i="53" s="1"/>
  <c r="GJ125" i="53"/>
  <c r="GI125" i="53"/>
  <c r="GH125" i="53"/>
  <c r="GG125" i="53"/>
  <c r="GM124" i="53"/>
  <c r="GN124" i="53" s="1"/>
  <c r="GJ124" i="53"/>
  <c r="GI124" i="53"/>
  <c r="GH124" i="53"/>
  <c r="GG124" i="53"/>
  <c r="GM123" i="53"/>
  <c r="GN123" i="53" s="1"/>
  <c r="GJ123" i="53"/>
  <c r="GI123" i="53"/>
  <c r="GH123" i="53"/>
  <c r="GG123" i="53"/>
  <c r="GM121" i="53"/>
  <c r="GN121" i="53" s="1"/>
  <c r="GJ121" i="53"/>
  <c r="GI121" i="53"/>
  <c r="GH121" i="53"/>
  <c r="GG121" i="53"/>
  <c r="GM120" i="53"/>
  <c r="GN120" i="53" s="1"/>
  <c r="GJ120" i="53"/>
  <c r="GI120" i="53"/>
  <c r="GH120" i="53"/>
  <c r="GG120" i="53"/>
  <c r="GM119" i="53"/>
  <c r="GN119" i="53" s="1"/>
  <c r="GJ119" i="53"/>
  <c r="GI119" i="53"/>
  <c r="GH119" i="53"/>
  <c r="GG119" i="53"/>
  <c r="GM117" i="53"/>
  <c r="GN117" i="53" s="1"/>
  <c r="GJ117" i="53"/>
  <c r="GI117" i="53"/>
  <c r="GH117" i="53"/>
  <c r="GG117" i="53"/>
  <c r="GM116" i="53"/>
  <c r="GN116" i="53" s="1"/>
  <c r="GJ116" i="53"/>
  <c r="GI116" i="53"/>
  <c r="GH116" i="53"/>
  <c r="GG116" i="53"/>
  <c r="GM115" i="53"/>
  <c r="GN115" i="53" s="1"/>
  <c r="GJ115" i="53"/>
  <c r="GI115" i="53"/>
  <c r="GH115" i="53"/>
  <c r="GG115" i="53"/>
  <c r="GM114" i="53"/>
  <c r="GN114" i="53" s="1"/>
  <c r="GJ114" i="53"/>
  <c r="GI114" i="53"/>
  <c r="GH114" i="53"/>
  <c r="GG114" i="53"/>
  <c r="GM113" i="53"/>
  <c r="GN113" i="53" s="1"/>
  <c r="GJ113" i="53"/>
  <c r="GI113" i="53"/>
  <c r="GH113" i="53"/>
  <c r="GG113" i="53"/>
  <c r="GM112" i="53"/>
  <c r="GN112" i="53" s="1"/>
  <c r="GJ112" i="53"/>
  <c r="GI112" i="53"/>
  <c r="GH112" i="53"/>
  <c r="GG112" i="53"/>
  <c r="GM111" i="53"/>
  <c r="GN111" i="53" s="1"/>
  <c r="GJ111" i="53"/>
  <c r="GI111" i="53"/>
  <c r="GH111" i="53"/>
  <c r="GG111" i="53"/>
  <c r="GM110" i="53"/>
  <c r="GN110" i="53" s="1"/>
  <c r="GJ110" i="53"/>
  <c r="GI110" i="53"/>
  <c r="GH110" i="53"/>
  <c r="GG110" i="53"/>
  <c r="GM109" i="53"/>
  <c r="GN109" i="53" s="1"/>
  <c r="GJ109" i="53"/>
  <c r="GI109" i="53"/>
  <c r="GH109" i="53"/>
  <c r="GG109" i="53"/>
  <c r="GM108" i="53"/>
  <c r="GN108" i="53" s="1"/>
  <c r="GJ108" i="53"/>
  <c r="GI108" i="53"/>
  <c r="GH108" i="53"/>
  <c r="GG108" i="53"/>
  <c r="GM106" i="53"/>
  <c r="GN106" i="53" s="1"/>
  <c r="GJ106" i="53"/>
  <c r="GI106" i="53"/>
  <c r="GH106" i="53"/>
  <c r="GG106" i="53"/>
  <c r="GM105" i="53"/>
  <c r="GN105" i="53" s="1"/>
  <c r="GJ105" i="53"/>
  <c r="GI105" i="53"/>
  <c r="GH105" i="53"/>
  <c r="GG105" i="53"/>
  <c r="GM104" i="53"/>
  <c r="GN104" i="53" s="1"/>
  <c r="GJ104" i="53"/>
  <c r="GI104" i="53"/>
  <c r="GH104" i="53"/>
  <c r="GG104" i="53"/>
  <c r="GM103" i="53"/>
  <c r="GN103" i="53" s="1"/>
  <c r="GJ103" i="53"/>
  <c r="GI103" i="53"/>
  <c r="GH103" i="53"/>
  <c r="GG103" i="53"/>
  <c r="GM102" i="53"/>
  <c r="GN102" i="53" s="1"/>
  <c r="GJ102" i="53"/>
  <c r="GI102" i="53"/>
  <c r="GH102" i="53"/>
  <c r="GG102" i="53"/>
  <c r="GM101" i="53"/>
  <c r="GN101" i="53" s="1"/>
  <c r="GJ101" i="53"/>
  <c r="GI101" i="53"/>
  <c r="GH101" i="53"/>
  <c r="GG101" i="53"/>
  <c r="GM100" i="53"/>
  <c r="GN100" i="53" s="1"/>
  <c r="GJ100" i="53"/>
  <c r="GI100" i="53"/>
  <c r="GH100" i="53"/>
  <c r="GG100" i="53"/>
  <c r="GM99" i="53"/>
  <c r="GN99" i="53" s="1"/>
  <c r="GJ99" i="53"/>
  <c r="GI99" i="53"/>
  <c r="GH99" i="53"/>
  <c r="GG99" i="53"/>
  <c r="GM98" i="53"/>
  <c r="GN98" i="53" s="1"/>
  <c r="GJ98" i="53"/>
  <c r="GI98" i="53"/>
  <c r="GH98" i="53"/>
  <c r="GG98" i="53"/>
  <c r="GM97" i="53"/>
  <c r="GN97" i="53" s="1"/>
  <c r="GJ97" i="53"/>
  <c r="GI97" i="53"/>
  <c r="GH97" i="53"/>
  <c r="GG97" i="53"/>
  <c r="GM95" i="53"/>
  <c r="GN95" i="53" s="1"/>
  <c r="GJ95" i="53"/>
  <c r="GI95" i="53"/>
  <c r="GH95" i="53"/>
  <c r="GG95" i="53"/>
  <c r="GM94" i="53"/>
  <c r="GN94" i="53" s="1"/>
  <c r="GJ94" i="53"/>
  <c r="GI94" i="53"/>
  <c r="GH94" i="53"/>
  <c r="GG94" i="53"/>
  <c r="GM93" i="53"/>
  <c r="GN93" i="53" s="1"/>
  <c r="GJ93" i="53"/>
  <c r="GI93" i="53"/>
  <c r="GH93" i="53"/>
  <c r="GG93" i="53"/>
  <c r="GM92" i="53"/>
  <c r="GN92" i="53" s="1"/>
  <c r="GJ92" i="53"/>
  <c r="GI92" i="53"/>
  <c r="GH92" i="53"/>
  <c r="GG92" i="53"/>
  <c r="GM91" i="53"/>
  <c r="GN91" i="53" s="1"/>
  <c r="GJ91" i="53"/>
  <c r="GI91" i="53"/>
  <c r="GH91" i="53"/>
  <c r="GG91" i="53"/>
  <c r="GM90" i="53"/>
  <c r="GN90" i="53" s="1"/>
  <c r="GJ90" i="53"/>
  <c r="GI90" i="53"/>
  <c r="GH90" i="53"/>
  <c r="GG90" i="53"/>
  <c r="GM89" i="53"/>
  <c r="GN89" i="53" s="1"/>
  <c r="GJ89" i="53"/>
  <c r="GI89" i="53"/>
  <c r="GH89" i="53"/>
  <c r="GG89" i="53"/>
  <c r="GM88" i="53"/>
  <c r="GN88" i="53" s="1"/>
  <c r="GJ88" i="53"/>
  <c r="GI88" i="53"/>
  <c r="GH88" i="53"/>
  <c r="GG88" i="53"/>
  <c r="GM87" i="53"/>
  <c r="GN87" i="53" s="1"/>
  <c r="GJ87" i="53"/>
  <c r="GI87" i="53"/>
  <c r="GH87" i="53"/>
  <c r="GG87" i="53"/>
  <c r="GM85" i="53"/>
  <c r="GN85" i="53" s="1"/>
  <c r="GJ85" i="53"/>
  <c r="GI85" i="53"/>
  <c r="GH85" i="53"/>
  <c r="GG85" i="53"/>
  <c r="GM84" i="53"/>
  <c r="GN84" i="53" s="1"/>
  <c r="GJ84" i="53"/>
  <c r="GI84" i="53"/>
  <c r="GH84" i="53"/>
  <c r="GG84" i="53"/>
  <c r="GM83" i="53"/>
  <c r="GN83" i="53" s="1"/>
  <c r="GJ83" i="53"/>
  <c r="GI83" i="53"/>
  <c r="GH83" i="53"/>
  <c r="GG83" i="53"/>
  <c r="GM82" i="53"/>
  <c r="GN82" i="53" s="1"/>
  <c r="GJ82" i="53"/>
  <c r="GI82" i="53"/>
  <c r="GH82" i="53"/>
  <c r="GG82" i="53"/>
  <c r="GM81" i="53"/>
  <c r="GN81" i="53" s="1"/>
  <c r="GJ81" i="53"/>
  <c r="GI81" i="53"/>
  <c r="GH81" i="53"/>
  <c r="GG81" i="53"/>
  <c r="GM80" i="53"/>
  <c r="GN80" i="53" s="1"/>
  <c r="GJ80" i="53"/>
  <c r="GI80" i="53"/>
  <c r="GH80" i="53"/>
  <c r="GG80" i="53"/>
  <c r="GM78" i="53"/>
  <c r="GN78" i="53" s="1"/>
  <c r="GJ78" i="53"/>
  <c r="GI78" i="53"/>
  <c r="GH78" i="53"/>
  <c r="GG78" i="53"/>
  <c r="GM77" i="53"/>
  <c r="GN77" i="53" s="1"/>
  <c r="GJ77" i="53"/>
  <c r="GI77" i="53"/>
  <c r="GH77" i="53"/>
  <c r="GG77" i="53"/>
  <c r="GM76" i="53"/>
  <c r="GN76" i="53" s="1"/>
  <c r="GJ76" i="53"/>
  <c r="GI76" i="53"/>
  <c r="GH76" i="53"/>
  <c r="GG76" i="53"/>
  <c r="GM75" i="53"/>
  <c r="GN75" i="53" s="1"/>
  <c r="GJ75" i="53"/>
  <c r="GI75" i="53"/>
  <c r="GH75" i="53"/>
  <c r="GG75" i="53"/>
  <c r="GM74" i="53"/>
  <c r="GN74" i="53" s="1"/>
  <c r="GJ74" i="53"/>
  <c r="GI74" i="53"/>
  <c r="GH74" i="53"/>
  <c r="GG74" i="53"/>
  <c r="GM73" i="53"/>
  <c r="GN73" i="53" s="1"/>
  <c r="GJ73" i="53"/>
  <c r="GI73" i="53"/>
  <c r="GH73" i="53"/>
  <c r="GG73" i="53"/>
  <c r="GM71" i="53"/>
  <c r="GN71" i="53" s="1"/>
  <c r="GJ71" i="53"/>
  <c r="GI71" i="53"/>
  <c r="GH71" i="53"/>
  <c r="GG71" i="53"/>
  <c r="GM70" i="53"/>
  <c r="GN70" i="53" s="1"/>
  <c r="GJ70" i="53"/>
  <c r="GI70" i="53"/>
  <c r="GH70" i="53"/>
  <c r="GG70" i="53"/>
  <c r="GM69" i="53"/>
  <c r="GN69" i="53" s="1"/>
  <c r="GJ69" i="53"/>
  <c r="GI69" i="53"/>
  <c r="GH69" i="53"/>
  <c r="GG69" i="53"/>
  <c r="GM68" i="53"/>
  <c r="GN68" i="53" s="1"/>
  <c r="GJ68" i="53"/>
  <c r="GI68" i="53"/>
  <c r="GH68" i="53"/>
  <c r="GG68" i="53"/>
  <c r="GM67" i="53"/>
  <c r="GN67" i="53" s="1"/>
  <c r="GJ67" i="53"/>
  <c r="GI67" i="53"/>
  <c r="GH67" i="53"/>
  <c r="GG67" i="53"/>
  <c r="GM66" i="53"/>
  <c r="GN66" i="53" s="1"/>
  <c r="GJ66" i="53"/>
  <c r="GI66" i="53"/>
  <c r="GH66" i="53"/>
  <c r="GG66" i="53"/>
  <c r="GM64" i="53"/>
  <c r="GN64" i="53" s="1"/>
  <c r="GJ64" i="53"/>
  <c r="GI64" i="53"/>
  <c r="GH64" i="53"/>
  <c r="GG64" i="53"/>
  <c r="GM63" i="53"/>
  <c r="GN63" i="53" s="1"/>
  <c r="GJ63" i="53"/>
  <c r="GI63" i="53"/>
  <c r="GH63" i="53"/>
  <c r="GG63" i="53"/>
  <c r="GM62" i="53"/>
  <c r="GN62" i="53" s="1"/>
  <c r="GJ62" i="53"/>
  <c r="GI62" i="53"/>
  <c r="GH62" i="53"/>
  <c r="GG62" i="53"/>
  <c r="GM61" i="53"/>
  <c r="GN61" i="53" s="1"/>
  <c r="GJ61" i="53"/>
  <c r="GI61" i="53"/>
  <c r="GH61" i="53"/>
  <c r="GG61" i="53"/>
  <c r="GM60" i="53"/>
  <c r="GN60" i="53" s="1"/>
  <c r="GJ60" i="53"/>
  <c r="GI60" i="53"/>
  <c r="GH60" i="53"/>
  <c r="GG60" i="53"/>
  <c r="GM59" i="53"/>
  <c r="GN59" i="53" s="1"/>
  <c r="GJ59" i="53"/>
  <c r="GI59" i="53"/>
  <c r="GH59" i="53"/>
  <c r="GG59" i="53"/>
  <c r="GM58" i="53"/>
  <c r="GN58" i="53" s="1"/>
  <c r="GJ58" i="53"/>
  <c r="GI58" i="53"/>
  <c r="GH58" i="53"/>
  <c r="GG58" i="53"/>
  <c r="GM57" i="53"/>
  <c r="GN57" i="53" s="1"/>
  <c r="GJ57" i="53"/>
  <c r="GI57" i="53"/>
  <c r="GH57" i="53"/>
  <c r="GG57" i="53"/>
  <c r="GM56" i="53"/>
  <c r="GN56" i="53" s="1"/>
  <c r="GJ56" i="53"/>
  <c r="GI56" i="53"/>
  <c r="GH56" i="53"/>
  <c r="GG56" i="53"/>
  <c r="GM55" i="53"/>
  <c r="GN55" i="53" s="1"/>
  <c r="GJ55" i="53"/>
  <c r="GI55" i="53"/>
  <c r="GH55" i="53"/>
  <c r="GG55" i="53"/>
  <c r="GM54" i="53"/>
  <c r="GN54" i="53" s="1"/>
  <c r="GJ54" i="53"/>
  <c r="GI54" i="53"/>
  <c r="GH54" i="53"/>
  <c r="GG54" i="53"/>
  <c r="GM53" i="53"/>
  <c r="GN53" i="53" s="1"/>
  <c r="GJ53" i="53"/>
  <c r="GI53" i="53"/>
  <c r="GH53" i="53"/>
  <c r="GG53" i="53"/>
  <c r="GM52" i="53"/>
  <c r="GN52" i="53" s="1"/>
  <c r="GJ52" i="53"/>
  <c r="GI52" i="53"/>
  <c r="GH52" i="53"/>
  <c r="GG52" i="53"/>
  <c r="GM51" i="53"/>
  <c r="GN51" i="53" s="1"/>
  <c r="GJ51" i="53"/>
  <c r="GI51" i="53"/>
  <c r="GH51" i="53"/>
  <c r="GG51" i="53"/>
  <c r="GM50" i="53"/>
  <c r="GN50" i="53" s="1"/>
  <c r="GJ50" i="53"/>
  <c r="GI50" i="53"/>
  <c r="GH50" i="53"/>
  <c r="GG50" i="53"/>
  <c r="GM49" i="53"/>
  <c r="GN49" i="53" s="1"/>
  <c r="GJ49" i="53"/>
  <c r="GI49" i="53"/>
  <c r="GH49" i="53"/>
  <c r="GG49" i="53"/>
  <c r="GM48" i="53"/>
  <c r="GN48" i="53" s="1"/>
  <c r="GJ48" i="53"/>
  <c r="GI48" i="53"/>
  <c r="GH48" i="53"/>
  <c r="GG48" i="53"/>
  <c r="GM47" i="53"/>
  <c r="GN47" i="53" s="1"/>
  <c r="GJ47" i="53"/>
  <c r="GI47" i="53"/>
  <c r="GH47" i="53"/>
  <c r="GG47" i="53"/>
  <c r="GM46" i="53"/>
  <c r="GN46" i="53" s="1"/>
  <c r="GJ46" i="53"/>
  <c r="GI46" i="53"/>
  <c r="GH46" i="53"/>
  <c r="GG46" i="53"/>
  <c r="GM45" i="53"/>
  <c r="GN45" i="53" s="1"/>
  <c r="GJ45" i="53"/>
  <c r="GI45" i="53"/>
  <c r="GH45" i="53"/>
  <c r="GG45" i="53"/>
  <c r="GM44" i="53"/>
  <c r="GN44" i="53" s="1"/>
  <c r="GJ44" i="53"/>
  <c r="GI44" i="53"/>
  <c r="GH44" i="53"/>
  <c r="GG44" i="53"/>
  <c r="GM42" i="53"/>
  <c r="GN42" i="53" s="1"/>
  <c r="GJ42" i="53"/>
  <c r="GI42" i="53"/>
  <c r="GH42" i="53"/>
  <c r="GG42" i="53"/>
  <c r="GM41" i="53"/>
  <c r="GN41" i="53" s="1"/>
  <c r="GJ41" i="53"/>
  <c r="GI41" i="53"/>
  <c r="GH41" i="53"/>
  <c r="GG41" i="53"/>
  <c r="GM40" i="53"/>
  <c r="GN40" i="53" s="1"/>
  <c r="GJ40" i="53"/>
  <c r="GI40" i="53"/>
  <c r="GH40" i="53"/>
  <c r="GG40" i="53"/>
  <c r="GM39" i="53"/>
  <c r="GN39" i="53" s="1"/>
  <c r="GJ39" i="53"/>
  <c r="GI39" i="53"/>
  <c r="GH39" i="53"/>
  <c r="GG39" i="53"/>
  <c r="GM38" i="53"/>
  <c r="GN38" i="53" s="1"/>
  <c r="GJ38" i="53"/>
  <c r="GI38" i="53"/>
  <c r="GH38" i="53"/>
  <c r="GG38" i="53"/>
  <c r="GM37" i="53"/>
  <c r="GN37" i="53" s="1"/>
  <c r="GJ37" i="53"/>
  <c r="GI37" i="53"/>
  <c r="GH37" i="53"/>
  <c r="GG37" i="53"/>
  <c r="GM36" i="53"/>
  <c r="GN36" i="53" s="1"/>
  <c r="GJ36" i="53"/>
  <c r="GI36" i="53"/>
  <c r="GH36" i="53"/>
  <c r="GG36" i="53"/>
  <c r="GM35" i="53"/>
  <c r="GN35" i="53" s="1"/>
  <c r="GJ35" i="53"/>
  <c r="GI35" i="53"/>
  <c r="GH35" i="53"/>
  <c r="GG35" i="53"/>
  <c r="GM34" i="53"/>
  <c r="GN34" i="53" s="1"/>
  <c r="GJ34" i="53"/>
  <c r="GI34" i="53"/>
  <c r="GH34" i="53"/>
  <c r="GG34" i="53"/>
  <c r="GM32" i="53"/>
  <c r="GN32" i="53" s="1"/>
  <c r="GJ32" i="53"/>
  <c r="GI32" i="53"/>
  <c r="GH32" i="53"/>
  <c r="GG32" i="53"/>
  <c r="GM31" i="53"/>
  <c r="GN31" i="53" s="1"/>
  <c r="GJ31" i="53"/>
  <c r="GI31" i="53"/>
  <c r="GH31" i="53"/>
  <c r="GG31" i="53"/>
  <c r="GM30" i="53"/>
  <c r="GN30" i="53" s="1"/>
  <c r="GJ30" i="53"/>
  <c r="GI30" i="53"/>
  <c r="GH30" i="53"/>
  <c r="GG30" i="53"/>
  <c r="GM29" i="53"/>
  <c r="GN29" i="53" s="1"/>
  <c r="GJ29" i="53"/>
  <c r="GI29" i="53"/>
  <c r="GH29" i="53"/>
  <c r="GG29" i="53"/>
  <c r="GM28" i="53"/>
  <c r="GN28" i="53" s="1"/>
  <c r="GJ28" i="53"/>
  <c r="GI28" i="53"/>
  <c r="GH28" i="53"/>
  <c r="GG28" i="53"/>
  <c r="GM27" i="53"/>
  <c r="GN27" i="53" s="1"/>
  <c r="GJ27" i="53"/>
  <c r="GI27" i="53"/>
  <c r="GH27" i="53"/>
  <c r="GG27" i="53"/>
  <c r="GM26" i="53"/>
  <c r="GN26" i="53" s="1"/>
  <c r="GJ26" i="53"/>
  <c r="GI26" i="53"/>
  <c r="GH26" i="53"/>
  <c r="GG26" i="53"/>
  <c r="GM25" i="53"/>
  <c r="GN25" i="53" s="1"/>
  <c r="GJ25" i="53"/>
  <c r="GI25" i="53"/>
  <c r="GH25" i="53"/>
  <c r="GG25" i="53"/>
  <c r="GM24" i="53"/>
  <c r="GN24" i="53" s="1"/>
  <c r="GJ24" i="53"/>
  <c r="GI24" i="53"/>
  <c r="GH24" i="53"/>
  <c r="GG24" i="53"/>
  <c r="GM23" i="53"/>
  <c r="GN23" i="53" s="1"/>
  <c r="GJ23" i="53"/>
  <c r="GI23" i="53"/>
  <c r="GH23" i="53"/>
  <c r="GG23" i="53"/>
  <c r="GM22" i="53"/>
  <c r="GN22" i="53" s="1"/>
  <c r="GJ22" i="53"/>
  <c r="GI22" i="53"/>
  <c r="GH22" i="53"/>
  <c r="GG22" i="53"/>
  <c r="GM21" i="53"/>
  <c r="GN21" i="53" s="1"/>
  <c r="GJ21" i="53"/>
  <c r="GI21" i="53"/>
  <c r="GH21" i="53"/>
  <c r="GG21" i="53"/>
  <c r="GM20" i="53"/>
  <c r="GN20" i="53" s="1"/>
  <c r="GJ20" i="53"/>
  <c r="GI20" i="53"/>
  <c r="GH20" i="53"/>
  <c r="GG20" i="53"/>
  <c r="GM19" i="53"/>
  <c r="GN19" i="53" s="1"/>
  <c r="GJ19" i="53"/>
  <c r="GI19" i="53"/>
  <c r="GH19" i="53"/>
  <c r="GG19" i="53"/>
  <c r="GM18" i="53"/>
  <c r="GN18" i="53" s="1"/>
  <c r="GJ18" i="53"/>
  <c r="GI18" i="53"/>
  <c r="GH18" i="53"/>
  <c r="GG18" i="53"/>
  <c r="GM17" i="53"/>
  <c r="GN17" i="53" s="1"/>
  <c r="GJ17" i="53"/>
  <c r="GI17" i="53"/>
  <c r="GH17" i="53"/>
  <c r="GG17" i="53"/>
  <c r="GM16" i="53"/>
  <c r="GN16" i="53" s="1"/>
  <c r="GJ16" i="53"/>
  <c r="GI16" i="53"/>
  <c r="GH16" i="53"/>
  <c r="GG16" i="53"/>
  <c r="GM15" i="53"/>
  <c r="GN15" i="53" s="1"/>
  <c r="GJ15" i="53"/>
  <c r="GI15" i="53"/>
  <c r="GH15" i="53"/>
  <c r="GG15" i="53"/>
  <c r="GM13" i="53"/>
  <c r="GN13" i="53" s="1"/>
  <c r="GJ13" i="53"/>
  <c r="GI13" i="53"/>
  <c r="GH13" i="53"/>
  <c r="GG13" i="53"/>
  <c r="GM12" i="53"/>
  <c r="GN12" i="53" s="1"/>
  <c r="GJ12" i="53"/>
  <c r="GI12" i="53"/>
  <c r="GH12" i="53"/>
  <c r="GG12" i="53"/>
  <c r="FV133" i="53"/>
  <c r="FW133" i="53" s="1"/>
  <c r="FS133" i="53"/>
  <c r="FR133" i="53"/>
  <c r="FQ133" i="53"/>
  <c r="FP133" i="53"/>
  <c r="FV132" i="53"/>
  <c r="FW132" i="53" s="1"/>
  <c r="FS132" i="53"/>
  <c r="FR132" i="53"/>
  <c r="FQ132" i="53"/>
  <c r="FP132" i="53"/>
  <c r="FV131" i="53"/>
  <c r="FW131" i="53" s="1"/>
  <c r="FS131" i="53"/>
  <c r="FR131" i="53"/>
  <c r="FQ131" i="53"/>
  <c r="FP131" i="53"/>
  <c r="FV130" i="53"/>
  <c r="FW130" i="53" s="1"/>
  <c r="FS130" i="53"/>
  <c r="FR130" i="53"/>
  <c r="FQ130" i="53"/>
  <c r="FP130" i="53"/>
  <c r="FV129" i="53"/>
  <c r="FW129" i="53" s="1"/>
  <c r="FS129" i="53"/>
  <c r="FR129" i="53"/>
  <c r="FQ129" i="53"/>
  <c r="FP129" i="53"/>
  <c r="FV128" i="53"/>
  <c r="FW128" i="53" s="1"/>
  <c r="FS128" i="53"/>
  <c r="FR128" i="53"/>
  <c r="FQ128" i="53"/>
  <c r="FP128" i="53"/>
  <c r="FV127" i="53"/>
  <c r="FW127" i="53" s="1"/>
  <c r="FS127" i="53"/>
  <c r="FR127" i="53"/>
  <c r="FQ127" i="53"/>
  <c r="FP127" i="53"/>
  <c r="FV126" i="53"/>
  <c r="FW126" i="53" s="1"/>
  <c r="FS126" i="53"/>
  <c r="FR126" i="53"/>
  <c r="FQ126" i="53"/>
  <c r="FP126" i="53"/>
  <c r="FV125" i="53"/>
  <c r="FW125" i="53" s="1"/>
  <c r="FS125" i="53"/>
  <c r="FR125" i="53"/>
  <c r="FQ125" i="53"/>
  <c r="FP125" i="53"/>
  <c r="FV124" i="53"/>
  <c r="FW124" i="53" s="1"/>
  <c r="FS124" i="53"/>
  <c r="FR124" i="53"/>
  <c r="FQ124" i="53"/>
  <c r="FP124" i="53"/>
  <c r="FV123" i="53"/>
  <c r="FW123" i="53" s="1"/>
  <c r="FS123" i="53"/>
  <c r="FR123" i="53"/>
  <c r="FQ123" i="53"/>
  <c r="FP123" i="53"/>
  <c r="FV121" i="53"/>
  <c r="FW121" i="53" s="1"/>
  <c r="FS121" i="53"/>
  <c r="FR121" i="53"/>
  <c r="FQ121" i="53"/>
  <c r="FP121" i="53"/>
  <c r="FV120" i="53"/>
  <c r="FW120" i="53" s="1"/>
  <c r="FS120" i="53"/>
  <c r="FR120" i="53"/>
  <c r="FQ120" i="53"/>
  <c r="FP120" i="53"/>
  <c r="FV119" i="53"/>
  <c r="FW119" i="53" s="1"/>
  <c r="FS119" i="53"/>
  <c r="FR119" i="53"/>
  <c r="FQ119" i="53"/>
  <c r="FP119" i="53"/>
  <c r="FV117" i="53"/>
  <c r="FW117" i="53" s="1"/>
  <c r="FS117" i="53"/>
  <c r="FR117" i="53"/>
  <c r="FQ117" i="53"/>
  <c r="FP117" i="53"/>
  <c r="FV116" i="53"/>
  <c r="FW116" i="53" s="1"/>
  <c r="FS116" i="53"/>
  <c r="FR116" i="53"/>
  <c r="FQ116" i="53"/>
  <c r="FP116" i="53"/>
  <c r="FV115" i="53"/>
  <c r="FW115" i="53" s="1"/>
  <c r="FS115" i="53"/>
  <c r="FR115" i="53"/>
  <c r="FQ115" i="53"/>
  <c r="FP115" i="53"/>
  <c r="FV114" i="53"/>
  <c r="FW114" i="53" s="1"/>
  <c r="FS114" i="53"/>
  <c r="FR114" i="53"/>
  <c r="FQ114" i="53"/>
  <c r="FP114" i="53"/>
  <c r="FV113" i="53"/>
  <c r="FW113" i="53" s="1"/>
  <c r="FS113" i="53"/>
  <c r="FR113" i="53"/>
  <c r="FQ113" i="53"/>
  <c r="FP113" i="53"/>
  <c r="FV112" i="53"/>
  <c r="FW112" i="53" s="1"/>
  <c r="FS112" i="53"/>
  <c r="FR112" i="53"/>
  <c r="FQ112" i="53"/>
  <c r="FP112" i="53"/>
  <c r="FV111" i="53"/>
  <c r="FW111" i="53" s="1"/>
  <c r="FS111" i="53"/>
  <c r="FR111" i="53"/>
  <c r="FQ111" i="53"/>
  <c r="FP111" i="53"/>
  <c r="FV110" i="53"/>
  <c r="FW110" i="53" s="1"/>
  <c r="FS110" i="53"/>
  <c r="FR110" i="53"/>
  <c r="FQ110" i="53"/>
  <c r="FP110" i="53"/>
  <c r="FV109" i="53"/>
  <c r="FW109" i="53" s="1"/>
  <c r="FS109" i="53"/>
  <c r="FR109" i="53"/>
  <c r="FQ109" i="53"/>
  <c r="FP109" i="53"/>
  <c r="FV108" i="53"/>
  <c r="FW108" i="53" s="1"/>
  <c r="FS108" i="53"/>
  <c r="FR108" i="53"/>
  <c r="FQ108" i="53"/>
  <c r="FP108" i="53"/>
  <c r="FV106" i="53"/>
  <c r="FW106" i="53" s="1"/>
  <c r="FS106" i="53"/>
  <c r="FR106" i="53"/>
  <c r="FQ106" i="53"/>
  <c r="FP106" i="53"/>
  <c r="FV105" i="53"/>
  <c r="FW105" i="53" s="1"/>
  <c r="FS105" i="53"/>
  <c r="FR105" i="53"/>
  <c r="FQ105" i="53"/>
  <c r="FP105" i="53"/>
  <c r="FV104" i="53"/>
  <c r="FW104" i="53" s="1"/>
  <c r="FS104" i="53"/>
  <c r="FR104" i="53"/>
  <c r="FQ104" i="53"/>
  <c r="FP104" i="53"/>
  <c r="FV103" i="53"/>
  <c r="FW103" i="53" s="1"/>
  <c r="FS103" i="53"/>
  <c r="FR103" i="53"/>
  <c r="FQ103" i="53"/>
  <c r="FP103" i="53"/>
  <c r="FV102" i="53"/>
  <c r="FW102" i="53" s="1"/>
  <c r="FS102" i="53"/>
  <c r="FR102" i="53"/>
  <c r="FQ102" i="53"/>
  <c r="FP102" i="53"/>
  <c r="FV101" i="53"/>
  <c r="FW101" i="53" s="1"/>
  <c r="FS101" i="53"/>
  <c r="FR101" i="53"/>
  <c r="FQ101" i="53"/>
  <c r="FP101" i="53"/>
  <c r="FV100" i="53"/>
  <c r="FW100" i="53" s="1"/>
  <c r="FS100" i="53"/>
  <c r="FR100" i="53"/>
  <c r="FQ100" i="53"/>
  <c r="FP100" i="53"/>
  <c r="FV99" i="53"/>
  <c r="FW99" i="53" s="1"/>
  <c r="FS99" i="53"/>
  <c r="FR99" i="53"/>
  <c r="FQ99" i="53"/>
  <c r="FP99" i="53"/>
  <c r="FV98" i="53"/>
  <c r="FW98" i="53" s="1"/>
  <c r="FS98" i="53"/>
  <c r="FR98" i="53"/>
  <c r="FQ98" i="53"/>
  <c r="FP98" i="53"/>
  <c r="FV97" i="53"/>
  <c r="FW97" i="53" s="1"/>
  <c r="FS97" i="53"/>
  <c r="FR97" i="53"/>
  <c r="FQ97" i="53"/>
  <c r="FP97" i="53"/>
  <c r="FV95" i="53"/>
  <c r="FW95" i="53" s="1"/>
  <c r="FS95" i="53"/>
  <c r="FR95" i="53"/>
  <c r="FQ95" i="53"/>
  <c r="FP95" i="53"/>
  <c r="FV94" i="53"/>
  <c r="FW94" i="53" s="1"/>
  <c r="FS94" i="53"/>
  <c r="FR94" i="53"/>
  <c r="FQ94" i="53"/>
  <c r="FP94" i="53"/>
  <c r="FV93" i="53"/>
  <c r="FW93" i="53" s="1"/>
  <c r="FS93" i="53"/>
  <c r="FR93" i="53"/>
  <c r="FQ93" i="53"/>
  <c r="FP93" i="53"/>
  <c r="FV92" i="53"/>
  <c r="FW92" i="53" s="1"/>
  <c r="FS92" i="53"/>
  <c r="FR92" i="53"/>
  <c r="FQ92" i="53"/>
  <c r="FP92" i="53"/>
  <c r="FV91" i="53"/>
  <c r="FW91" i="53" s="1"/>
  <c r="FS91" i="53"/>
  <c r="FR91" i="53"/>
  <c r="FQ91" i="53"/>
  <c r="FP91" i="53"/>
  <c r="FV90" i="53"/>
  <c r="FW90" i="53" s="1"/>
  <c r="FS90" i="53"/>
  <c r="FR90" i="53"/>
  <c r="FQ90" i="53"/>
  <c r="FP90" i="53"/>
  <c r="FV89" i="53"/>
  <c r="FW89" i="53" s="1"/>
  <c r="FS89" i="53"/>
  <c r="FR89" i="53"/>
  <c r="FQ89" i="53"/>
  <c r="FP89" i="53"/>
  <c r="FV88" i="53"/>
  <c r="FW88" i="53" s="1"/>
  <c r="FS88" i="53"/>
  <c r="FR88" i="53"/>
  <c r="FQ88" i="53"/>
  <c r="FP88" i="53"/>
  <c r="FV87" i="53"/>
  <c r="FW87" i="53" s="1"/>
  <c r="FS87" i="53"/>
  <c r="FR87" i="53"/>
  <c r="FQ87" i="53"/>
  <c r="FP87" i="53"/>
  <c r="FV85" i="53"/>
  <c r="FW85" i="53" s="1"/>
  <c r="FS85" i="53"/>
  <c r="FR85" i="53"/>
  <c r="FQ85" i="53"/>
  <c r="FP85" i="53"/>
  <c r="FV84" i="53"/>
  <c r="FW84" i="53" s="1"/>
  <c r="FS84" i="53"/>
  <c r="FR84" i="53"/>
  <c r="FQ84" i="53"/>
  <c r="FP84" i="53"/>
  <c r="FV83" i="53"/>
  <c r="FW83" i="53" s="1"/>
  <c r="FS83" i="53"/>
  <c r="FR83" i="53"/>
  <c r="FQ83" i="53"/>
  <c r="FP83" i="53"/>
  <c r="FV82" i="53"/>
  <c r="FW82" i="53" s="1"/>
  <c r="FS82" i="53"/>
  <c r="FR82" i="53"/>
  <c r="FQ82" i="53"/>
  <c r="FP82" i="53"/>
  <c r="FV81" i="53"/>
  <c r="FW81" i="53" s="1"/>
  <c r="FS81" i="53"/>
  <c r="FR81" i="53"/>
  <c r="FQ81" i="53"/>
  <c r="FP81" i="53"/>
  <c r="FV80" i="53"/>
  <c r="FW80" i="53" s="1"/>
  <c r="FS80" i="53"/>
  <c r="FR80" i="53"/>
  <c r="FQ80" i="53"/>
  <c r="FP80" i="53"/>
  <c r="FV78" i="53"/>
  <c r="FW78" i="53" s="1"/>
  <c r="FS78" i="53"/>
  <c r="FR78" i="53"/>
  <c r="FQ78" i="53"/>
  <c r="FP78" i="53"/>
  <c r="FV77" i="53"/>
  <c r="FW77" i="53" s="1"/>
  <c r="FS77" i="53"/>
  <c r="FR77" i="53"/>
  <c r="FQ77" i="53"/>
  <c r="FP77" i="53"/>
  <c r="FV76" i="53"/>
  <c r="FW76" i="53" s="1"/>
  <c r="FS76" i="53"/>
  <c r="FR76" i="53"/>
  <c r="FQ76" i="53"/>
  <c r="FP76" i="53"/>
  <c r="FV75" i="53"/>
  <c r="FW75" i="53" s="1"/>
  <c r="FS75" i="53"/>
  <c r="FR75" i="53"/>
  <c r="FQ75" i="53"/>
  <c r="FP75" i="53"/>
  <c r="FV74" i="53"/>
  <c r="FW74" i="53" s="1"/>
  <c r="FS74" i="53"/>
  <c r="FR74" i="53"/>
  <c r="FQ74" i="53"/>
  <c r="FP74" i="53"/>
  <c r="FV73" i="53"/>
  <c r="FW73" i="53" s="1"/>
  <c r="FS73" i="53"/>
  <c r="FR73" i="53"/>
  <c r="FQ73" i="53"/>
  <c r="FP73" i="53"/>
  <c r="FV71" i="53"/>
  <c r="FW71" i="53" s="1"/>
  <c r="FS71" i="53"/>
  <c r="FR71" i="53"/>
  <c r="FQ71" i="53"/>
  <c r="FP71" i="53"/>
  <c r="FV70" i="53"/>
  <c r="FW70" i="53" s="1"/>
  <c r="FS70" i="53"/>
  <c r="FR70" i="53"/>
  <c r="FQ70" i="53"/>
  <c r="FP70" i="53"/>
  <c r="FV69" i="53"/>
  <c r="FW69" i="53" s="1"/>
  <c r="FS69" i="53"/>
  <c r="FR69" i="53"/>
  <c r="FQ69" i="53"/>
  <c r="FP69" i="53"/>
  <c r="FV68" i="53"/>
  <c r="FW68" i="53" s="1"/>
  <c r="FS68" i="53"/>
  <c r="FR68" i="53"/>
  <c r="FQ68" i="53"/>
  <c r="FP68" i="53"/>
  <c r="FV67" i="53"/>
  <c r="FW67" i="53" s="1"/>
  <c r="FS67" i="53"/>
  <c r="FR67" i="53"/>
  <c r="FQ67" i="53"/>
  <c r="FP67" i="53"/>
  <c r="FV66" i="53"/>
  <c r="FW66" i="53" s="1"/>
  <c r="FS66" i="53"/>
  <c r="FR66" i="53"/>
  <c r="FQ66" i="53"/>
  <c r="FP66" i="53"/>
  <c r="FV64" i="53"/>
  <c r="FW64" i="53" s="1"/>
  <c r="FS64" i="53"/>
  <c r="FR64" i="53"/>
  <c r="FQ64" i="53"/>
  <c r="FP64" i="53"/>
  <c r="FV63" i="53"/>
  <c r="FW63" i="53" s="1"/>
  <c r="FS63" i="53"/>
  <c r="FR63" i="53"/>
  <c r="FQ63" i="53"/>
  <c r="FP63" i="53"/>
  <c r="FV62" i="53"/>
  <c r="FW62" i="53" s="1"/>
  <c r="FS62" i="53"/>
  <c r="FR62" i="53"/>
  <c r="FQ62" i="53"/>
  <c r="FP62" i="53"/>
  <c r="FV61" i="53"/>
  <c r="FW61" i="53" s="1"/>
  <c r="FS61" i="53"/>
  <c r="FR61" i="53"/>
  <c r="FQ61" i="53"/>
  <c r="FP61" i="53"/>
  <c r="FV60" i="53"/>
  <c r="FW60" i="53" s="1"/>
  <c r="FS60" i="53"/>
  <c r="FR60" i="53"/>
  <c r="FQ60" i="53"/>
  <c r="FP60" i="53"/>
  <c r="FV59" i="53"/>
  <c r="FW59" i="53" s="1"/>
  <c r="FS59" i="53"/>
  <c r="FR59" i="53"/>
  <c r="FQ59" i="53"/>
  <c r="FP59" i="53"/>
  <c r="FV58" i="53"/>
  <c r="FW58" i="53" s="1"/>
  <c r="FS58" i="53"/>
  <c r="FR58" i="53"/>
  <c r="FQ58" i="53"/>
  <c r="FP58" i="53"/>
  <c r="FV57" i="53"/>
  <c r="FW57" i="53" s="1"/>
  <c r="FS57" i="53"/>
  <c r="FR57" i="53"/>
  <c r="FQ57" i="53"/>
  <c r="FP57" i="53"/>
  <c r="FV56" i="53"/>
  <c r="FW56" i="53" s="1"/>
  <c r="FS56" i="53"/>
  <c r="FR56" i="53"/>
  <c r="FQ56" i="53"/>
  <c r="FP56" i="53"/>
  <c r="FV55" i="53"/>
  <c r="FW55" i="53" s="1"/>
  <c r="FS55" i="53"/>
  <c r="FR55" i="53"/>
  <c r="FQ55" i="53"/>
  <c r="FP55" i="53"/>
  <c r="FV54" i="53"/>
  <c r="FW54" i="53" s="1"/>
  <c r="FS54" i="53"/>
  <c r="FR54" i="53"/>
  <c r="FQ54" i="53"/>
  <c r="FP54" i="53"/>
  <c r="FV53" i="53"/>
  <c r="FW53" i="53" s="1"/>
  <c r="FS53" i="53"/>
  <c r="FR53" i="53"/>
  <c r="FQ53" i="53"/>
  <c r="FP53" i="53"/>
  <c r="FV52" i="53"/>
  <c r="FW52" i="53" s="1"/>
  <c r="FS52" i="53"/>
  <c r="FR52" i="53"/>
  <c r="FQ52" i="53"/>
  <c r="FP52" i="53"/>
  <c r="FV51" i="53"/>
  <c r="FW51" i="53" s="1"/>
  <c r="FS51" i="53"/>
  <c r="FR51" i="53"/>
  <c r="FQ51" i="53"/>
  <c r="FP51" i="53"/>
  <c r="FV50" i="53"/>
  <c r="FW50" i="53" s="1"/>
  <c r="FS50" i="53"/>
  <c r="FR50" i="53"/>
  <c r="FQ50" i="53"/>
  <c r="FP50" i="53"/>
  <c r="FV49" i="53"/>
  <c r="FW49" i="53" s="1"/>
  <c r="FS49" i="53"/>
  <c r="FR49" i="53"/>
  <c r="FQ49" i="53"/>
  <c r="FP49" i="53"/>
  <c r="FV48" i="53"/>
  <c r="FW48" i="53" s="1"/>
  <c r="FS48" i="53"/>
  <c r="FR48" i="53"/>
  <c r="FQ48" i="53"/>
  <c r="FP48" i="53"/>
  <c r="FV47" i="53"/>
  <c r="FW47" i="53" s="1"/>
  <c r="FS47" i="53"/>
  <c r="FR47" i="53"/>
  <c r="FQ47" i="53"/>
  <c r="FP47" i="53"/>
  <c r="FV46" i="53"/>
  <c r="FW46" i="53" s="1"/>
  <c r="FS46" i="53"/>
  <c r="FR46" i="53"/>
  <c r="FQ46" i="53"/>
  <c r="FP46" i="53"/>
  <c r="FV45" i="53"/>
  <c r="FW45" i="53" s="1"/>
  <c r="FS45" i="53"/>
  <c r="FR45" i="53"/>
  <c r="FQ45" i="53"/>
  <c r="FP45" i="53"/>
  <c r="FV44" i="53"/>
  <c r="FW44" i="53" s="1"/>
  <c r="FS44" i="53"/>
  <c r="FR44" i="53"/>
  <c r="FQ44" i="53"/>
  <c r="FP44" i="53"/>
  <c r="FV42" i="53"/>
  <c r="FW42" i="53" s="1"/>
  <c r="FS42" i="53"/>
  <c r="FR42" i="53"/>
  <c r="FQ42" i="53"/>
  <c r="FP42" i="53"/>
  <c r="FV41" i="53"/>
  <c r="FW41" i="53" s="1"/>
  <c r="FS41" i="53"/>
  <c r="FR41" i="53"/>
  <c r="FQ41" i="53"/>
  <c r="FP41" i="53"/>
  <c r="FV40" i="53"/>
  <c r="FW40" i="53" s="1"/>
  <c r="FS40" i="53"/>
  <c r="FR40" i="53"/>
  <c r="FQ40" i="53"/>
  <c r="FP40" i="53"/>
  <c r="FV39" i="53"/>
  <c r="FW39" i="53" s="1"/>
  <c r="FS39" i="53"/>
  <c r="FR39" i="53"/>
  <c r="FQ39" i="53"/>
  <c r="FP39" i="53"/>
  <c r="FV38" i="53"/>
  <c r="FW38" i="53" s="1"/>
  <c r="FS38" i="53"/>
  <c r="FR38" i="53"/>
  <c r="FQ38" i="53"/>
  <c r="FP38" i="53"/>
  <c r="FV37" i="53"/>
  <c r="FW37" i="53" s="1"/>
  <c r="FS37" i="53"/>
  <c r="FR37" i="53"/>
  <c r="FQ37" i="53"/>
  <c r="FP37" i="53"/>
  <c r="FV36" i="53"/>
  <c r="FW36" i="53" s="1"/>
  <c r="FS36" i="53"/>
  <c r="FR36" i="53"/>
  <c r="FQ36" i="53"/>
  <c r="FP36" i="53"/>
  <c r="FV35" i="53"/>
  <c r="FW35" i="53" s="1"/>
  <c r="FS35" i="53"/>
  <c r="FR35" i="53"/>
  <c r="FQ35" i="53"/>
  <c r="FP35" i="53"/>
  <c r="FV34" i="53"/>
  <c r="FW34" i="53" s="1"/>
  <c r="FS34" i="53"/>
  <c r="FR34" i="53"/>
  <c r="FQ34" i="53"/>
  <c r="FP34" i="53"/>
  <c r="FV32" i="53"/>
  <c r="FW32" i="53" s="1"/>
  <c r="FS32" i="53"/>
  <c r="FR32" i="53"/>
  <c r="FQ32" i="53"/>
  <c r="FP32" i="53"/>
  <c r="FV31" i="53"/>
  <c r="FW31" i="53" s="1"/>
  <c r="FS31" i="53"/>
  <c r="FR31" i="53"/>
  <c r="FQ31" i="53"/>
  <c r="FP31" i="53"/>
  <c r="FV30" i="53"/>
  <c r="FW30" i="53" s="1"/>
  <c r="FS30" i="53"/>
  <c r="FR30" i="53"/>
  <c r="FQ30" i="53"/>
  <c r="FP30" i="53"/>
  <c r="FV29" i="53"/>
  <c r="FW29" i="53" s="1"/>
  <c r="FS29" i="53"/>
  <c r="FR29" i="53"/>
  <c r="FQ29" i="53"/>
  <c r="FP29" i="53"/>
  <c r="FV28" i="53"/>
  <c r="FW28" i="53" s="1"/>
  <c r="FS28" i="53"/>
  <c r="FR28" i="53"/>
  <c r="FQ28" i="53"/>
  <c r="FP28" i="53"/>
  <c r="FV27" i="53"/>
  <c r="FW27" i="53" s="1"/>
  <c r="FS27" i="53"/>
  <c r="FR27" i="53"/>
  <c r="FQ27" i="53"/>
  <c r="FP27" i="53"/>
  <c r="FV26" i="53"/>
  <c r="FW26" i="53" s="1"/>
  <c r="FS26" i="53"/>
  <c r="FR26" i="53"/>
  <c r="FQ26" i="53"/>
  <c r="FP26" i="53"/>
  <c r="FV25" i="53"/>
  <c r="FW25" i="53" s="1"/>
  <c r="FS25" i="53"/>
  <c r="FR25" i="53"/>
  <c r="FQ25" i="53"/>
  <c r="FP25" i="53"/>
  <c r="FV24" i="53"/>
  <c r="FW24" i="53" s="1"/>
  <c r="FS24" i="53"/>
  <c r="FR24" i="53"/>
  <c r="FQ24" i="53"/>
  <c r="FP24" i="53"/>
  <c r="FV23" i="53"/>
  <c r="FW23" i="53" s="1"/>
  <c r="FS23" i="53"/>
  <c r="FR23" i="53"/>
  <c r="FQ23" i="53"/>
  <c r="FP23" i="53"/>
  <c r="FV22" i="53"/>
  <c r="FW22" i="53" s="1"/>
  <c r="FS22" i="53"/>
  <c r="FR22" i="53"/>
  <c r="FQ22" i="53"/>
  <c r="FP22" i="53"/>
  <c r="FV21" i="53"/>
  <c r="FW21" i="53" s="1"/>
  <c r="FS21" i="53"/>
  <c r="FR21" i="53"/>
  <c r="FQ21" i="53"/>
  <c r="FP21" i="53"/>
  <c r="FV20" i="53"/>
  <c r="FW20" i="53" s="1"/>
  <c r="FS20" i="53"/>
  <c r="FR20" i="53"/>
  <c r="FQ20" i="53"/>
  <c r="FP20" i="53"/>
  <c r="FV19" i="53"/>
  <c r="FW19" i="53" s="1"/>
  <c r="FS19" i="53"/>
  <c r="FR19" i="53"/>
  <c r="FQ19" i="53"/>
  <c r="FP19" i="53"/>
  <c r="FV18" i="53"/>
  <c r="FW18" i="53" s="1"/>
  <c r="FS18" i="53"/>
  <c r="FR18" i="53"/>
  <c r="FQ18" i="53"/>
  <c r="FP18" i="53"/>
  <c r="FV17" i="53"/>
  <c r="FW17" i="53" s="1"/>
  <c r="FS17" i="53"/>
  <c r="FR17" i="53"/>
  <c r="FQ17" i="53"/>
  <c r="FP17" i="53"/>
  <c r="FV16" i="53"/>
  <c r="FW16" i="53" s="1"/>
  <c r="FS16" i="53"/>
  <c r="FR16" i="53"/>
  <c r="FQ16" i="53"/>
  <c r="FP16" i="53"/>
  <c r="FV15" i="53"/>
  <c r="FW15" i="53" s="1"/>
  <c r="FS15" i="53"/>
  <c r="FR15" i="53"/>
  <c r="FQ15" i="53"/>
  <c r="FP15" i="53"/>
  <c r="FV13" i="53"/>
  <c r="FW13" i="53" s="1"/>
  <c r="FS13" i="53"/>
  <c r="FR13" i="53"/>
  <c r="FQ13" i="53"/>
  <c r="FP13" i="53"/>
  <c r="FV12" i="53"/>
  <c r="FW12" i="53" s="1"/>
  <c r="FS12" i="53"/>
  <c r="FR12" i="53"/>
  <c r="FQ12" i="53"/>
  <c r="FP12" i="53"/>
  <c r="FE133" i="53"/>
  <c r="FF133" i="53" s="1"/>
  <c r="FB133" i="53"/>
  <c r="FA133" i="53"/>
  <c r="EZ133" i="53"/>
  <c r="EY133" i="53"/>
  <c r="FE132" i="53"/>
  <c r="FF132" i="53" s="1"/>
  <c r="FB132" i="53"/>
  <c r="FA132" i="53"/>
  <c r="EZ132" i="53"/>
  <c r="EY132" i="53"/>
  <c r="FE131" i="53"/>
  <c r="FF131" i="53" s="1"/>
  <c r="FB131" i="53"/>
  <c r="FA131" i="53"/>
  <c r="EZ131" i="53"/>
  <c r="EY131" i="53"/>
  <c r="FE130" i="53"/>
  <c r="FF130" i="53" s="1"/>
  <c r="FB130" i="53"/>
  <c r="FA130" i="53"/>
  <c r="EZ130" i="53"/>
  <c r="EY130" i="53"/>
  <c r="FE129" i="53"/>
  <c r="FF129" i="53" s="1"/>
  <c r="FB129" i="53"/>
  <c r="FA129" i="53"/>
  <c r="EZ129" i="53"/>
  <c r="EY129" i="53"/>
  <c r="FE128" i="53"/>
  <c r="FF128" i="53" s="1"/>
  <c r="FB128" i="53"/>
  <c r="FA128" i="53"/>
  <c r="EZ128" i="53"/>
  <c r="EY128" i="53"/>
  <c r="FE127" i="53"/>
  <c r="FF127" i="53" s="1"/>
  <c r="FB127" i="53"/>
  <c r="FA127" i="53"/>
  <c r="EZ127" i="53"/>
  <c r="EY127" i="53"/>
  <c r="FE126" i="53"/>
  <c r="FF126" i="53" s="1"/>
  <c r="FB126" i="53"/>
  <c r="FA126" i="53"/>
  <c r="EZ126" i="53"/>
  <c r="EY126" i="53"/>
  <c r="FE125" i="53"/>
  <c r="FF125" i="53" s="1"/>
  <c r="FB125" i="53"/>
  <c r="FA125" i="53"/>
  <c r="EZ125" i="53"/>
  <c r="EY125" i="53"/>
  <c r="FE124" i="53"/>
  <c r="FF124" i="53" s="1"/>
  <c r="FB124" i="53"/>
  <c r="FA124" i="53"/>
  <c r="EZ124" i="53"/>
  <c r="EY124" i="53"/>
  <c r="FE123" i="53"/>
  <c r="FF123" i="53" s="1"/>
  <c r="FB123" i="53"/>
  <c r="FA123" i="53"/>
  <c r="EZ123" i="53"/>
  <c r="EY123" i="53"/>
  <c r="FE121" i="53"/>
  <c r="FF121" i="53" s="1"/>
  <c r="FB121" i="53"/>
  <c r="FA121" i="53"/>
  <c r="EZ121" i="53"/>
  <c r="EY121" i="53"/>
  <c r="FE120" i="53"/>
  <c r="FF120" i="53" s="1"/>
  <c r="FB120" i="53"/>
  <c r="FA120" i="53"/>
  <c r="EZ120" i="53"/>
  <c r="EY120" i="53"/>
  <c r="FE119" i="53"/>
  <c r="FF119" i="53" s="1"/>
  <c r="FB119" i="53"/>
  <c r="FA119" i="53"/>
  <c r="EZ119" i="53"/>
  <c r="EY119" i="53"/>
  <c r="FE117" i="53"/>
  <c r="FF117" i="53" s="1"/>
  <c r="FB117" i="53"/>
  <c r="FA117" i="53"/>
  <c r="EZ117" i="53"/>
  <c r="EY117" i="53"/>
  <c r="FE116" i="53"/>
  <c r="FF116" i="53" s="1"/>
  <c r="FB116" i="53"/>
  <c r="FA116" i="53"/>
  <c r="EZ116" i="53"/>
  <c r="EY116" i="53"/>
  <c r="FE115" i="53"/>
  <c r="FF115" i="53" s="1"/>
  <c r="FB115" i="53"/>
  <c r="FA115" i="53"/>
  <c r="EZ115" i="53"/>
  <c r="EY115" i="53"/>
  <c r="FE114" i="53"/>
  <c r="FF114" i="53" s="1"/>
  <c r="FB114" i="53"/>
  <c r="FA114" i="53"/>
  <c r="EZ114" i="53"/>
  <c r="EY114" i="53"/>
  <c r="FE113" i="53"/>
  <c r="FF113" i="53" s="1"/>
  <c r="FB113" i="53"/>
  <c r="FA113" i="53"/>
  <c r="EZ113" i="53"/>
  <c r="EY113" i="53"/>
  <c r="FE112" i="53"/>
  <c r="FF112" i="53" s="1"/>
  <c r="FB112" i="53"/>
  <c r="FA112" i="53"/>
  <c r="EZ112" i="53"/>
  <c r="EY112" i="53"/>
  <c r="FE111" i="53"/>
  <c r="FF111" i="53" s="1"/>
  <c r="FB111" i="53"/>
  <c r="FA111" i="53"/>
  <c r="EZ111" i="53"/>
  <c r="EY111" i="53"/>
  <c r="FE110" i="53"/>
  <c r="FF110" i="53" s="1"/>
  <c r="FB110" i="53"/>
  <c r="FA110" i="53"/>
  <c r="EZ110" i="53"/>
  <c r="EY110" i="53"/>
  <c r="FE109" i="53"/>
  <c r="FF109" i="53" s="1"/>
  <c r="FB109" i="53"/>
  <c r="FA109" i="53"/>
  <c r="EZ109" i="53"/>
  <c r="EY109" i="53"/>
  <c r="FE108" i="53"/>
  <c r="FF108" i="53" s="1"/>
  <c r="FB108" i="53"/>
  <c r="FA108" i="53"/>
  <c r="EZ108" i="53"/>
  <c r="EY108" i="53"/>
  <c r="FE106" i="53"/>
  <c r="FF106" i="53" s="1"/>
  <c r="FB106" i="53"/>
  <c r="FA106" i="53"/>
  <c r="EZ106" i="53"/>
  <c r="EY106" i="53"/>
  <c r="FE105" i="53"/>
  <c r="FF105" i="53" s="1"/>
  <c r="FB105" i="53"/>
  <c r="FA105" i="53"/>
  <c r="EZ105" i="53"/>
  <c r="EY105" i="53"/>
  <c r="FE104" i="53"/>
  <c r="FF104" i="53" s="1"/>
  <c r="FB104" i="53"/>
  <c r="FA104" i="53"/>
  <c r="EZ104" i="53"/>
  <c r="EY104" i="53"/>
  <c r="FE103" i="53"/>
  <c r="FF103" i="53" s="1"/>
  <c r="FB103" i="53"/>
  <c r="FA103" i="53"/>
  <c r="EZ103" i="53"/>
  <c r="EY103" i="53"/>
  <c r="FE102" i="53"/>
  <c r="FF102" i="53" s="1"/>
  <c r="FB102" i="53"/>
  <c r="FA102" i="53"/>
  <c r="EZ102" i="53"/>
  <c r="EY102" i="53"/>
  <c r="FE101" i="53"/>
  <c r="FF101" i="53" s="1"/>
  <c r="FB101" i="53"/>
  <c r="FA101" i="53"/>
  <c r="EZ101" i="53"/>
  <c r="EY101" i="53"/>
  <c r="FE100" i="53"/>
  <c r="FF100" i="53" s="1"/>
  <c r="FB100" i="53"/>
  <c r="FA100" i="53"/>
  <c r="EZ100" i="53"/>
  <c r="EY100" i="53"/>
  <c r="FE99" i="53"/>
  <c r="FF99" i="53" s="1"/>
  <c r="FB99" i="53"/>
  <c r="FA99" i="53"/>
  <c r="EZ99" i="53"/>
  <c r="EY99" i="53"/>
  <c r="FE98" i="53"/>
  <c r="FF98" i="53" s="1"/>
  <c r="FB98" i="53"/>
  <c r="FA98" i="53"/>
  <c r="EZ98" i="53"/>
  <c r="EY98" i="53"/>
  <c r="FE97" i="53"/>
  <c r="FF97" i="53" s="1"/>
  <c r="FB97" i="53"/>
  <c r="FA97" i="53"/>
  <c r="EZ97" i="53"/>
  <c r="EY97" i="53"/>
  <c r="FE95" i="53"/>
  <c r="FF95" i="53" s="1"/>
  <c r="FB95" i="53"/>
  <c r="FA95" i="53"/>
  <c r="EZ95" i="53"/>
  <c r="EY95" i="53"/>
  <c r="FE94" i="53"/>
  <c r="FF94" i="53" s="1"/>
  <c r="FB94" i="53"/>
  <c r="FA94" i="53"/>
  <c r="EZ94" i="53"/>
  <c r="EY94" i="53"/>
  <c r="FE93" i="53"/>
  <c r="FF93" i="53" s="1"/>
  <c r="FB93" i="53"/>
  <c r="FA93" i="53"/>
  <c r="EZ93" i="53"/>
  <c r="EY93" i="53"/>
  <c r="FE92" i="53"/>
  <c r="FF92" i="53" s="1"/>
  <c r="FB92" i="53"/>
  <c r="FA92" i="53"/>
  <c r="EZ92" i="53"/>
  <c r="EY92" i="53"/>
  <c r="FE91" i="53"/>
  <c r="FF91" i="53" s="1"/>
  <c r="FB91" i="53"/>
  <c r="FA91" i="53"/>
  <c r="EZ91" i="53"/>
  <c r="EY91" i="53"/>
  <c r="FE90" i="53"/>
  <c r="FF90" i="53" s="1"/>
  <c r="FB90" i="53"/>
  <c r="FA90" i="53"/>
  <c r="EZ90" i="53"/>
  <c r="EY90" i="53"/>
  <c r="FE89" i="53"/>
  <c r="FF89" i="53" s="1"/>
  <c r="FB89" i="53"/>
  <c r="FA89" i="53"/>
  <c r="EZ89" i="53"/>
  <c r="EY89" i="53"/>
  <c r="FE88" i="53"/>
  <c r="FF88" i="53" s="1"/>
  <c r="FB88" i="53"/>
  <c r="FA88" i="53"/>
  <c r="EZ88" i="53"/>
  <c r="EY88" i="53"/>
  <c r="FE87" i="53"/>
  <c r="FF87" i="53" s="1"/>
  <c r="FB87" i="53"/>
  <c r="FA87" i="53"/>
  <c r="EZ87" i="53"/>
  <c r="EY87" i="53"/>
  <c r="FE85" i="53"/>
  <c r="FF85" i="53" s="1"/>
  <c r="FB85" i="53"/>
  <c r="FA85" i="53"/>
  <c r="EZ85" i="53"/>
  <c r="EY85" i="53"/>
  <c r="FE84" i="53"/>
  <c r="FF84" i="53" s="1"/>
  <c r="FB84" i="53"/>
  <c r="FA84" i="53"/>
  <c r="EZ84" i="53"/>
  <c r="EY84" i="53"/>
  <c r="FE83" i="53"/>
  <c r="FF83" i="53" s="1"/>
  <c r="FB83" i="53"/>
  <c r="FA83" i="53"/>
  <c r="EZ83" i="53"/>
  <c r="EY83" i="53"/>
  <c r="FE82" i="53"/>
  <c r="FF82" i="53" s="1"/>
  <c r="FB82" i="53"/>
  <c r="FA82" i="53"/>
  <c r="EZ82" i="53"/>
  <c r="EY82" i="53"/>
  <c r="FE81" i="53"/>
  <c r="FF81" i="53" s="1"/>
  <c r="FB81" i="53"/>
  <c r="FA81" i="53"/>
  <c r="EZ81" i="53"/>
  <c r="EY81" i="53"/>
  <c r="FE80" i="53"/>
  <c r="FF80" i="53" s="1"/>
  <c r="FB80" i="53"/>
  <c r="FA80" i="53"/>
  <c r="EZ80" i="53"/>
  <c r="EY80" i="53"/>
  <c r="FE78" i="53"/>
  <c r="FF78" i="53" s="1"/>
  <c r="FB78" i="53"/>
  <c r="FA78" i="53"/>
  <c r="EZ78" i="53"/>
  <c r="EY78" i="53"/>
  <c r="FE77" i="53"/>
  <c r="FF77" i="53" s="1"/>
  <c r="FB77" i="53"/>
  <c r="FA77" i="53"/>
  <c r="EZ77" i="53"/>
  <c r="EY77" i="53"/>
  <c r="FE76" i="53"/>
  <c r="FF76" i="53" s="1"/>
  <c r="FB76" i="53"/>
  <c r="FA76" i="53"/>
  <c r="EZ76" i="53"/>
  <c r="EY76" i="53"/>
  <c r="FE75" i="53"/>
  <c r="FF75" i="53" s="1"/>
  <c r="FB75" i="53"/>
  <c r="FA75" i="53"/>
  <c r="EZ75" i="53"/>
  <c r="EY75" i="53"/>
  <c r="FE74" i="53"/>
  <c r="FF74" i="53" s="1"/>
  <c r="FB74" i="53"/>
  <c r="FA74" i="53"/>
  <c r="EZ74" i="53"/>
  <c r="EY74" i="53"/>
  <c r="FE73" i="53"/>
  <c r="FF73" i="53" s="1"/>
  <c r="FB73" i="53"/>
  <c r="FA73" i="53"/>
  <c r="EZ73" i="53"/>
  <c r="EY73" i="53"/>
  <c r="FE71" i="53"/>
  <c r="FF71" i="53" s="1"/>
  <c r="FB71" i="53"/>
  <c r="FA71" i="53"/>
  <c r="EZ71" i="53"/>
  <c r="EY71" i="53"/>
  <c r="FE70" i="53"/>
  <c r="FF70" i="53" s="1"/>
  <c r="FB70" i="53"/>
  <c r="FA70" i="53"/>
  <c r="EZ70" i="53"/>
  <c r="EY70" i="53"/>
  <c r="FE69" i="53"/>
  <c r="FF69" i="53" s="1"/>
  <c r="FB69" i="53"/>
  <c r="FA69" i="53"/>
  <c r="EZ69" i="53"/>
  <c r="EY69" i="53"/>
  <c r="FE68" i="53"/>
  <c r="FF68" i="53" s="1"/>
  <c r="FB68" i="53"/>
  <c r="FA68" i="53"/>
  <c r="EZ68" i="53"/>
  <c r="EY68" i="53"/>
  <c r="FE67" i="53"/>
  <c r="FF67" i="53" s="1"/>
  <c r="FB67" i="53"/>
  <c r="FA67" i="53"/>
  <c r="EZ67" i="53"/>
  <c r="EY67" i="53"/>
  <c r="FE66" i="53"/>
  <c r="FF66" i="53" s="1"/>
  <c r="FB66" i="53"/>
  <c r="FA66" i="53"/>
  <c r="EZ66" i="53"/>
  <c r="EY66" i="53"/>
  <c r="FE64" i="53"/>
  <c r="FF64" i="53" s="1"/>
  <c r="FB64" i="53"/>
  <c r="FA64" i="53"/>
  <c r="EZ64" i="53"/>
  <c r="EY64" i="53"/>
  <c r="FE63" i="53"/>
  <c r="FF63" i="53" s="1"/>
  <c r="FB63" i="53"/>
  <c r="FA63" i="53"/>
  <c r="EZ63" i="53"/>
  <c r="EY63" i="53"/>
  <c r="FE62" i="53"/>
  <c r="FF62" i="53" s="1"/>
  <c r="FB62" i="53"/>
  <c r="FA62" i="53"/>
  <c r="EZ62" i="53"/>
  <c r="EY62" i="53"/>
  <c r="FE61" i="53"/>
  <c r="FF61" i="53" s="1"/>
  <c r="FB61" i="53"/>
  <c r="FA61" i="53"/>
  <c r="EZ61" i="53"/>
  <c r="EY61" i="53"/>
  <c r="FE60" i="53"/>
  <c r="FF60" i="53" s="1"/>
  <c r="FB60" i="53"/>
  <c r="FA60" i="53"/>
  <c r="EZ60" i="53"/>
  <c r="EY60" i="53"/>
  <c r="FE59" i="53"/>
  <c r="FF59" i="53" s="1"/>
  <c r="FB59" i="53"/>
  <c r="FA59" i="53"/>
  <c r="EZ59" i="53"/>
  <c r="EY59" i="53"/>
  <c r="FE58" i="53"/>
  <c r="FF58" i="53" s="1"/>
  <c r="FB58" i="53"/>
  <c r="FA58" i="53"/>
  <c r="EZ58" i="53"/>
  <c r="EY58" i="53"/>
  <c r="FE57" i="53"/>
  <c r="FF57" i="53" s="1"/>
  <c r="FB57" i="53"/>
  <c r="FA57" i="53"/>
  <c r="EZ57" i="53"/>
  <c r="EY57" i="53"/>
  <c r="FE56" i="53"/>
  <c r="FF56" i="53" s="1"/>
  <c r="FB56" i="53"/>
  <c r="FA56" i="53"/>
  <c r="EZ56" i="53"/>
  <c r="EY56" i="53"/>
  <c r="FE55" i="53"/>
  <c r="FF55" i="53" s="1"/>
  <c r="FB55" i="53"/>
  <c r="FA55" i="53"/>
  <c r="EZ55" i="53"/>
  <c r="EY55" i="53"/>
  <c r="FE54" i="53"/>
  <c r="FF54" i="53" s="1"/>
  <c r="FB54" i="53"/>
  <c r="FA54" i="53"/>
  <c r="EZ54" i="53"/>
  <c r="EY54" i="53"/>
  <c r="FE53" i="53"/>
  <c r="FF53" i="53" s="1"/>
  <c r="FB53" i="53"/>
  <c r="FA53" i="53"/>
  <c r="EZ53" i="53"/>
  <c r="EY53" i="53"/>
  <c r="FE52" i="53"/>
  <c r="FF52" i="53" s="1"/>
  <c r="FB52" i="53"/>
  <c r="FA52" i="53"/>
  <c r="EZ52" i="53"/>
  <c r="EY52" i="53"/>
  <c r="FE51" i="53"/>
  <c r="FF51" i="53" s="1"/>
  <c r="FB51" i="53"/>
  <c r="FA51" i="53"/>
  <c r="EZ51" i="53"/>
  <c r="EY51" i="53"/>
  <c r="FE50" i="53"/>
  <c r="FF50" i="53" s="1"/>
  <c r="FB50" i="53"/>
  <c r="FA50" i="53"/>
  <c r="EZ50" i="53"/>
  <c r="EY50" i="53"/>
  <c r="FE49" i="53"/>
  <c r="FF49" i="53" s="1"/>
  <c r="FB49" i="53"/>
  <c r="FA49" i="53"/>
  <c r="EZ49" i="53"/>
  <c r="EY49" i="53"/>
  <c r="FE48" i="53"/>
  <c r="FF48" i="53" s="1"/>
  <c r="FB48" i="53"/>
  <c r="FA48" i="53"/>
  <c r="EZ48" i="53"/>
  <c r="EY48" i="53"/>
  <c r="FE47" i="53"/>
  <c r="FF47" i="53" s="1"/>
  <c r="FB47" i="53"/>
  <c r="FA47" i="53"/>
  <c r="EZ47" i="53"/>
  <c r="EY47" i="53"/>
  <c r="FE46" i="53"/>
  <c r="FF46" i="53" s="1"/>
  <c r="FB46" i="53"/>
  <c r="FA46" i="53"/>
  <c r="EZ46" i="53"/>
  <c r="EY46" i="53"/>
  <c r="FE45" i="53"/>
  <c r="FF45" i="53" s="1"/>
  <c r="FB45" i="53"/>
  <c r="FA45" i="53"/>
  <c r="EZ45" i="53"/>
  <c r="EY45" i="53"/>
  <c r="FE44" i="53"/>
  <c r="FF44" i="53" s="1"/>
  <c r="FB44" i="53"/>
  <c r="FA44" i="53"/>
  <c r="EZ44" i="53"/>
  <c r="EY44" i="53"/>
  <c r="FE42" i="53"/>
  <c r="FF42" i="53" s="1"/>
  <c r="FB42" i="53"/>
  <c r="FA42" i="53"/>
  <c r="EZ42" i="53"/>
  <c r="EY42" i="53"/>
  <c r="FE41" i="53"/>
  <c r="FF41" i="53" s="1"/>
  <c r="FB41" i="53"/>
  <c r="FA41" i="53"/>
  <c r="EZ41" i="53"/>
  <c r="EY41" i="53"/>
  <c r="FE40" i="53"/>
  <c r="FF40" i="53" s="1"/>
  <c r="FB40" i="53"/>
  <c r="FA40" i="53"/>
  <c r="EZ40" i="53"/>
  <c r="EY40" i="53"/>
  <c r="FE39" i="53"/>
  <c r="FF39" i="53" s="1"/>
  <c r="FB39" i="53"/>
  <c r="FA39" i="53"/>
  <c r="EZ39" i="53"/>
  <c r="EY39" i="53"/>
  <c r="FE38" i="53"/>
  <c r="FF38" i="53" s="1"/>
  <c r="FB38" i="53"/>
  <c r="FA38" i="53"/>
  <c r="EZ38" i="53"/>
  <c r="EY38" i="53"/>
  <c r="FE37" i="53"/>
  <c r="FF37" i="53" s="1"/>
  <c r="FB37" i="53"/>
  <c r="FA37" i="53"/>
  <c r="EZ37" i="53"/>
  <c r="EY37" i="53"/>
  <c r="FE36" i="53"/>
  <c r="FF36" i="53" s="1"/>
  <c r="FB36" i="53"/>
  <c r="FA36" i="53"/>
  <c r="EZ36" i="53"/>
  <c r="EY36" i="53"/>
  <c r="FE35" i="53"/>
  <c r="FF35" i="53" s="1"/>
  <c r="FB35" i="53"/>
  <c r="FA35" i="53"/>
  <c r="EZ35" i="53"/>
  <c r="EY35" i="53"/>
  <c r="FE34" i="53"/>
  <c r="FF34" i="53" s="1"/>
  <c r="FB34" i="53"/>
  <c r="FA34" i="53"/>
  <c r="EZ34" i="53"/>
  <c r="EY34" i="53"/>
  <c r="FE32" i="53"/>
  <c r="FF32" i="53" s="1"/>
  <c r="FB32" i="53"/>
  <c r="FA32" i="53"/>
  <c r="EZ32" i="53"/>
  <c r="EY32" i="53"/>
  <c r="FE31" i="53"/>
  <c r="FF31" i="53" s="1"/>
  <c r="FB31" i="53"/>
  <c r="FA31" i="53"/>
  <c r="EZ31" i="53"/>
  <c r="EY31" i="53"/>
  <c r="FE30" i="53"/>
  <c r="FF30" i="53" s="1"/>
  <c r="FB30" i="53"/>
  <c r="FA30" i="53"/>
  <c r="EZ30" i="53"/>
  <c r="EY30" i="53"/>
  <c r="FE29" i="53"/>
  <c r="FF29" i="53" s="1"/>
  <c r="FB29" i="53"/>
  <c r="FA29" i="53"/>
  <c r="EZ29" i="53"/>
  <c r="EY29" i="53"/>
  <c r="FE28" i="53"/>
  <c r="FF28" i="53" s="1"/>
  <c r="FB28" i="53"/>
  <c r="FA28" i="53"/>
  <c r="EZ28" i="53"/>
  <c r="EY28" i="53"/>
  <c r="FE27" i="53"/>
  <c r="FF27" i="53" s="1"/>
  <c r="FB27" i="53"/>
  <c r="FA27" i="53"/>
  <c r="EZ27" i="53"/>
  <c r="EY27" i="53"/>
  <c r="FE26" i="53"/>
  <c r="FF26" i="53" s="1"/>
  <c r="FB26" i="53"/>
  <c r="FA26" i="53"/>
  <c r="EZ26" i="53"/>
  <c r="EY26" i="53"/>
  <c r="FE25" i="53"/>
  <c r="FF25" i="53" s="1"/>
  <c r="FB25" i="53"/>
  <c r="FA25" i="53"/>
  <c r="EZ25" i="53"/>
  <c r="EY25" i="53"/>
  <c r="FE24" i="53"/>
  <c r="FF24" i="53" s="1"/>
  <c r="FB24" i="53"/>
  <c r="FA24" i="53"/>
  <c r="EZ24" i="53"/>
  <c r="EY24" i="53"/>
  <c r="FE23" i="53"/>
  <c r="FF23" i="53" s="1"/>
  <c r="FB23" i="53"/>
  <c r="FA23" i="53"/>
  <c r="EZ23" i="53"/>
  <c r="EY23" i="53"/>
  <c r="FE22" i="53"/>
  <c r="FF22" i="53" s="1"/>
  <c r="FB22" i="53"/>
  <c r="FA22" i="53"/>
  <c r="EZ22" i="53"/>
  <c r="EY22" i="53"/>
  <c r="FE21" i="53"/>
  <c r="FF21" i="53" s="1"/>
  <c r="FB21" i="53"/>
  <c r="FA21" i="53"/>
  <c r="EZ21" i="53"/>
  <c r="EY21" i="53"/>
  <c r="FE20" i="53"/>
  <c r="FF20" i="53" s="1"/>
  <c r="FB20" i="53"/>
  <c r="FA20" i="53"/>
  <c r="EZ20" i="53"/>
  <c r="EY20" i="53"/>
  <c r="FE19" i="53"/>
  <c r="FF19" i="53" s="1"/>
  <c r="FB19" i="53"/>
  <c r="FA19" i="53"/>
  <c r="EZ19" i="53"/>
  <c r="EY19" i="53"/>
  <c r="FE18" i="53"/>
  <c r="FF18" i="53" s="1"/>
  <c r="FB18" i="53"/>
  <c r="FA18" i="53"/>
  <c r="EZ18" i="53"/>
  <c r="EY18" i="53"/>
  <c r="FE17" i="53"/>
  <c r="FF17" i="53" s="1"/>
  <c r="FB17" i="53"/>
  <c r="FA17" i="53"/>
  <c r="EZ17" i="53"/>
  <c r="EY17" i="53"/>
  <c r="FE16" i="53"/>
  <c r="FF16" i="53" s="1"/>
  <c r="FB16" i="53"/>
  <c r="FA16" i="53"/>
  <c r="EZ16" i="53"/>
  <c r="EY16" i="53"/>
  <c r="FE15" i="53"/>
  <c r="FF15" i="53" s="1"/>
  <c r="FB15" i="53"/>
  <c r="FA15" i="53"/>
  <c r="EZ15" i="53"/>
  <c r="EY15" i="53"/>
  <c r="FE13" i="53"/>
  <c r="FF13" i="53" s="1"/>
  <c r="FB13" i="53"/>
  <c r="FA13" i="53"/>
  <c r="EZ13" i="53"/>
  <c r="EY13" i="53"/>
  <c r="FE12" i="53"/>
  <c r="FF12" i="53" s="1"/>
  <c r="FB12" i="53"/>
  <c r="FA12" i="53"/>
  <c r="EZ12" i="53"/>
  <c r="EY12" i="53"/>
  <c r="EN133" i="53"/>
  <c r="EO133" i="53" s="1"/>
  <c r="EK133" i="53"/>
  <c r="EJ133" i="53"/>
  <c r="EI133" i="53"/>
  <c r="EH133" i="53"/>
  <c r="EN132" i="53"/>
  <c r="EO132" i="53" s="1"/>
  <c r="EK132" i="53"/>
  <c r="EJ132" i="53"/>
  <c r="EI132" i="53"/>
  <c r="EH132" i="53"/>
  <c r="EN131" i="53"/>
  <c r="EO131" i="53" s="1"/>
  <c r="EK131" i="53"/>
  <c r="EJ131" i="53"/>
  <c r="EI131" i="53"/>
  <c r="EH131" i="53"/>
  <c r="EN130" i="53"/>
  <c r="EO130" i="53" s="1"/>
  <c r="EK130" i="53"/>
  <c r="EJ130" i="53"/>
  <c r="EI130" i="53"/>
  <c r="EH130" i="53"/>
  <c r="EN129" i="53"/>
  <c r="EO129" i="53" s="1"/>
  <c r="EK129" i="53"/>
  <c r="EJ129" i="53"/>
  <c r="EI129" i="53"/>
  <c r="EH129" i="53"/>
  <c r="EN128" i="53"/>
  <c r="EO128" i="53" s="1"/>
  <c r="EK128" i="53"/>
  <c r="EJ128" i="53"/>
  <c r="EI128" i="53"/>
  <c r="EH128" i="53"/>
  <c r="EN127" i="53"/>
  <c r="EO127" i="53" s="1"/>
  <c r="EK127" i="53"/>
  <c r="EJ127" i="53"/>
  <c r="EI127" i="53"/>
  <c r="EH127" i="53"/>
  <c r="EN126" i="53"/>
  <c r="EO126" i="53" s="1"/>
  <c r="EK126" i="53"/>
  <c r="EJ126" i="53"/>
  <c r="EI126" i="53"/>
  <c r="EH126" i="53"/>
  <c r="EN125" i="53"/>
  <c r="EO125" i="53" s="1"/>
  <c r="EK125" i="53"/>
  <c r="EJ125" i="53"/>
  <c r="EI125" i="53"/>
  <c r="EH125" i="53"/>
  <c r="EN124" i="53"/>
  <c r="EO124" i="53" s="1"/>
  <c r="EK124" i="53"/>
  <c r="EJ124" i="53"/>
  <c r="EI124" i="53"/>
  <c r="EH124" i="53"/>
  <c r="EN123" i="53"/>
  <c r="EO123" i="53" s="1"/>
  <c r="EK123" i="53"/>
  <c r="EJ123" i="53"/>
  <c r="EI123" i="53"/>
  <c r="EH123" i="53"/>
  <c r="EN121" i="53"/>
  <c r="EO121" i="53" s="1"/>
  <c r="EK121" i="53"/>
  <c r="EJ121" i="53"/>
  <c r="EI121" i="53"/>
  <c r="EH121" i="53"/>
  <c r="EN120" i="53"/>
  <c r="EO120" i="53" s="1"/>
  <c r="EK120" i="53"/>
  <c r="EJ120" i="53"/>
  <c r="EI120" i="53"/>
  <c r="EH120" i="53"/>
  <c r="EN119" i="53"/>
  <c r="EO119" i="53" s="1"/>
  <c r="EK119" i="53"/>
  <c r="EJ119" i="53"/>
  <c r="EI119" i="53"/>
  <c r="EH119" i="53"/>
  <c r="EN117" i="53"/>
  <c r="EO117" i="53" s="1"/>
  <c r="EK117" i="53"/>
  <c r="EJ117" i="53"/>
  <c r="EI117" i="53"/>
  <c r="EH117" i="53"/>
  <c r="EN116" i="53"/>
  <c r="EO116" i="53" s="1"/>
  <c r="EK116" i="53"/>
  <c r="EJ116" i="53"/>
  <c r="EI116" i="53"/>
  <c r="EH116" i="53"/>
  <c r="EN115" i="53"/>
  <c r="EO115" i="53" s="1"/>
  <c r="EK115" i="53"/>
  <c r="EJ115" i="53"/>
  <c r="EI115" i="53"/>
  <c r="EH115" i="53"/>
  <c r="EN114" i="53"/>
  <c r="EO114" i="53" s="1"/>
  <c r="EK114" i="53"/>
  <c r="EJ114" i="53"/>
  <c r="EI114" i="53"/>
  <c r="EH114" i="53"/>
  <c r="EN113" i="53"/>
  <c r="EO113" i="53" s="1"/>
  <c r="EK113" i="53"/>
  <c r="EJ113" i="53"/>
  <c r="EI113" i="53"/>
  <c r="EH113" i="53"/>
  <c r="EN112" i="53"/>
  <c r="EO112" i="53" s="1"/>
  <c r="EK112" i="53"/>
  <c r="EJ112" i="53"/>
  <c r="EI112" i="53"/>
  <c r="EH112" i="53"/>
  <c r="EN111" i="53"/>
  <c r="EO111" i="53" s="1"/>
  <c r="EK111" i="53"/>
  <c r="EJ111" i="53"/>
  <c r="EI111" i="53"/>
  <c r="EH111" i="53"/>
  <c r="EN110" i="53"/>
  <c r="EO110" i="53" s="1"/>
  <c r="EK110" i="53"/>
  <c r="EJ110" i="53"/>
  <c r="EI110" i="53"/>
  <c r="EH110" i="53"/>
  <c r="EN109" i="53"/>
  <c r="EO109" i="53" s="1"/>
  <c r="EK109" i="53"/>
  <c r="EJ109" i="53"/>
  <c r="EI109" i="53"/>
  <c r="EH109" i="53"/>
  <c r="EN108" i="53"/>
  <c r="EO108" i="53" s="1"/>
  <c r="EK108" i="53"/>
  <c r="EJ108" i="53"/>
  <c r="EI108" i="53"/>
  <c r="EH108" i="53"/>
  <c r="EN106" i="53"/>
  <c r="EO106" i="53" s="1"/>
  <c r="EK106" i="53"/>
  <c r="EJ106" i="53"/>
  <c r="EI106" i="53"/>
  <c r="EH106" i="53"/>
  <c r="EN105" i="53"/>
  <c r="EO105" i="53" s="1"/>
  <c r="EK105" i="53"/>
  <c r="EJ105" i="53"/>
  <c r="EI105" i="53"/>
  <c r="EH105" i="53"/>
  <c r="EN104" i="53"/>
  <c r="EO104" i="53" s="1"/>
  <c r="EK104" i="53"/>
  <c r="EJ104" i="53"/>
  <c r="EI104" i="53"/>
  <c r="EH104" i="53"/>
  <c r="EN103" i="53"/>
  <c r="EO103" i="53" s="1"/>
  <c r="EK103" i="53"/>
  <c r="EJ103" i="53"/>
  <c r="EI103" i="53"/>
  <c r="EH103" i="53"/>
  <c r="EN102" i="53"/>
  <c r="EO102" i="53" s="1"/>
  <c r="EK102" i="53"/>
  <c r="EJ102" i="53"/>
  <c r="EI102" i="53"/>
  <c r="EH102" i="53"/>
  <c r="EN101" i="53"/>
  <c r="EO101" i="53" s="1"/>
  <c r="EK101" i="53"/>
  <c r="EJ101" i="53"/>
  <c r="EI101" i="53"/>
  <c r="EH101" i="53"/>
  <c r="EN100" i="53"/>
  <c r="EO100" i="53" s="1"/>
  <c r="EK100" i="53"/>
  <c r="EJ100" i="53"/>
  <c r="EI100" i="53"/>
  <c r="EH100" i="53"/>
  <c r="EN99" i="53"/>
  <c r="EO99" i="53" s="1"/>
  <c r="EK99" i="53"/>
  <c r="EJ99" i="53"/>
  <c r="EI99" i="53"/>
  <c r="EH99" i="53"/>
  <c r="EN98" i="53"/>
  <c r="EO98" i="53" s="1"/>
  <c r="EK98" i="53"/>
  <c r="EJ98" i="53"/>
  <c r="EI98" i="53"/>
  <c r="EH98" i="53"/>
  <c r="EN97" i="53"/>
  <c r="EO97" i="53" s="1"/>
  <c r="EK97" i="53"/>
  <c r="EJ97" i="53"/>
  <c r="EI97" i="53"/>
  <c r="EH97" i="53"/>
  <c r="EN95" i="53"/>
  <c r="EO95" i="53" s="1"/>
  <c r="EK95" i="53"/>
  <c r="EJ95" i="53"/>
  <c r="EI95" i="53"/>
  <c r="EH95" i="53"/>
  <c r="EN94" i="53"/>
  <c r="EO94" i="53" s="1"/>
  <c r="EK94" i="53"/>
  <c r="EJ94" i="53"/>
  <c r="EI94" i="53"/>
  <c r="EH94" i="53"/>
  <c r="EN93" i="53"/>
  <c r="EO93" i="53" s="1"/>
  <c r="EK93" i="53"/>
  <c r="EJ93" i="53"/>
  <c r="EI93" i="53"/>
  <c r="EH93" i="53"/>
  <c r="EN92" i="53"/>
  <c r="EO92" i="53" s="1"/>
  <c r="EK92" i="53"/>
  <c r="EJ92" i="53"/>
  <c r="EI92" i="53"/>
  <c r="EH92" i="53"/>
  <c r="EN91" i="53"/>
  <c r="EO91" i="53" s="1"/>
  <c r="EK91" i="53"/>
  <c r="EJ91" i="53"/>
  <c r="EI91" i="53"/>
  <c r="EH91" i="53"/>
  <c r="EN90" i="53"/>
  <c r="EO90" i="53" s="1"/>
  <c r="EK90" i="53"/>
  <c r="EJ90" i="53"/>
  <c r="EI90" i="53"/>
  <c r="EH90" i="53"/>
  <c r="EN89" i="53"/>
  <c r="EO89" i="53" s="1"/>
  <c r="EK89" i="53"/>
  <c r="EJ89" i="53"/>
  <c r="EI89" i="53"/>
  <c r="EH89" i="53"/>
  <c r="EN88" i="53"/>
  <c r="EO88" i="53" s="1"/>
  <c r="EK88" i="53"/>
  <c r="EJ88" i="53"/>
  <c r="EI88" i="53"/>
  <c r="EH88" i="53"/>
  <c r="EN87" i="53"/>
  <c r="EO87" i="53" s="1"/>
  <c r="EK87" i="53"/>
  <c r="EJ87" i="53"/>
  <c r="EI87" i="53"/>
  <c r="EH87" i="53"/>
  <c r="EN85" i="53"/>
  <c r="EO85" i="53" s="1"/>
  <c r="EK85" i="53"/>
  <c r="EJ85" i="53"/>
  <c r="EI85" i="53"/>
  <c r="EH85" i="53"/>
  <c r="EN84" i="53"/>
  <c r="EO84" i="53" s="1"/>
  <c r="EK84" i="53"/>
  <c r="EJ84" i="53"/>
  <c r="EI84" i="53"/>
  <c r="EH84" i="53"/>
  <c r="EN83" i="53"/>
  <c r="EO83" i="53" s="1"/>
  <c r="EK83" i="53"/>
  <c r="EJ83" i="53"/>
  <c r="EI83" i="53"/>
  <c r="EH83" i="53"/>
  <c r="EN82" i="53"/>
  <c r="EO82" i="53" s="1"/>
  <c r="EK82" i="53"/>
  <c r="EJ82" i="53"/>
  <c r="EI82" i="53"/>
  <c r="EH82" i="53"/>
  <c r="EN81" i="53"/>
  <c r="EO81" i="53" s="1"/>
  <c r="EK81" i="53"/>
  <c r="EJ81" i="53"/>
  <c r="EI81" i="53"/>
  <c r="EH81" i="53"/>
  <c r="EN80" i="53"/>
  <c r="EO80" i="53" s="1"/>
  <c r="EK80" i="53"/>
  <c r="EJ80" i="53"/>
  <c r="EI80" i="53"/>
  <c r="EH80" i="53"/>
  <c r="EN78" i="53"/>
  <c r="EO78" i="53" s="1"/>
  <c r="EK78" i="53"/>
  <c r="EJ78" i="53"/>
  <c r="EI78" i="53"/>
  <c r="EH78" i="53"/>
  <c r="EN77" i="53"/>
  <c r="EO77" i="53" s="1"/>
  <c r="EK77" i="53"/>
  <c r="EJ77" i="53"/>
  <c r="EI77" i="53"/>
  <c r="EH77" i="53"/>
  <c r="EN76" i="53"/>
  <c r="EO76" i="53" s="1"/>
  <c r="EK76" i="53"/>
  <c r="EJ76" i="53"/>
  <c r="EI76" i="53"/>
  <c r="EH76" i="53"/>
  <c r="EN75" i="53"/>
  <c r="EO75" i="53" s="1"/>
  <c r="EK75" i="53"/>
  <c r="EJ75" i="53"/>
  <c r="EI75" i="53"/>
  <c r="EH75" i="53"/>
  <c r="EN74" i="53"/>
  <c r="EO74" i="53" s="1"/>
  <c r="EK74" i="53"/>
  <c r="EJ74" i="53"/>
  <c r="EI74" i="53"/>
  <c r="EH74" i="53"/>
  <c r="EN73" i="53"/>
  <c r="EO73" i="53" s="1"/>
  <c r="EK73" i="53"/>
  <c r="EJ73" i="53"/>
  <c r="EI73" i="53"/>
  <c r="EH73" i="53"/>
  <c r="EN71" i="53"/>
  <c r="EO71" i="53" s="1"/>
  <c r="EK71" i="53"/>
  <c r="EJ71" i="53"/>
  <c r="EI71" i="53"/>
  <c r="EH71" i="53"/>
  <c r="EN70" i="53"/>
  <c r="EO70" i="53" s="1"/>
  <c r="EK70" i="53"/>
  <c r="EJ70" i="53"/>
  <c r="EI70" i="53"/>
  <c r="EH70" i="53"/>
  <c r="EN69" i="53"/>
  <c r="EO69" i="53" s="1"/>
  <c r="EK69" i="53"/>
  <c r="EJ69" i="53"/>
  <c r="EI69" i="53"/>
  <c r="EH69" i="53"/>
  <c r="EN68" i="53"/>
  <c r="EO68" i="53" s="1"/>
  <c r="EK68" i="53"/>
  <c r="EJ68" i="53"/>
  <c r="EI68" i="53"/>
  <c r="EH68" i="53"/>
  <c r="EN67" i="53"/>
  <c r="EO67" i="53" s="1"/>
  <c r="EK67" i="53"/>
  <c r="EJ67" i="53"/>
  <c r="EI67" i="53"/>
  <c r="EH67" i="53"/>
  <c r="EN66" i="53"/>
  <c r="EO66" i="53" s="1"/>
  <c r="EK66" i="53"/>
  <c r="EJ66" i="53"/>
  <c r="EI66" i="53"/>
  <c r="EH66" i="53"/>
  <c r="EN64" i="53"/>
  <c r="EO64" i="53" s="1"/>
  <c r="EK64" i="53"/>
  <c r="EJ64" i="53"/>
  <c r="EI64" i="53"/>
  <c r="EH64" i="53"/>
  <c r="EN63" i="53"/>
  <c r="EO63" i="53" s="1"/>
  <c r="EK63" i="53"/>
  <c r="EJ63" i="53"/>
  <c r="EI63" i="53"/>
  <c r="EH63" i="53"/>
  <c r="EN62" i="53"/>
  <c r="EO62" i="53" s="1"/>
  <c r="EK62" i="53"/>
  <c r="EJ62" i="53"/>
  <c r="EI62" i="53"/>
  <c r="EH62" i="53"/>
  <c r="EN61" i="53"/>
  <c r="EO61" i="53" s="1"/>
  <c r="EK61" i="53"/>
  <c r="EJ61" i="53"/>
  <c r="EI61" i="53"/>
  <c r="EH61" i="53"/>
  <c r="EN60" i="53"/>
  <c r="EO60" i="53" s="1"/>
  <c r="EK60" i="53"/>
  <c r="EJ60" i="53"/>
  <c r="EI60" i="53"/>
  <c r="EH60" i="53"/>
  <c r="EN59" i="53"/>
  <c r="EO59" i="53" s="1"/>
  <c r="EK59" i="53"/>
  <c r="EJ59" i="53"/>
  <c r="EI59" i="53"/>
  <c r="EH59" i="53"/>
  <c r="EN58" i="53"/>
  <c r="EO58" i="53" s="1"/>
  <c r="EK58" i="53"/>
  <c r="EJ58" i="53"/>
  <c r="EI58" i="53"/>
  <c r="EH58" i="53"/>
  <c r="EN57" i="53"/>
  <c r="EO57" i="53" s="1"/>
  <c r="EK57" i="53"/>
  <c r="EJ57" i="53"/>
  <c r="EI57" i="53"/>
  <c r="EH57" i="53"/>
  <c r="EN56" i="53"/>
  <c r="EO56" i="53" s="1"/>
  <c r="EK56" i="53"/>
  <c r="EJ56" i="53"/>
  <c r="EI56" i="53"/>
  <c r="EH56" i="53"/>
  <c r="EN55" i="53"/>
  <c r="EO55" i="53" s="1"/>
  <c r="EK55" i="53"/>
  <c r="EJ55" i="53"/>
  <c r="EI55" i="53"/>
  <c r="EH55" i="53"/>
  <c r="EN54" i="53"/>
  <c r="EO54" i="53" s="1"/>
  <c r="EK54" i="53"/>
  <c r="EJ54" i="53"/>
  <c r="EI54" i="53"/>
  <c r="EH54" i="53"/>
  <c r="EN53" i="53"/>
  <c r="EO53" i="53" s="1"/>
  <c r="EK53" i="53"/>
  <c r="EJ53" i="53"/>
  <c r="EI53" i="53"/>
  <c r="EH53" i="53"/>
  <c r="EN52" i="53"/>
  <c r="EO52" i="53" s="1"/>
  <c r="EK52" i="53"/>
  <c r="EJ52" i="53"/>
  <c r="EI52" i="53"/>
  <c r="EH52" i="53"/>
  <c r="EN51" i="53"/>
  <c r="EO51" i="53" s="1"/>
  <c r="EK51" i="53"/>
  <c r="EJ51" i="53"/>
  <c r="EI51" i="53"/>
  <c r="EH51" i="53"/>
  <c r="EN50" i="53"/>
  <c r="EO50" i="53" s="1"/>
  <c r="EK50" i="53"/>
  <c r="EJ50" i="53"/>
  <c r="EI50" i="53"/>
  <c r="EH50" i="53"/>
  <c r="EN49" i="53"/>
  <c r="EO49" i="53" s="1"/>
  <c r="EK49" i="53"/>
  <c r="EJ49" i="53"/>
  <c r="EI49" i="53"/>
  <c r="EH49" i="53"/>
  <c r="EN48" i="53"/>
  <c r="EO48" i="53" s="1"/>
  <c r="EK48" i="53"/>
  <c r="EJ48" i="53"/>
  <c r="EI48" i="53"/>
  <c r="EH48" i="53"/>
  <c r="EN47" i="53"/>
  <c r="EO47" i="53" s="1"/>
  <c r="EK47" i="53"/>
  <c r="EJ47" i="53"/>
  <c r="EI47" i="53"/>
  <c r="EH47" i="53"/>
  <c r="EN46" i="53"/>
  <c r="EO46" i="53" s="1"/>
  <c r="EK46" i="53"/>
  <c r="EJ46" i="53"/>
  <c r="EI46" i="53"/>
  <c r="EH46" i="53"/>
  <c r="EN45" i="53"/>
  <c r="EO45" i="53" s="1"/>
  <c r="EK45" i="53"/>
  <c r="EJ45" i="53"/>
  <c r="EI45" i="53"/>
  <c r="EH45" i="53"/>
  <c r="EN44" i="53"/>
  <c r="EO44" i="53" s="1"/>
  <c r="EK44" i="53"/>
  <c r="EJ44" i="53"/>
  <c r="EI44" i="53"/>
  <c r="EH44" i="53"/>
  <c r="EN42" i="53"/>
  <c r="EO42" i="53" s="1"/>
  <c r="EK42" i="53"/>
  <c r="EJ42" i="53"/>
  <c r="EI42" i="53"/>
  <c r="EH42" i="53"/>
  <c r="EN41" i="53"/>
  <c r="EO41" i="53" s="1"/>
  <c r="EK41" i="53"/>
  <c r="EJ41" i="53"/>
  <c r="EI41" i="53"/>
  <c r="EH41" i="53"/>
  <c r="EN40" i="53"/>
  <c r="EO40" i="53" s="1"/>
  <c r="EK40" i="53"/>
  <c r="EJ40" i="53"/>
  <c r="EI40" i="53"/>
  <c r="EH40" i="53"/>
  <c r="EN39" i="53"/>
  <c r="EO39" i="53" s="1"/>
  <c r="EK39" i="53"/>
  <c r="EJ39" i="53"/>
  <c r="EI39" i="53"/>
  <c r="EH39" i="53"/>
  <c r="EN38" i="53"/>
  <c r="EO38" i="53" s="1"/>
  <c r="EK38" i="53"/>
  <c r="EJ38" i="53"/>
  <c r="EI38" i="53"/>
  <c r="EH38" i="53"/>
  <c r="EN37" i="53"/>
  <c r="EO37" i="53" s="1"/>
  <c r="EK37" i="53"/>
  <c r="EJ37" i="53"/>
  <c r="EI37" i="53"/>
  <c r="EH37" i="53"/>
  <c r="EN36" i="53"/>
  <c r="EO36" i="53" s="1"/>
  <c r="EK36" i="53"/>
  <c r="EJ36" i="53"/>
  <c r="EI36" i="53"/>
  <c r="EH36" i="53"/>
  <c r="EN35" i="53"/>
  <c r="EO35" i="53" s="1"/>
  <c r="EK35" i="53"/>
  <c r="EJ35" i="53"/>
  <c r="EI35" i="53"/>
  <c r="EH35" i="53"/>
  <c r="EN34" i="53"/>
  <c r="EO34" i="53" s="1"/>
  <c r="EK34" i="53"/>
  <c r="EJ34" i="53"/>
  <c r="EI34" i="53"/>
  <c r="EH34" i="53"/>
  <c r="EN32" i="53"/>
  <c r="EO32" i="53" s="1"/>
  <c r="EK32" i="53"/>
  <c r="EJ32" i="53"/>
  <c r="EI32" i="53"/>
  <c r="EH32" i="53"/>
  <c r="EN31" i="53"/>
  <c r="EO31" i="53" s="1"/>
  <c r="EK31" i="53"/>
  <c r="EJ31" i="53"/>
  <c r="EI31" i="53"/>
  <c r="EH31" i="53"/>
  <c r="EN30" i="53"/>
  <c r="EO30" i="53" s="1"/>
  <c r="EK30" i="53"/>
  <c r="EJ30" i="53"/>
  <c r="EI30" i="53"/>
  <c r="EH30" i="53"/>
  <c r="EN29" i="53"/>
  <c r="EO29" i="53" s="1"/>
  <c r="EK29" i="53"/>
  <c r="EJ29" i="53"/>
  <c r="EI29" i="53"/>
  <c r="EH29" i="53"/>
  <c r="EN28" i="53"/>
  <c r="EO28" i="53" s="1"/>
  <c r="EK28" i="53"/>
  <c r="EJ28" i="53"/>
  <c r="EI28" i="53"/>
  <c r="EH28" i="53"/>
  <c r="EN27" i="53"/>
  <c r="EO27" i="53" s="1"/>
  <c r="EK27" i="53"/>
  <c r="EJ27" i="53"/>
  <c r="EI27" i="53"/>
  <c r="EH27" i="53"/>
  <c r="EN26" i="53"/>
  <c r="EO26" i="53" s="1"/>
  <c r="EK26" i="53"/>
  <c r="EJ26" i="53"/>
  <c r="EI26" i="53"/>
  <c r="EH26" i="53"/>
  <c r="EN25" i="53"/>
  <c r="EO25" i="53" s="1"/>
  <c r="EK25" i="53"/>
  <c r="EJ25" i="53"/>
  <c r="EI25" i="53"/>
  <c r="EH25" i="53"/>
  <c r="EN24" i="53"/>
  <c r="EO24" i="53" s="1"/>
  <c r="EK24" i="53"/>
  <c r="EJ24" i="53"/>
  <c r="EI24" i="53"/>
  <c r="EH24" i="53"/>
  <c r="EN23" i="53"/>
  <c r="EO23" i="53" s="1"/>
  <c r="EK23" i="53"/>
  <c r="EJ23" i="53"/>
  <c r="EI23" i="53"/>
  <c r="EH23" i="53"/>
  <c r="EN22" i="53"/>
  <c r="EO22" i="53" s="1"/>
  <c r="EK22" i="53"/>
  <c r="EJ22" i="53"/>
  <c r="EI22" i="53"/>
  <c r="EH22" i="53"/>
  <c r="EN21" i="53"/>
  <c r="EO21" i="53" s="1"/>
  <c r="EK21" i="53"/>
  <c r="EJ21" i="53"/>
  <c r="EI21" i="53"/>
  <c r="EH21" i="53"/>
  <c r="EN20" i="53"/>
  <c r="EO20" i="53" s="1"/>
  <c r="EK20" i="53"/>
  <c r="EJ20" i="53"/>
  <c r="EI20" i="53"/>
  <c r="EH20" i="53"/>
  <c r="EN19" i="53"/>
  <c r="EO19" i="53" s="1"/>
  <c r="EK19" i="53"/>
  <c r="EJ19" i="53"/>
  <c r="EI19" i="53"/>
  <c r="EH19" i="53"/>
  <c r="EN18" i="53"/>
  <c r="EO18" i="53" s="1"/>
  <c r="EK18" i="53"/>
  <c r="EJ18" i="53"/>
  <c r="EI18" i="53"/>
  <c r="EH18" i="53"/>
  <c r="EN17" i="53"/>
  <c r="EO17" i="53" s="1"/>
  <c r="EK17" i="53"/>
  <c r="EJ17" i="53"/>
  <c r="EI17" i="53"/>
  <c r="EH17" i="53"/>
  <c r="EN16" i="53"/>
  <c r="EO16" i="53" s="1"/>
  <c r="EK16" i="53"/>
  <c r="EJ16" i="53"/>
  <c r="EI16" i="53"/>
  <c r="EH16" i="53"/>
  <c r="EN15" i="53"/>
  <c r="EO15" i="53" s="1"/>
  <c r="EK15" i="53"/>
  <c r="EJ15" i="53"/>
  <c r="EI15" i="53"/>
  <c r="EH15" i="53"/>
  <c r="EN13" i="53"/>
  <c r="EO13" i="53" s="1"/>
  <c r="EK13" i="53"/>
  <c r="EJ13" i="53"/>
  <c r="EI13" i="53"/>
  <c r="EH13" i="53"/>
  <c r="EN12" i="53"/>
  <c r="EO12" i="53" s="1"/>
  <c r="EK12" i="53"/>
  <c r="EJ12" i="53"/>
  <c r="EI12" i="53"/>
  <c r="EH12" i="53"/>
  <c r="DW133" i="53"/>
  <c r="DX133" i="53" s="1"/>
  <c r="DT133" i="53"/>
  <c r="DS133" i="53"/>
  <c r="DR133" i="53"/>
  <c r="DQ133" i="53"/>
  <c r="DW132" i="53"/>
  <c r="DX132" i="53" s="1"/>
  <c r="DT132" i="53"/>
  <c r="DS132" i="53"/>
  <c r="DR132" i="53"/>
  <c r="DQ132" i="53"/>
  <c r="DW131" i="53"/>
  <c r="DX131" i="53" s="1"/>
  <c r="DT131" i="53"/>
  <c r="DS131" i="53"/>
  <c r="DR131" i="53"/>
  <c r="DQ131" i="53"/>
  <c r="DW130" i="53"/>
  <c r="DX130" i="53" s="1"/>
  <c r="DT130" i="53"/>
  <c r="DS130" i="53"/>
  <c r="DR130" i="53"/>
  <c r="DQ130" i="53"/>
  <c r="DW129" i="53"/>
  <c r="DX129" i="53" s="1"/>
  <c r="DT129" i="53"/>
  <c r="DS129" i="53"/>
  <c r="DR129" i="53"/>
  <c r="DQ129" i="53"/>
  <c r="DW128" i="53"/>
  <c r="DX128" i="53" s="1"/>
  <c r="DT128" i="53"/>
  <c r="DS128" i="53"/>
  <c r="DR128" i="53"/>
  <c r="DQ128" i="53"/>
  <c r="DW127" i="53"/>
  <c r="DX127" i="53" s="1"/>
  <c r="DT127" i="53"/>
  <c r="DS127" i="53"/>
  <c r="DR127" i="53"/>
  <c r="DQ127" i="53"/>
  <c r="DW126" i="53"/>
  <c r="DX126" i="53" s="1"/>
  <c r="DT126" i="53"/>
  <c r="DS126" i="53"/>
  <c r="DR126" i="53"/>
  <c r="DQ126" i="53"/>
  <c r="DW125" i="53"/>
  <c r="DX125" i="53" s="1"/>
  <c r="DT125" i="53"/>
  <c r="DS125" i="53"/>
  <c r="DR125" i="53"/>
  <c r="DQ125" i="53"/>
  <c r="DW124" i="53"/>
  <c r="DX124" i="53" s="1"/>
  <c r="DT124" i="53"/>
  <c r="DS124" i="53"/>
  <c r="DR124" i="53"/>
  <c r="DQ124" i="53"/>
  <c r="DW123" i="53"/>
  <c r="DX123" i="53" s="1"/>
  <c r="DT123" i="53"/>
  <c r="DS123" i="53"/>
  <c r="DR123" i="53"/>
  <c r="DQ123" i="53"/>
  <c r="DW121" i="53"/>
  <c r="DX121" i="53" s="1"/>
  <c r="DT121" i="53"/>
  <c r="DS121" i="53"/>
  <c r="DR121" i="53"/>
  <c r="DQ121" i="53"/>
  <c r="DW120" i="53"/>
  <c r="DX120" i="53" s="1"/>
  <c r="DT120" i="53"/>
  <c r="DS120" i="53"/>
  <c r="DR120" i="53"/>
  <c r="DQ120" i="53"/>
  <c r="DW119" i="53"/>
  <c r="DX119" i="53" s="1"/>
  <c r="DT119" i="53"/>
  <c r="DS119" i="53"/>
  <c r="DR119" i="53"/>
  <c r="DQ119" i="53"/>
  <c r="DW117" i="53"/>
  <c r="DX117" i="53" s="1"/>
  <c r="DT117" i="53"/>
  <c r="DS117" i="53"/>
  <c r="DR117" i="53"/>
  <c r="DQ117" i="53"/>
  <c r="DW116" i="53"/>
  <c r="DX116" i="53" s="1"/>
  <c r="DT116" i="53"/>
  <c r="DS116" i="53"/>
  <c r="DR116" i="53"/>
  <c r="DQ116" i="53"/>
  <c r="DW115" i="53"/>
  <c r="DX115" i="53" s="1"/>
  <c r="DT115" i="53"/>
  <c r="DS115" i="53"/>
  <c r="DR115" i="53"/>
  <c r="DQ115" i="53"/>
  <c r="DW114" i="53"/>
  <c r="DX114" i="53" s="1"/>
  <c r="DT114" i="53"/>
  <c r="DS114" i="53"/>
  <c r="DR114" i="53"/>
  <c r="DQ114" i="53"/>
  <c r="DW113" i="53"/>
  <c r="DX113" i="53" s="1"/>
  <c r="DT113" i="53"/>
  <c r="DS113" i="53"/>
  <c r="DR113" i="53"/>
  <c r="DQ113" i="53"/>
  <c r="DW112" i="53"/>
  <c r="DX112" i="53" s="1"/>
  <c r="DT112" i="53"/>
  <c r="DS112" i="53"/>
  <c r="DR112" i="53"/>
  <c r="DQ112" i="53"/>
  <c r="DW111" i="53"/>
  <c r="DX111" i="53" s="1"/>
  <c r="DT111" i="53"/>
  <c r="DS111" i="53"/>
  <c r="DR111" i="53"/>
  <c r="DQ111" i="53"/>
  <c r="DW110" i="53"/>
  <c r="DX110" i="53" s="1"/>
  <c r="DT110" i="53"/>
  <c r="DS110" i="53"/>
  <c r="DR110" i="53"/>
  <c r="DQ110" i="53"/>
  <c r="DW109" i="53"/>
  <c r="DX109" i="53" s="1"/>
  <c r="DT109" i="53"/>
  <c r="DS109" i="53"/>
  <c r="DR109" i="53"/>
  <c r="DQ109" i="53"/>
  <c r="DW108" i="53"/>
  <c r="DX108" i="53" s="1"/>
  <c r="DT108" i="53"/>
  <c r="DS108" i="53"/>
  <c r="DR108" i="53"/>
  <c r="DQ108" i="53"/>
  <c r="DW106" i="53"/>
  <c r="DX106" i="53" s="1"/>
  <c r="DT106" i="53"/>
  <c r="DS106" i="53"/>
  <c r="DR106" i="53"/>
  <c r="DQ106" i="53"/>
  <c r="DW105" i="53"/>
  <c r="DX105" i="53" s="1"/>
  <c r="DT105" i="53"/>
  <c r="DS105" i="53"/>
  <c r="DR105" i="53"/>
  <c r="DQ105" i="53"/>
  <c r="DW104" i="53"/>
  <c r="DX104" i="53" s="1"/>
  <c r="DT104" i="53"/>
  <c r="DS104" i="53"/>
  <c r="DR104" i="53"/>
  <c r="DQ104" i="53"/>
  <c r="DW103" i="53"/>
  <c r="DX103" i="53" s="1"/>
  <c r="DT103" i="53"/>
  <c r="DS103" i="53"/>
  <c r="DR103" i="53"/>
  <c r="DQ103" i="53"/>
  <c r="DW102" i="53"/>
  <c r="DX102" i="53" s="1"/>
  <c r="DT102" i="53"/>
  <c r="DS102" i="53"/>
  <c r="DR102" i="53"/>
  <c r="DQ102" i="53"/>
  <c r="DW101" i="53"/>
  <c r="DX101" i="53" s="1"/>
  <c r="DT101" i="53"/>
  <c r="DS101" i="53"/>
  <c r="DR101" i="53"/>
  <c r="DQ101" i="53"/>
  <c r="DW100" i="53"/>
  <c r="DX100" i="53" s="1"/>
  <c r="DT100" i="53"/>
  <c r="DS100" i="53"/>
  <c r="DR100" i="53"/>
  <c r="DQ100" i="53"/>
  <c r="DW99" i="53"/>
  <c r="DX99" i="53" s="1"/>
  <c r="DT99" i="53"/>
  <c r="DS99" i="53"/>
  <c r="DR99" i="53"/>
  <c r="DQ99" i="53"/>
  <c r="DW98" i="53"/>
  <c r="DX98" i="53" s="1"/>
  <c r="DT98" i="53"/>
  <c r="DS98" i="53"/>
  <c r="DR98" i="53"/>
  <c r="DQ98" i="53"/>
  <c r="DW97" i="53"/>
  <c r="DX97" i="53" s="1"/>
  <c r="DT97" i="53"/>
  <c r="DS97" i="53"/>
  <c r="DR97" i="53"/>
  <c r="DQ97" i="53"/>
  <c r="DW95" i="53"/>
  <c r="DX95" i="53" s="1"/>
  <c r="DT95" i="53"/>
  <c r="DS95" i="53"/>
  <c r="DR95" i="53"/>
  <c r="DQ95" i="53"/>
  <c r="DW94" i="53"/>
  <c r="DX94" i="53" s="1"/>
  <c r="DT94" i="53"/>
  <c r="DS94" i="53"/>
  <c r="DR94" i="53"/>
  <c r="DQ94" i="53"/>
  <c r="DW93" i="53"/>
  <c r="DX93" i="53" s="1"/>
  <c r="DT93" i="53"/>
  <c r="DS93" i="53"/>
  <c r="DR93" i="53"/>
  <c r="DQ93" i="53"/>
  <c r="DW92" i="53"/>
  <c r="DX92" i="53" s="1"/>
  <c r="DT92" i="53"/>
  <c r="DS92" i="53"/>
  <c r="DR92" i="53"/>
  <c r="DQ92" i="53"/>
  <c r="DW91" i="53"/>
  <c r="DX91" i="53" s="1"/>
  <c r="DT91" i="53"/>
  <c r="DS91" i="53"/>
  <c r="DR91" i="53"/>
  <c r="DQ91" i="53"/>
  <c r="DW90" i="53"/>
  <c r="DX90" i="53" s="1"/>
  <c r="DT90" i="53"/>
  <c r="DS90" i="53"/>
  <c r="DR90" i="53"/>
  <c r="DQ90" i="53"/>
  <c r="DW89" i="53"/>
  <c r="DX89" i="53" s="1"/>
  <c r="DT89" i="53"/>
  <c r="DS89" i="53"/>
  <c r="DR89" i="53"/>
  <c r="DQ89" i="53"/>
  <c r="DW88" i="53"/>
  <c r="DX88" i="53" s="1"/>
  <c r="DT88" i="53"/>
  <c r="DS88" i="53"/>
  <c r="DR88" i="53"/>
  <c r="DQ88" i="53"/>
  <c r="DW87" i="53"/>
  <c r="DX87" i="53" s="1"/>
  <c r="DT87" i="53"/>
  <c r="DS87" i="53"/>
  <c r="DR87" i="53"/>
  <c r="DQ87" i="53"/>
  <c r="DW85" i="53"/>
  <c r="DX85" i="53" s="1"/>
  <c r="DT85" i="53"/>
  <c r="DS85" i="53"/>
  <c r="DR85" i="53"/>
  <c r="DQ85" i="53"/>
  <c r="DW84" i="53"/>
  <c r="DX84" i="53" s="1"/>
  <c r="DT84" i="53"/>
  <c r="DS84" i="53"/>
  <c r="DR84" i="53"/>
  <c r="DQ84" i="53"/>
  <c r="DW83" i="53"/>
  <c r="DX83" i="53" s="1"/>
  <c r="DT83" i="53"/>
  <c r="DS83" i="53"/>
  <c r="DR83" i="53"/>
  <c r="DQ83" i="53"/>
  <c r="DW82" i="53"/>
  <c r="DX82" i="53" s="1"/>
  <c r="DT82" i="53"/>
  <c r="DS82" i="53"/>
  <c r="DR82" i="53"/>
  <c r="DQ82" i="53"/>
  <c r="DW81" i="53"/>
  <c r="DX81" i="53" s="1"/>
  <c r="DT81" i="53"/>
  <c r="DS81" i="53"/>
  <c r="DR81" i="53"/>
  <c r="DQ81" i="53"/>
  <c r="DW80" i="53"/>
  <c r="DX80" i="53" s="1"/>
  <c r="DT80" i="53"/>
  <c r="DS80" i="53"/>
  <c r="DR80" i="53"/>
  <c r="DQ80" i="53"/>
  <c r="DW78" i="53"/>
  <c r="DX78" i="53" s="1"/>
  <c r="DT78" i="53"/>
  <c r="DS78" i="53"/>
  <c r="DR78" i="53"/>
  <c r="DQ78" i="53"/>
  <c r="DW77" i="53"/>
  <c r="DX77" i="53" s="1"/>
  <c r="DT77" i="53"/>
  <c r="DS77" i="53"/>
  <c r="DR77" i="53"/>
  <c r="DQ77" i="53"/>
  <c r="DW76" i="53"/>
  <c r="DX76" i="53" s="1"/>
  <c r="DT76" i="53"/>
  <c r="DS76" i="53"/>
  <c r="DR76" i="53"/>
  <c r="DQ76" i="53"/>
  <c r="DW75" i="53"/>
  <c r="DX75" i="53" s="1"/>
  <c r="DT75" i="53"/>
  <c r="DS75" i="53"/>
  <c r="DR75" i="53"/>
  <c r="DQ75" i="53"/>
  <c r="DW74" i="53"/>
  <c r="DX74" i="53" s="1"/>
  <c r="DT74" i="53"/>
  <c r="DS74" i="53"/>
  <c r="DR74" i="53"/>
  <c r="DQ74" i="53"/>
  <c r="DW73" i="53"/>
  <c r="DX73" i="53" s="1"/>
  <c r="DT73" i="53"/>
  <c r="DS73" i="53"/>
  <c r="DR73" i="53"/>
  <c r="DQ73" i="53"/>
  <c r="DW71" i="53"/>
  <c r="DX71" i="53" s="1"/>
  <c r="DT71" i="53"/>
  <c r="DS71" i="53"/>
  <c r="DR71" i="53"/>
  <c r="DQ71" i="53"/>
  <c r="DW70" i="53"/>
  <c r="DX70" i="53" s="1"/>
  <c r="DT70" i="53"/>
  <c r="DS70" i="53"/>
  <c r="DR70" i="53"/>
  <c r="DQ70" i="53"/>
  <c r="DW69" i="53"/>
  <c r="DX69" i="53" s="1"/>
  <c r="DT69" i="53"/>
  <c r="DS69" i="53"/>
  <c r="DR69" i="53"/>
  <c r="DQ69" i="53"/>
  <c r="DW68" i="53"/>
  <c r="DX68" i="53" s="1"/>
  <c r="DT68" i="53"/>
  <c r="DS68" i="53"/>
  <c r="DR68" i="53"/>
  <c r="DQ68" i="53"/>
  <c r="DW67" i="53"/>
  <c r="DX67" i="53" s="1"/>
  <c r="DT67" i="53"/>
  <c r="DS67" i="53"/>
  <c r="DR67" i="53"/>
  <c r="DQ67" i="53"/>
  <c r="DW66" i="53"/>
  <c r="DX66" i="53" s="1"/>
  <c r="DT66" i="53"/>
  <c r="DS66" i="53"/>
  <c r="DR66" i="53"/>
  <c r="DQ66" i="53"/>
  <c r="DW64" i="53"/>
  <c r="DX64" i="53" s="1"/>
  <c r="DT64" i="53"/>
  <c r="DS64" i="53"/>
  <c r="DR64" i="53"/>
  <c r="DQ64" i="53"/>
  <c r="DW63" i="53"/>
  <c r="DX63" i="53" s="1"/>
  <c r="DT63" i="53"/>
  <c r="DS63" i="53"/>
  <c r="DR63" i="53"/>
  <c r="DQ63" i="53"/>
  <c r="DW62" i="53"/>
  <c r="DX62" i="53" s="1"/>
  <c r="DT62" i="53"/>
  <c r="DS62" i="53"/>
  <c r="DR62" i="53"/>
  <c r="DQ62" i="53"/>
  <c r="DW61" i="53"/>
  <c r="DX61" i="53" s="1"/>
  <c r="DT61" i="53"/>
  <c r="DS61" i="53"/>
  <c r="DR61" i="53"/>
  <c r="DQ61" i="53"/>
  <c r="DW60" i="53"/>
  <c r="DX60" i="53" s="1"/>
  <c r="DT60" i="53"/>
  <c r="DS60" i="53"/>
  <c r="DR60" i="53"/>
  <c r="DQ60" i="53"/>
  <c r="DW59" i="53"/>
  <c r="DX59" i="53" s="1"/>
  <c r="DT59" i="53"/>
  <c r="DS59" i="53"/>
  <c r="DR59" i="53"/>
  <c r="DQ59" i="53"/>
  <c r="DW58" i="53"/>
  <c r="DX58" i="53" s="1"/>
  <c r="DT58" i="53"/>
  <c r="DS58" i="53"/>
  <c r="DR58" i="53"/>
  <c r="DQ58" i="53"/>
  <c r="DW57" i="53"/>
  <c r="DX57" i="53" s="1"/>
  <c r="DT57" i="53"/>
  <c r="DS57" i="53"/>
  <c r="DR57" i="53"/>
  <c r="DQ57" i="53"/>
  <c r="DW56" i="53"/>
  <c r="DX56" i="53" s="1"/>
  <c r="DT56" i="53"/>
  <c r="DS56" i="53"/>
  <c r="DR56" i="53"/>
  <c r="DQ56" i="53"/>
  <c r="DW55" i="53"/>
  <c r="DX55" i="53" s="1"/>
  <c r="DT55" i="53"/>
  <c r="DS55" i="53"/>
  <c r="DR55" i="53"/>
  <c r="DQ55" i="53"/>
  <c r="DW54" i="53"/>
  <c r="DX54" i="53" s="1"/>
  <c r="DT54" i="53"/>
  <c r="DS54" i="53"/>
  <c r="DR54" i="53"/>
  <c r="DQ54" i="53"/>
  <c r="DW53" i="53"/>
  <c r="DX53" i="53" s="1"/>
  <c r="DT53" i="53"/>
  <c r="DS53" i="53"/>
  <c r="DR53" i="53"/>
  <c r="DQ53" i="53"/>
  <c r="DW52" i="53"/>
  <c r="DX52" i="53" s="1"/>
  <c r="DT52" i="53"/>
  <c r="DS52" i="53"/>
  <c r="DR52" i="53"/>
  <c r="DQ52" i="53"/>
  <c r="DW51" i="53"/>
  <c r="DX51" i="53" s="1"/>
  <c r="DT51" i="53"/>
  <c r="DS51" i="53"/>
  <c r="DR51" i="53"/>
  <c r="DQ51" i="53"/>
  <c r="DW50" i="53"/>
  <c r="DX50" i="53" s="1"/>
  <c r="DT50" i="53"/>
  <c r="DS50" i="53"/>
  <c r="DR50" i="53"/>
  <c r="DQ50" i="53"/>
  <c r="DW49" i="53"/>
  <c r="DX49" i="53" s="1"/>
  <c r="DT49" i="53"/>
  <c r="DS49" i="53"/>
  <c r="DR49" i="53"/>
  <c r="DQ49" i="53"/>
  <c r="DW48" i="53"/>
  <c r="DX48" i="53" s="1"/>
  <c r="DT48" i="53"/>
  <c r="DS48" i="53"/>
  <c r="DR48" i="53"/>
  <c r="DQ48" i="53"/>
  <c r="DW47" i="53"/>
  <c r="DX47" i="53" s="1"/>
  <c r="DT47" i="53"/>
  <c r="DS47" i="53"/>
  <c r="DR47" i="53"/>
  <c r="DQ47" i="53"/>
  <c r="DW46" i="53"/>
  <c r="DX46" i="53" s="1"/>
  <c r="DT46" i="53"/>
  <c r="DS46" i="53"/>
  <c r="DR46" i="53"/>
  <c r="DQ46" i="53"/>
  <c r="DW45" i="53"/>
  <c r="DX45" i="53" s="1"/>
  <c r="DT45" i="53"/>
  <c r="DS45" i="53"/>
  <c r="DR45" i="53"/>
  <c r="DQ45" i="53"/>
  <c r="DW44" i="53"/>
  <c r="DX44" i="53" s="1"/>
  <c r="DT44" i="53"/>
  <c r="DS44" i="53"/>
  <c r="DR44" i="53"/>
  <c r="DQ44" i="53"/>
  <c r="DW42" i="53"/>
  <c r="DX42" i="53" s="1"/>
  <c r="DT42" i="53"/>
  <c r="DS42" i="53"/>
  <c r="DR42" i="53"/>
  <c r="DQ42" i="53"/>
  <c r="DW41" i="53"/>
  <c r="DX41" i="53" s="1"/>
  <c r="DT41" i="53"/>
  <c r="DS41" i="53"/>
  <c r="DR41" i="53"/>
  <c r="DQ41" i="53"/>
  <c r="DW40" i="53"/>
  <c r="DX40" i="53" s="1"/>
  <c r="DT40" i="53"/>
  <c r="DS40" i="53"/>
  <c r="DR40" i="53"/>
  <c r="DQ40" i="53"/>
  <c r="DW39" i="53"/>
  <c r="DX39" i="53" s="1"/>
  <c r="DT39" i="53"/>
  <c r="DS39" i="53"/>
  <c r="DR39" i="53"/>
  <c r="DQ39" i="53"/>
  <c r="DW38" i="53"/>
  <c r="DX38" i="53" s="1"/>
  <c r="DT38" i="53"/>
  <c r="DS38" i="53"/>
  <c r="DR38" i="53"/>
  <c r="DQ38" i="53"/>
  <c r="DW37" i="53"/>
  <c r="DX37" i="53" s="1"/>
  <c r="DT37" i="53"/>
  <c r="DS37" i="53"/>
  <c r="DR37" i="53"/>
  <c r="DQ37" i="53"/>
  <c r="DW36" i="53"/>
  <c r="DX36" i="53" s="1"/>
  <c r="DT36" i="53"/>
  <c r="DS36" i="53"/>
  <c r="DR36" i="53"/>
  <c r="DQ36" i="53"/>
  <c r="DW35" i="53"/>
  <c r="DX35" i="53" s="1"/>
  <c r="DT35" i="53"/>
  <c r="DS35" i="53"/>
  <c r="DR35" i="53"/>
  <c r="DQ35" i="53"/>
  <c r="DW34" i="53"/>
  <c r="DX34" i="53" s="1"/>
  <c r="DT34" i="53"/>
  <c r="DS34" i="53"/>
  <c r="DR34" i="53"/>
  <c r="DQ34" i="53"/>
  <c r="DW32" i="53"/>
  <c r="DX32" i="53" s="1"/>
  <c r="DT32" i="53"/>
  <c r="DS32" i="53"/>
  <c r="DR32" i="53"/>
  <c r="DQ32" i="53"/>
  <c r="DW31" i="53"/>
  <c r="DX31" i="53" s="1"/>
  <c r="DT31" i="53"/>
  <c r="DS31" i="53"/>
  <c r="DR31" i="53"/>
  <c r="DQ31" i="53"/>
  <c r="DW30" i="53"/>
  <c r="DX30" i="53" s="1"/>
  <c r="DT30" i="53"/>
  <c r="DS30" i="53"/>
  <c r="DR30" i="53"/>
  <c r="DQ30" i="53"/>
  <c r="DW29" i="53"/>
  <c r="DX29" i="53" s="1"/>
  <c r="DT29" i="53"/>
  <c r="DS29" i="53"/>
  <c r="DR29" i="53"/>
  <c r="DQ29" i="53"/>
  <c r="DW28" i="53"/>
  <c r="DX28" i="53" s="1"/>
  <c r="DT28" i="53"/>
  <c r="DS28" i="53"/>
  <c r="DR28" i="53"/>
  <c r="DQ28" i="53"/>
  <c r="DW27" i="53"/>
  <c r="DX27" i="53" s="1"/>
  <c r="DT27" i="53"/>
  <c r="DS27" i="53"/>
  <c r="DR27" i="53"/>
  <c r="DQ27" i="53"/>
  <c r="DW26" i="53"/>
  <c r="DX26" i="53" s="1"/>
  <c r="DT26" i="53"/>
  <c r="DS26" i="53"/>
  <c r="DR26" i="53"/>
  <c r="DQ26" i="53"/>
  <c r="DW25" i="53"/>
  <c r="DX25" i="53" s="1"/>
  <c r="DT25" i="53"/>
  <c r="DS25" i="53"/>
  <c r="DR25" i="53"/>
  <c r="DQ25" i="53"/>
  <c r="DW24" i="53"/>
  <c r="DX24" i="53" s="1"/>
  <c r="DT24" i="53"/>
  <c r="DS24" i="53"/>
  <c r="DR24" i="53"/>
  <c r="DQ24" i="53"/>
  <c r="DW23" i="53"/>
  <c r="DX23" i="53" s="1"/>
  <c r="DT23" i="53"/>
  <c r="DS23" i="53"/>
  <c r="DR23" i="53"/>
  <c r="DQ23" i="53"/>
  <c r="DW22" i="53"/>
  <c r="DX22" i="53" s="1"/>
  <c r="DT22" i="53"/>
  <c r="DS22" i="53"/>
  <c r="DR22" i="53"/>
  <c r="DQ22" i="53"/>
  <c r="DW21" i="53"/>
  <c r="DX21" i="53" s="1"/>
  <c r="DT21" i="53"/>
  <c r="DS21" i="53"/>
  <c r="DR21" i="53"/>
  <c r="DQ21" i="53"/>
  <c r="DW20" i="53"/>
  <c r="DX20" i="53" s="1"/>
  <c r="DT20" i="53"/>
  <c r="DS20" i="53"/>
  <c r="DR20" i="53"/>
  <c r="DQ20" i="53"/>
  <c r="DW19" i="53"/>
  <c r="DX19" i="53" s="1"/>
  <c r="DT19" i="53"/>
  <c r="DS19" i="53"/>
  <c r="DR19" i="53"/>
  <c r="DQ19" i="53"/>
  <c r="DW18" i="53"/>
  <c r="DX18" i="53" s="1"/>
  <c r="DT18" i="53"/>
  <c r="DS18" i="53"/>
  <c r="DR18" i="53"/>
  <c r="DQ18" i="53"/>
  <c r="DW17" i="53"/>
  <c r="DX17" i="53" s="1"/>
  <c r="DT17" i="53"/>
  <c r="DS17" i="53"/>
  <c r="DR17" i="53"/>
  <c r="DQ17" i="53"/>
  <c r="DW16" i="53"/>
  <c r="DX16" i="53" s="1"/>
  <c r="DT16" i="53"/>
  <c r="DS16" i="53"/>
  <c r="DR16" i="53"/>
  <c r="DQ16" i="53"/>
  <c r="DW15" i="53"/>
  <c r="DX15" i="53" s="1"/>
  <c r="DT15" i="53"/>
  <c r="DS15" i="53"/>
  <c r="DR15" i="53"/>
  <c r="DQ15" i="53"/>
  <c r="DW13" i="53"/>
  <c r="DX13" i="53" s="1"/>
  <c r="DT13" i="53"/>
  <c r="DS13" i="53"/>
  <c r="DR13" i="53"/>
  <c r="DQ13" i="53"/>
  <c r="DW12" i="53"/>
  <c r="DX12" i="53" s="1"/>
  <c r="DT12" i="53"/>
  <c r="DS12" i="53"/>
  <c r="DR12" i="53"/>
  <c r="DQ12" i="53"/>
  <c r="DF133" i="53"/>
  <c r="DG133" i="53" s="1"/>
  <c r="DC133" i="53"/>
  <c r="DB133" i="53"/>
  <c r="DA133" i="53"/>
  <c r="CZ133" i="53"/>
  <c r="DF132" i="53"/>
  <c r="DG132" i="53" s="1"/>
  <c r="DC132" i="53"/>
  <c r="DB132" i="53"/>
  <c r="DA132" i="53"/>
  <c r="CZ132" i="53"/>
  <c r="DF131" i="53"/>
  <c r="DG131" i="53" s="1"/>
  <c r="DC131" i="53"/>
  <c r="DB131" i="53"/>
  <c r="DA131" i="53"/>
  <c r="CZ131" i="53"/>
  <c r="DF130" i="53"/>
  <c r="DG130" i="53" s="1"/>
  <c r="DC130" i="53"/>
  <c r="DB130" i="53"/>
  <c r="DA130" i="53"/>
  <c r="CZ130" i="53"/>
  <c r="DF129" i="53"/>
  <c r="DG129" i="53" s="1"/>
  <c r="DC129" i="53"/>
  <c r="DB129" i="53"/>
  <c r="DA129" i="53"/>
  <c r="CZ129" i="53"/>
  <c r="DF128" i="53"/>
  <c r="DG128" i="53" s="1"/>
  <c r="DC128" i="53"/>
  <c r="DB128" i="53"/>
  <c r="DA128" i="53"/>
  <c r="CZ128" i="53"/>
  <c r="DF127" i="53"/>
  <c r="DG127" i="53" s="1"/>
  <c r="DC127" i="53"/>
  <c r="DB127" i="53"/>
  <c r="DA127" i="53"/>
  <c r="CZ127" i="53"/>
  <c r="DF126" i="53"/>
  <c r="DG126" i="53" s="1"/>
  <c r="DC126" i="53"/>
  <c r="DB126" i="53"/>
  <c r="DA126" i="53"/>
  <c r="CZ126" i="53"/>
  <c r="DF125" i="53"/>
  <c r="DG125" i="53" s="1"/>
  <c r="DC125" i="53"/>
  <c r="DB125" i="53"/>
  <c r="DA125" i="53"/>
  <c r="CZ125" i="53"/>
  <c r="DF124" i="53"/>
  <c r="DG124" i="53" s="1"/>
  <c r="DC124" i="53"/>
  <c r="DB124" i="53"/>
  <c r="DA124" i="53"/>
  <c r="CZ124" i="53"/>
  <c r="DF123" i="53"/>
  <c r="DG123" i="53" s="1"/>
  <c r="DC123" i="53"/>
  <c r="DB123" i="53"/>
  <c r="DA123" i="53"/>
  <c r="CZ123" i="53"/>
  <c r="DF121" i="53"/>
  <c r="DG121" i="53" s="1"/>
  <c r="DC121" i="53"/>
  <c r="DB121" i="53"/>
  <c r="DA121" i="53"/>
  <c r="CZ121" i="53"/>
  <c r="DF120" i="53"/>
  <c r="DG120" i="53" s="1"/>
  <c r="DC120" i="53"/>
  <c r="DB120" i="53"/>
  <c r="DA120" i="53"/>
  <c r="CZ120" i="53"/>
  <c r="DF119" i="53"/>
  <c r="DG119" i="53" s="1"/>
  <c r="DC119" i="53"/>
  <c r="DB119" i="53"/>
  <c r="DA119" i="53"/>
  <c r="CZ119" i="53"/>
  <c r="DF117" i="53"/>
  <c r="DG117" i="53" s="1"/>
  <c r="DC117" i="53"/>
  <c r="DB117" i="53"/>
  <c r="DA117" i="53"/>
  <c r="CZ117" i="53"/>
  <c r="DF116" i="53"/>
  <c r="DG116" i="53" s="1"/>
  <c r="DC116" i="53"/>
  <c r="DB116" i="53"/>
  <c r="DA116" i="53"/>
  <c r="CZ116" i="53"/>
  <c r="DF115" i="53"/>
  <c r="DG115" i="53" s="1"/>
  <c r="DC115" i="53"/>
  <c r="DB115" i="53"/>
  <c r="DA115" i="53"/>
  <c r="CZ115" i="53"/>
  <c r="DF114" i="53"/>
  <c r="DG114" i="53" s="1"/>
  <c r="DC114" i="53"/>
  <c r="DB114" i="53"/>
  <c r="DA114" i="53"/>
  <c r="CZ114" i="53"/>
  <c r="DF113" i="53"/>
  <c r="DG113" i="53" s="1"/>
  <c r="DC113" i="53"/>
  <c r="DB113" i="53"/>
  <c r="DA113" i="53"/>
  <c r="CZ113" i="53"/>
  <c r="DF112" i="53"/>
  <c r="DG112" i="53" s="1"/>
  <c r="DC112" i="53"/>
  <c r="DB112" i="53"/>
  <c r="DA112" i="53"/>
  <c r="CZ112" i="53"/>
  <c r="DF111" i="53"/>
  <c r="DG111" i="53" s="1"/>
  <c r="DC111" i="53"/>
  <c r="DB111" i="53"/>
  <c r="DA111" i="53"/>
  <c r="CZ111" i="53"/>
  <c r="DF110" i="53"/>
  <c r="DG110" i="53" s="1"/>
  <c r="DC110" i="53"/>
  <c r="DB110" i="53"/>
  <c r="DA110" i="53"/>
  <c r="CZ110" i="53"/>
  <c r="DF109" i="53"/>
  <c r="DG109" i="53" s="1"/>
  <c r="DC109" i="53"/>
  <c r="DB109" i="53"/>
  <c r="DA109" i="53"/>
  <c r="CZ109" i="53"/>
  <c r="DF108" i="53"/>
  <c r="DG108" i="53" s="1"/>
  <c r="DC108" i="53"/>
  <c r="DB108" i="53"/>
  <c r="DA108" i="53"/>
  <c r="CZ108" i="53"/>
  <c r="DF106" i="53"/>
  <c r="DG106" i="53" s="1"/>
  <c r="DC106" i="53"/>
  <c r="DB106" i="53"/>
  <c r="DA106" i="53"/>
  <c r="CZ106" i="53"/>
  <c r="DF105" i="53"/>
  <c r="DG105" i="53" s="1"/>
  <c r="DC105" i="53"/>
  <c r="DB105" i="53"/>
  <c r="DA105" i="53"/>
  <c r="CZ105" i="53"/>
  <c r="DF104" i="53"/>
  <c r="DG104" i="53" s="1"/>
  <c r="DC104" i="53"/>
  <c r="DB104" i="53"/>
  <c r="DA104" i="53"/>
  <c r="CZ104" i="53"/>
  <c r="DF103" i="53"/>
  <c r="DG103" i="53" s="1"/>
  <c r="DC103" i="53"/>
  <c r="DB103" i="53"/>
  <c r="DA103" i="53"/>
  <c r="CZ103" i="53"/>
  <c r="DF102" i="53"/>
  <c r="DG102" i="53" s="1"/>
  <c r="DC102" i="53"/>
  <c r="DB102" i="53"/>
  <c r="DA102" i="53"/>
  <c r="CZ102" i="53"/>
  <c r="DF101" i="53"/>
  <c r="DG101" i="53" s="1"/>
  <c r="DC101" i="53"/>
  <c r="DB101" i="53"/>
  <c r="DA101" i="53"/>
  <c r="CZ101" i="53"/>
  <c r="DF100" i="53"/>
  <c r="DG100" i="53" s="1"/>
  <c r="DC100" i="53"/>
  <c r="DB100" i="53"/>
  <c r="DA100" i="53"/>
  <c r="CZ100" i="53"/>
  <c r="DF99" i="53"/>
  <c r="DG99" i="53" s="1"/>
  <c r="DC99" i="53"/>
  <c r="DB99" i="53"/>
  <c r="DA99" i="53"/>
  <c r="CZ99" i="53"/>
  <c r="DF98" i="53"/>
  <c r="DG98" i="53" s="1"/>
  <c r="DC98" i="53"/>
  <c r="DB98" i="53"/>
  <c r="DA98" i="53"/>
  <c r="CZ98" i="53"/>
  <c r="DF97" i="53"/>
  <c r="DG97" i="53" s="1"/>
  <c r="DC97" i="53"/>
  <c r="DB97" i="53"/>
  <c r="DA97" i="53"/>
  <c r="CZ97" i="53"/>
  <c r="DF95" i="53"/>
  <c r="DG95" i="53" s="1"/>
  <c r="DC95" i="53"/>
  <c r="DB95" i="53"/>
  <c r="DA95" i="53"/>
  <c r="CZ95" i="53"/>
  <c r="DF94" i="53"/>
  <c r="DG94" i="53" s="1"/>
  <c r="DC94" i="53"/>
  <c r="DB94" i="53"/>
  <c r="DA94" i="53"/>
  <c r="CZ94" i="53"/>
  <c r="DF93" i="53"/>
  <c r="DG93" i="53" s="1"/>
  <c r="DC93" i="53"/>
  <c r="DB93" i="53"/>
  <c r="DA93" i="53"/>
  <c r="CZ93" i="53"/>
  <c r="DF92" i="53"/>
  <c r="DG92" i="53" s="1"/>
  <c r="DC92" i="53"/>
  <c r="DB92" i="53"/>
  <c r="DA92" i="53"/>
  <c r="CZ92" i="53"/>
  <c r="DF91" i="53"/>
  <c r="DG91" i="53" s="1"/>
  <c r="DC91" i="53"/>
  <c r="DB91" i="53"/>
  <c r="DA91" i="53"/>
  <c r="CZ91" i="53"/>
  <c r="DF90" i="53"/>
  <c r="DG90" i="53" s="1"/>
  <c r="DC90" i="53"/>
  <c r="DB90" i="53"/>
  <c r="DA90" i="53"/>
  <c r="CZ90" i="53"/>
  <c r="DF89" i="53"/>
  <c r="DG89" i="53" s="1"/>
  <c r="DC89" i="53"/>
  <c r="DB89" i="53"/>
  <c r="DA89" i="53"/>
  <c r="CZ89" i="53"/>
  <c r="DF88" i="53"/>
  <c r="DG88" i="53" s="1"/>
  <c r="DC88" i="53"/>
  <c r="DB88" i="53"/>
  <c r="DA88" i="53"/>
  <c r="CZ88" i="53"/>
  <c r="DF87" i="53"/>
  <c r="DG87" i="53" s="1"/>
  <c r="DC87" i="53"/>
  <c r="DB87" i="53"/>
  <c r="DA87" i="53"/>
  <c r="CZ87" i="53"/>
  <c r="DF85" i="53"/>
  <c r="DG85" i="53" s="1"/>
  <c r="DC85" i="53"/>
  <c r="DB85" i="53"/>
  <c r="DA85" i="53"/>
  <c r="CZ85" i="53"/>
  <c r="DF84" i="53"/>
  <c r="DG84" i="53" s="1"/>
  <c r="DC84" i="53"/>
  <c r="DB84" i="53"/>
  <c r="DA84" i="53"/>
  <c r="CZ84" i="53"/>
  <c r="DF83" i="53"/>
  <c r="DG83" i="53" s="1"/>
  <c r="DC83" i="53"/>
  <c r="DB83" i="53"/>
  <c r="DA83" i="53"/>
  <c r="CZ83" i="53"/>
  <c r="DF82" i="53"/>
  <c r="DG82" i="53" s="1"/>
  <c r="DC82" i="53"/>
  <c r="DB82" i="53"/>
  <c r="DA82" i="53"/>
  <c r="CZ82" i="53"/>
  <c r="DF81" i="53"/>
  <c r="DG81" i="53" s="1"/>
  <c r="DC81" i="53"/>
  <c r="DB81" i="53"/>
  <c r="DA81" i="53"/>
  <c r="CZ81" i="53"/>
  <c r="DF80" i="53"/>
  <c r="DG80" i="53" s="1"/>
  <c r="DC80" i="53"/>
  <c r="DB80" i="53"/>
  <c r="DA80" i="53"/>
  <c r="CZ80" i="53"/>
  <c r="DF78" i="53"/>
  <c r="DG78" i="53" s="1"/>
  <c r="DC78" i="53"/>
  <c r="DB78" i="53"/>
  <c r="DA78" i="53"/>
  <c r="CZ78" i="53"/>
  <c r="DF77" i="53"/>
  <c r="DG77" i="53" s="1"/>
  <c r="DC77" i="53"/>
  <c r="DB77" i="53"/>
  <c r="DA77" i="53"/>
  <c r="CZ77" i="53"/>
  <c r="DF76" i="53"/>
  <c r="DG76" i="53" s="1"/>
  <c r="DC76" i="53"/>
  <c r="DB76" i="53"/>
  <c r="DA76" i="53"/>
  <c r="CZ76" i="53"/>
  <c r="DF75" i="53"/>
  <c r="DG75" i="53" s="1"/>
  <c r="DC75" i="53"/>
  <c r="DB75" i="53"/>
  <c r="DA75" i="53"/>
  <c r="CZ75" i="53"/>
  <c r="DF74" i="53"/>
  <c r="DG74" i="53" s="1"/>
  <c r="DC74" i="53"/>
  <c r="DB74" i="53"/>
  <c r="DA74" i="53"/>
  <c r="CZ74" i="53"/>
  <c r="DF73" i="53"/>
  <c r="DG73" i="53" s="1"/>
  <c r="DC73" i="53"/>
  <c r="DB73" i="53"/>
  <c r="DA73" i="53"/>
  <c r="CZ73" i="53"/>
  <c r="DF71" i="53"/>
  <c r="DG71" i="53" s="1"/>
  <c r="DC71" i="53"/>
  <c r="DB71" i="53"/>
  <c r="DA71" i="53"/>
  <c r="CZ71" i="53"/>
  <c r="DF70" i="53"/>
  <c r="DG70" i="53" s="1"/>
  <c r="DC70" i="53"/>
  <c r="DB70" i="53"/>
  <c r="DA70" i="53"/>
  <c r="CZ70" i="53"/>
  <c r="DF69" i="53"/>
  <c r="DG69" i="53" s="1"/>
  <c r="DC69" i="53"/>
  <c r="DB69" i="53"/>
  <c r="DA69" i="53"/>
  <c r="CZ69" i="53"/>
  <c r="DF68" i="53"/>
  <c r="DG68" i="53" s="1"/>
  <c r="DC68" i="53"/>
  <c r="DB68" i="53"/>
  <c r="DA68" i="53"/>
  <c r="CZ68" i="53"/>
  <c r="DF67" i="53"/>
  <c r="DG67" i="53" s="1"/>
  <c r="DC67" i="53"/>
  <c r="DB67" i="53"/>
  <c r="DA67" i="53"/>
  <c r="CZ67" i="53"/>
  <c r="DF66" i="53"/>
  <c r="DG66" i="53" s="1"/>
  <c r="DC66" i="53"/>
  <c r="DB66" i="53"/>
  <c r="DA66" i="53"/>
  <c r="CZ66" i="53"/>
  <c r="DF64" i="53"/>
  <c r="DG64" i="53" s="1"/>
  <c r="DC64" i="53"/>
  <c r="DB64" i="53"/>
  <c r="DA64" i="53"/>
  <c r="CZ64" i="53"/>
  <c r="DF63" i="53"/>
  <c r="DG63" i="53" s="1"/>
  <c r="DC63" i="53"/>
  <c r="DB63" i="53"/>
  <c r="DA63" i="53"/>
  <c r="CZ63" i="53"/>
  <c r="DF62" i="53"/>
  <c r="DG62" i="53" s="1"/>
  <c r="DC62" i="53"/>
  <c r="DB62" i="53"/>
  <c r="DA62" i="53"/>
  <c r="CZ62" i="53"/>
  <c r="DF61" i="53"/>
  <c r="DG61" i="53" s="1"/>
  <c r="DC61" i="53"/>
  <c r="DB61" i="53"/>
  <c r="DA61" i="53"/>
  <c r="CZ61" i="53"/>
  <c r="DF60" i="53"/>
  <c r="DG60" i="53" s="1"/>
  <c r="DC60" i="53"/>
  <c r="DB60" i="53"/>
  <c r="DA60" i="53"/>
  <c r="CZ60" i="53"/>
  <c r="DF59" i="53"/>
  <c r="DG59" i="53" s="1"/>
  <c r="DC59" i="53"/>
  <c r="DB59" i="53"/>
  <c r="DA59" i="53"/>
  <c r="CZ59" i="53"/>
  <c r="DF58" i="53"/>
  <c r="DG58" i="53" s="1"/>
  <c r="DC58" i="53"/>
  <c r="DB58" i="53"/>
  <c r="DA58" i="53"/>
  <c r="CZ58" i="53"/>
  <c r="DF57" i="53"/>
  <c r="DG57" i="53" s="1"/>
  <c r="DC57" i="53"/>
  <c r="DB57" i="53"/>
  <c r="DA57" i="53"/>
  <c r="CZ57" i="53"/>
  <c r="DF56" i="53"/>
  <c r="DG56" i="53" s="1"/>
  <c r="DC56" i="53"/>
  <c r="DB56" i="53"/>
  <c r="DA56" i="53"/>
  <c r="CZ56" i="53"/>
  <c r="DF55" i="53"/>
  <c r="DG55" i="53" s="1"/>
  <c r="DC55" i="53"/>
  <c r="DB55" i="53"/>
  <c r="DA55" i="53"/>
  <c r="CZ55" i="53"/>
  <c r="DF54" i="53"/>
  <c r="DG54" i="53" s="1"/>
  <c r="DC54" i="53"/>
  <c r="DB54" i="53"/>
  <c r="DA54" i="53"/>
  <c r="CZ54" i="53"/>
  <c r="DF53" i="53"/>
  <c r="DG53" i="53" s="1"/>
  <c r="DC53" i="53"/>
  <c r="DB53" i="53"/>
  <c r="DA53" i="53"/>
  <c r="CZ53" i="53"/>
  <c r="DF52" i="53"/>
  <c r="DG52" i="53" s="1"/>
  <c r="DC52" i="53"/>
  <c r="DB52" i="53"/>
  <c r="DA52" i="53"/>
  <c r="CZ52" i="53"/>
  <c r="DF51" i="53"/>
  <c r="DG51" i="53" s="1"/>
  <c r="DC51" i="53"/>
  <c r="DB51" i="53"/>
  <c r="DA51" i="53"/>
  <c r="CZ51" i="53"/>
  <c r="DF50" i="53"/>
  <c r="DG50" i="53" s="1"/>
  <c r="DC50" i="53"/>
  <c r="DB50" i="53"/>
  <c r="DA50" i="53"/>
  <c r="CZ50" i="53"/>
  <c r="DF49" i="53"/>
  <c r="DG49" i="53" s="1"/>
  <c r="DC49" i="53"/>
  <c r="DB49" i="53"/>
  <c r="DA49" i="53"/>
  <c r="CZ49" i="53"/>
  <c r="DF48" i="53"/>
  <c r="DG48" i="53" s="1"/>
  <c r="DC48" i="53"/>
  <c r="DB48" i="53"/>
  <c r="DA48" i="53"/>
  <c r="CZ48" i="53"/>
  <c r="DF47" i="53"/>
  <c r="DG47" i="53" s="1"/>
  <c r="DC47" i="53"/>
  <c r="DB47" i="53"/>
  <c r="DA47" i="53"/>
  <c r="CZ47" i="53"/>
  <c r="DF46" i="53"/>
  <c r="DG46" i="53" s="1"/>
  <c r="DC46" i="53"/>
  <c r="DB46" i="53"/>
  <c r="DA46" i="53"/>
  <c r="CZ46" i="53"/>
  <c r="DF45" i="53"/>
  <c r="DG45" i="53" s="1"/>
  <c r="DC45" i="53"/>
  <c r="DB45" i="53"/>
  <c r="DA45" i="53"/>
  <c r="CZ45" i="53"/>
  <c r="DF44" i="53"/>
  <c r="DG44" i="53" s="1"/>
  <c r="DC44" i="53"/>
  <c r="DB44" i="53"/>
  <c r="DA44" i="53"/>
  <c r="CZ44" i="53"/>
  <c r="DF42" i="53"/>
  <c r="DG42" i="53" s="1"/>
  <c r="DC42" i="53"/>
  <c r="DB42" i="53"/>
  <c r="DA42" i="53"/>
  <c r="CZ42" i="53"/>
  <c r="DF41" i="53"/>
  <c r="DG41" i="53" s="1"/>
  <c r="DC41" i="53"/>
  <c r="DB41" i="53"/>
  <c r="DA41" i="53"/>
  <c r="CZ41" i="53"/>
  <c r="DF40" i="53"/>
  <c r="DG40" i="53" s="1"/>
  <c r="DC40" i="53"/>
  <c r="DB40" i="53"/>
  <c r="DA40" i="53"/>
  <c r="CZ40" i="53"/>
  <c r="DF39" i="53"/>
  <c r="DG39" i="53" s="1"/>
  <c r="DC39" i="53"/>
  <c r="DB39" i="53"/>
  <c r="DA39" i="53"/>
  <c r="CZ39" i="53"/>
  <c r="DF38" i="53"/>
  <c r="DG38" i="53" s="1"/>
  <c r="DC38" i="53"/>
  <c r="DB38" i="53"/>
  <c r="DA38" i="53"/>
  <c r="CZ38" i="53"/>
  <c r="DF37" i="53"/>
  <c r="DG37" i="53" s="1"/>
  <c r="DC37" i="53"/>
  <c r="DB37" i="53"/>
  <c r="DA37" i="53"/>
  <c r="CZ37" i="53"/>
  <c r="DF36" i="53"/>
  <c r="DG36" i="53" s="1"/>
  <c r="DC36" i="53"/>
  <c r="DB36" i="53"/>
  <c r="DA36" i="53"/>
  <c r="CZ36" i="53"/>
  <c r="DF35" i="53"/>
  <c r="DG35" i="53" s="1"/>
  <c r="DC35" i="53"/>
  <c r="DB35" i="53"/>
  <c r="DA35" i="53"/>
  <c r="CZ35" i="53"/>
  <c r="DF34" i="53"/>
  <c r="DG34" i="53" s="1"/>
  <c r="DC34" i="53"/>
  <c r="DB34" i="53"/>
  <c r="DA34" i="53"/>
  <c r="CZ34" i="53"/>
  <c r="DF32" i="53"/>
  <c r="DG32" i="53" s="1"/>
  <c r="DC32" i="53"/>
  <c r="DB32" i="53"/>
  <c r="DA32" i="53"/>
  <c r="CZ32" i="53"/>
  <c r="DF31" i="53"/>
  <c r="DG31" i="53" s="1"/>
  <c r="DC31" i="53"/>
  <c r="DB31" i="53"/>
  <c r="DA31" i="53"/>
  <c r="CZ31" i="53"/>
  <c r="DF30" i="53"/>
  <c r="DG30" i="53" s="1"/>
  <c r="DC30" i="53"/>
  <c r="DB30" i="53"/>
  <c r="DA30" i="53"/>
  <c r="CZ30" i="53"/>
  <c r="DF29" i="53"/>
  <c r="DG29" i="53" s="1"/>
  <c r="DC29" i="53"/>
  <c r="DB29" i="53"/>
  <c r="DA29" i="53"/>
  <c r="CZ29" i="53"/>
  <c r="DF28" i="53"/>
  <c r="DG28" i="53" s="1"/>
  <c r="DC28" i="53"/>
  <c r="DB28" i="53"/>
  <c r="DA28" i="53"/>
  <c r="CZ28" i="53"/>
  <c r="DF27" i="53"/>
  <c r="DG27" i="53" s="1"/>
  <c r="DC27" i="53"/>
  <c r="DB27" i="53"/>
  <c r="DA27" i="53"/>
  <c r="CZ27" i="53"/>
  <c r="DF26" i="53"/>
  <c r="DG26" i="53" s="1"/>
  <c r="DC26" i="53"/>
  <c r="DB26" i="53"/>
  <c r="DA26" i="53"/>
  <c r="CZ26" i="53"/>
  <c r="DF25" i="53"/>
  <c r="DG25" i="53" s="1"/>
  <c r="DC25" i="53"/>
  <c r="DB25" i="53"/>
  <c r="DA25" i="53"/>
  <c r="CZ25" i="53"/>
  <c r="DF24" i="53"/>
  <c r="DG24" i="53" s="1"/>
  <c r="DC24" i="53"/>
  <c r="DB24" i="53"/>
  <c r="DA24" i="53"/>
  <c r="CZ24" i="53"/>
  <c r="DF23" i="53"/>
  <c r="DG23" i="53" s="1"/>
  <c r="DC23" i="53"/>
  <c r="DB23" i="53"/>
  <c r="DA23" i="53"/>
  <c r="CZ23" i="53"/>
  <c r="DF22" i="53"/>
  <c r="DG22" i="53" s="1"/>
  <c r="DC22" i="53"/>
  <c r="DB22" i="53"/>
  <c r="DA22" i="53"/>
  <c r="CZ22" i="53"/>
  <c r="DF21" i="53"/>
  <c r="DG21" i="53" s="1"/>
  <c r="DC21" i="53"/>
  <c r="DB21" i="53"/>
  <c r="DA21" i="53"/>
  <c r="CZ21" i="53"/>
  <c r="DF20" i="53"/>
  <c r="DG20" i="53" s="1"/>
  <c r="DC20" i="53"/>
  <c r="DB20" i="53"/>
  <c r="DA20" i="53"/>
  <c r="CZ20" i="53"/>
  <c r="DF19" i="53"/>
  <c r="DG19" i="53" s="1"/>
  <c r="DC19" i="53"/>
  <c r="DB19" i="53"/>
  <c r="DA19" i="53"/>
  <c r="CZ19" i="53"/>
  <c r="DF18" i="53"/>
  <c r="DG18" i="53" s="1"/>
  <c r="DC18" i="53"/>
  <c r="DB18" i="53"/>
  <c r="DA18" i="53"/>
  <c r="CZ18" i="53"/>
  <c r="DF17" i="53"/>
  <c r="DG17" i="53" s="1"/>
  <c r="DC17" i="53"/>
  <c r="DB17" i="53"/>
  <c r="DA17" i="53"/>
  <c r="CZ17" i="53"/>
  <c r="DF16" i="53"/>
  <c r="DG16" i="53" s="1"/>
  <c r="DC16" i="53"/>
  <c r="DB16" i="53"/>
  <c r="DA16" i="53"/>
  <c r="CZ16" i="53"/>
  <c r="DF15" i="53"/>
  <c r="DG15" i="53" s="1"/>
  <c r="DC15" i="53"/>
  <c r="DB15" i="53"/>
  <c r="DA15" i="53"/>
  <c r="CZ15" i="53"/>
  <c r="DF13" i="53"/>
  <c r="DG13" i="53" s="1"/>
  <c r="DC13" i="53"/>
  <c r="DB13" i="53"/>
  <c r="DA13" i="53"/>
  <c r="CZ13" i="53"/>
  <c r="DF12" i="53"/>
  <c r="DG12" i="53" s="1"/>
  <c r="DC12" i="53"/>
  <c r="DB12" i="53"/>
  <c r="DA12" i="53"/>
  <c r="CZ12" i="53"/>
  <c r="CO133" i="53"/>
  <c r="CP133" i="53" s="1"/>
  <c r="CL133" i="53"/>
  <c r="CK133" i="53"/>
  <c r="CJ133" i="53"/>
  <c r="CI133" i="53"/>
  <c r="CO132" i="53"/>
  <c r="CP132" i="53" s="1"/>
  <c r="CL132" i="53"/>
  <c r="CK132" i="53"/>
  <c r="CJ132" i="53"/>
  <c r="CI132" i="53"/>
  <c r="CO131" i="53"/>
  <c r="CP131" i="53" s="1"/>
  <c r="CL131" i="53"/>
  <c r="CK131" i="53"/>
  <c r="CJ131" i="53"/>
  <c r="CI131" i="53"/>
  <c r="CO130" i="53"/>
  <c r="CP130" i="53" s="1"/>
  <c r="CL130" i="53"/>
  <c r="CK130" i="53"/>
  <c r="CJ130" i="53"/>
  <c r="CI130" i="53"/>
  <c r="CO129" i="53"/>
  <c r="CP129" i="53" s="1"/>
  <c r="CL129" i="53"/>
  <c r="CK129" i="53"/>
  <c r="CJ129" i="53"/>
  <c r="CI129" i="53"/>
  <c r="CO128" i="53"/>
  <c r="CP128" i="53" s="1"/>
  <c r="CL128" i="53"/>
  <c r="CK128" i="53"/>
  <c r="CJ128" i="53"/>
  <c r="CI128" i="53"/>
  <c r="CO127" i="53"/>
  <c r="CP127" i="53" s="1"/>
  <c r="CL127" i="53"/>
  <c r="CK127" i="53"/>
  <c r="CJ127" i="53"/>
  <c r="CI127" i="53"/>
  <c r="CO126" i="53"/>
  <c r="CP126" i="53" s="1"/>
  <c r="CL126" i="53"/>
  <c r="CK126" i="53"/>
  <c r="CJ126" i="53"/>
  <c r="CI126" i="53"/>
  <c r="CO125" i="53"/>
  <c r="CP125" i="53" s="1"/>
  <c r="CL125" i="53"/>
  <c r="CK125" i="53"/>
  <c r="CJ125" i="53"/>
  <c r="CI125" i="53"/>
  <c r="CO124" i="53"/>
  <c r="CP124" i="53" s="1"/>
  <c r="CL124" i="53"/>
  <c r="CK124" i="53"/>
  <c r="CJ124" i="53"/>
  <c r="CI124" i="53"/>
  <c r="CO123" i="53"/>
  <c r="CP123" i="53" s="1"/>
  <c r="CL123" i="53"/>
  <c r="CK123" i="53"/>
  <c r="CJ123" i="53"/>
  <c r="CI123" i="53"/>
  <c r="CO121" i="53"/>
  <c r="CP121" i="53" s="1"/>
  <c r="CL121" i="53"/>
  <c r="CK121" i="53"/>
  <c r="CJ121" i="53"/>
  <c r="CI121" i="53"/>
  <c r="CO120" i="53"/>
  <c r="CP120" i="53" s="1"/>
  <c r="CL120" i="53"/>
  <c r="CK120" i="53"/>
  <c r="CJ120" i="53"/>
  <c r="CI120" i="53"/>
  <c r="CO119" i="53"/>
  <c r="CP119" i="53" s="1"/>
  <c r="CL119" i="53"/>
  <c r="CK119" i="53"/>
  <c r="CJ119" i="53"/>
  <c r="CI119" i="53"/>
  <c r="CO117" i="53"/>
  <c r="CP117" i="53" s="1"/>
  <c r="CL117" i="53"/>
  <c r="CK117" i="53"/>
  <c r="CJ117" i="53"/>
  <c r="CI117" i="53"/>
  <c r="CO116" i="53"/>
  <c r="CP116" i="53" s="1"/>
  <c r="CL116" i="53"/>
  <c r="CK116" i="53"/>
  <c r="CJ116" i="53"/>
  <c r="CI116" i="53"/>
  <c r="CO115" i="53"/>
  <c r="CP115" i="53" s="1"/>
  <c r="CL115" i="53"/>
  <c r="CK115" i="53"/>
  <c r="CJ115" i="53"/>
  <c r="CI115" i="53"/>
  <c r="CO114" i="53"/>
  <c r="CP114" i="53" s="1"/>
  <c r="CL114" i="53"/>
  <c r="CK114" i="53"/>
  <c r="CJ114" i="53"/>
  <c r="CI114" i="53"/>
  <c r="CO113" i="53"/>
  <c r="CP113" i="53" s="1"/>
  <c r="CL113" i="53"/>
  <c r="CK113" i="53"/>
  <c r="CJ113" i="53"/>
  <c r="CI113" i="53"/>
  <c r="CO112" i="53"/>
  <c r="CP112" i="53" s="1"/>
  <c r="CL112" i="53"/>
  <c r="CK112" i="53"/>
  <c r="CJ112" i="53"/>
  <c r="CI112" i="53"/>
  <c r="CO111" i="53"/>
  <c r="CP111" i="53" s="1"/>
  <c r="CL111" i="53"/>
  <c r="CK111" i="53"/>
  <c r="CJ111" i="53"/>
  <c r="CI111" i="53"/>
  <c r="CO110" i="53"/>
  <c r="CP110" i="53" s="1"/>
  <c r="CL110" i="53"/>
  <c r="CK110" i="53"/>
  <c r="CJ110" i="53"/>
  <c r="CI110" i="53"/>
  <c r="CO109" i="53"/>
  <c r="CP109" i="53" s="1"/>
  <c r="CL109" i="53"/>
  <c r="CK109" i="53"/>
  <c r="CJ109" i="53"/>
  <c r="CI109" i="53"/>
  <c r="CO108" i="53"/>
  <c r="CP108" i="53" s="1"/>
  <c r="CL108" i="53"/>
  <c r="CK108" i="53"/>
  <c r="CJ108" i="53"/>
  <c r="CI108" i="53"/>
  <c r="CO106" i="53"/>
  <c r="CP106" i="53" s="1"/>
  <c r="CL106" i="53"/>
  <c r="CK106" i="53"/>
  <c r="CJ106" i="53"/>
  <c r="CI106" i="53"/>
  <c r="CO105" i="53"/>
  <c r="CP105" i="53" s="1"/>
  <c r="CL105" i="53"/>
  <c r="CK105" i="53"/>
  <c r="CJ105" i="53"/>
  <c r="CI105" i="53"/>
  <c r="CO104" i="53"/>
  <c r="CP104" i="53" s="1"/>
  <c r="CL104" i="53"/>
  <c r="CK104" i="53"/>
  <c r="CJ104" i="53"/>
  <c r="CI104" i="53"/>
  <c r="CO103" i="53"/>
  <c r="CP103" i="53" s="1"/>
  <c r="CL103" i="53"/>
  <c r="CK103" i="53"/>
  <c r="CJ103" i="53"/>
  <c r="CI103" i="53"/>
  <c r="CO102" i="53"/>
  <c r="CP102" i="53" s="1"/>
  <c r="CL102" i="53"/>
  <c r="CK102" i="53"/>
  <c r="CJ102" i="53"/>
  <c r="CI102" i="53"/>
  <c r="CO101" i="53"/>
  <c r="CP101" i="53" s="1"/>
  <c r="CL101" i="53"/>
  <c r="CK101" i="53"/>
  <c r="CJ101" i="53"/>
  <c r="CI101" i="53"/>
  <c r="CO100" i="53"/>
  <c r="CP100" i="53" s="1"/>
  <c r="CL100" i="53"/>
  <c r="CK100" i="53"/>
  <c r="CJ100" i="53"/>
  <c r="CI100" i="53"/>
  <c r="CO99" i="53"/>
  <c r="CP99" i="53" s="1"/>
  <c r="CL99" i="53"/>
  <c r="CK99" i="53"/>
  <c r="CJ99" i="53"/>
  <c r="CI99" i="53"/>
  <c r="CO98" i="53"/>
  <c r="CP98" i="53" s="1"/>
  <c r="CL98" i="53"/>
  <c r="CK98" i="53"/>
  <c r="CJ98" i="53"/>
  <c r="CI98" i="53"/>
  <c r="CO97" i="53"/>
  <c r="CP97" i="53" s="1"/>
  <c r="CL97" i="53"/>
  <c r="CK97" i="53"/>
  <c r="CJ97" i="53"/>
  <c r="CI97" i="53"/>
  <c r="CO95" i="53"/>
  <c r="CP95" i="53" s="1"/>
  <c r="CL95" i="53"/>
  <c r="CK95" i="53"/>
  <c r="CJ95" i="53"/>
  <c r="CI95" i="53"/>
  <c r="CO94" i="53"/>
  <c r="CP94" i="53" s="1"/>
  <c r="CL94" i="53"/>
  <c r="CK94" i="53"/>
  <c r="CJ94" i="53"/>
  <c r="CI94" i="53"/>
  <c r="CO93" i="53"/>
  <c r="CP93" i="53" s="1"/>
  <c r="CL93" i="53"/>
  <c r="CK93" i="53"/>
  <c r="CJ93" i="53"/>
  <c r="CI93" i="53"/>
  <c r="CO92" i="53"/>
  <c r="CP92" i="53" s="1"/>
  <c r="CL92" i="53"/>
  <c r="CK92" i="53"/>
  <c r="CJ92" i="53"/>
  <c r="CI92" i="53"/>
  <c r="CO91" i="53"/>
  <c r="CP91" i="53" s="1"/>
  <c r="CL91" i="53"/>
  <c r="CK91" i="53"/>
  <c r="CJ91" i="53"/>
  <c r="CI91" i="53"/>
  <c r="CO90" i="53"/>
  <c r="CP90" i="53" s="1"/>
  <c r="CL90" i="53"/>
  <c r="CK90" i="53"/>
  <c r="CJ90" i="53"/>
  <c r="CI90" i="53"/>
  <c r="CO89" i="53"/>
  <c r="CP89" i="53" s="1"/>
  <c r="CL89" i="53"/>
  <c r="CK89" i="53"/>
  <c r="CJ89" i="53"/>
  <c r="CI89" i="53"/>
  <c r="CO88" i="53"/>
  <c r="CP88" i="53" s="1"/>
  <c r="CL88" i="53"/>
  <c r="CK88" i="53"/>
  <c r="CJ88" i="53"/>
  <c r="CI88" i="53"/>
  <c r="CO87" i="53"/>
  <c r="CP87" i="53" s="1"/>
  <c r="CL87" i="53"/>
  <c r="CK87" i="53"/>
  <c r="CJ87" i="53"/>
  <c r="CI87" i="53"/>
  <c r="CO85" i="53"/>
  <c r="CP85" i="53" s="1"/>
  <c r="CL85" i="53"/>
  <c r="CK85" i="53"/>
  <c r="CJ85" i="53"/>
  <c r="CI85" i="53"/>
  <c r="CO84" i="53"/>
  <c r="CP84" i="53" s="1"/>
  <c r="CL84" i="53"/>
  <c r="CK84" i="53"/>
  <c r="CJ84" i="53"/>
  <c r="CI84" i="53"/>
  <c r="CO83" i="53"/>
  <c r="CP83" i="53" s="1"/>
  <c r="CL83" i="53"/>
  <c r="CK83" i="53"/>
  <c r="CJ83" i="53"/>
  <c r="CI83" i="53"/>
  <c r="CO82" i="53"/>
  <c r="CP82" i="53" s="1"/>
  <c r="CL82" i="53"/>
  <c r="CK82" i="53"/>
  <c r="CJ82" i="53"/>
  <c r="CI82" i="53"/>
  <c r="CO81" i="53"/>
  <c r="CP81" i="53" s="1"/>
  <c r="CL81" i="53"/>
  <c r="CK81" i="53"/>
  <c r="CJ81" i="53"/>
  <c r="CI81" i="53"/>
  <c r="CO80" i="53"/>
  <c r="CP80" i="53" s="1"/>
  <c r="CL80" i="53"/>
  <c r="CK80" i="53"/>
  <c r="CJ80" i="53"/>
  <c r="CI80" i="53"/>
  <c r="CO78" i="53"/>
  <c r="CP78" i="53" s="1"/>
  <c r="CL78" i="53"/>
  <c r="CK78" i="53"/>
  <c r="CJ78" i="53"/>
  <c r="CI78" i="53"/>
  <c r="CO77" i="53"/>
  <c r="CP77" i="53" s="1"/>
  <c r="CL77" i="53"/>
  <c r="CK77" i="53"/>
  <c r="CJ77" i="53"/>
  <c r="CI77" i="53"/>
  <c r="CO76" i="53"/>
  <c r="CP76" i="53" s="1"/>
  <c r="CL76" i="53"/>
  <c r="CK76" i="53"/>
  <c r="CJ76" i="53"/>
  <c r="CI76" i="53"/>
  <c r="CO75" i="53"/>
  <c r="CP75" i="53" s="1"/>
  <c r="CL75" i="53"/>
  <c r="CK75" i="53"/>
  <c r="CJ75" i="53"/>
  <c r="CI75" i="53"/>
  <c r="CO74" i="53"/>
  <c r="CP74" i="53" s="1"/>
  <c r="CL74" i="53"/>
  <c r="CK74" i="53"/>
  <c r="CJ74" i="53"/>
  <c r="CI74" i="53"/>
  <c r="CO73" i="53"/>
  <c r="CP73" i="53" s="1"/>
  <c r="CL73" i="53"/>
  <c r="CK73" i="53"/>
  <c r="CJ73" i="53"/>
  <c r="CI73" i="53"/>
  <c r="CO71" i="53"/>
  <c r="CP71" i="53" s="1"/>
  <c r="CL71" i="53"/>
  <c r="CK71" i="53"/>
  <c r="CJ71" i="53"/>
  <c r="CI71" i="53"/>
  <c r="CO70" i="53"/>
  <c r="CP70" i="53" s="1"/>
  <c r="CL70" i="53"/>
  <c r="CK70" i="53"/>
  <c r="CJ70" i="53"/>
  <c r="CI70" i="53"/>
  <c r="CO69" i="53"/>
  <c r="CP69" i="53" s="1"/>
  <c r="CL69" i="53"/>
  <c r="CK69" i="53"/>
  <c r="CJ69" i="53"/>
  <c r="CI69" i="53"/>
  <c r="CO68" i="53"/>
  <c r="CP68" i="53" s="1"/>
  <c r="CL68" i="53"/>
  <c r="CK68" i="53"/>
  <c r="CJ68" i="53"/>
  <c r="CI68" i="53"/>
  <c r="CO67" i="53"/>
  <c r="CP67" i="53" s="1"/>
  <c r="CL67" i="53"/>
  <c r="CK67" i="53"/>
  <c r="CJ67" i="53"/>
  <c r="CI67" i="53"/>
  <c r="CO66" i="53"/>
  <c r="CP66" i="53" s="1"/>
  <c r="CL66" i="53"/>
  <c r="CK66" i="53"/>
  <c r="CJ66" i="53"/>
  <c r="CI66" i="53"/>
  <c r="CO64" i="53"/>
  <c r="CP64" i="53" s="1"/>
  <c r="CL64" i="53"/>
  <c r="CK64" i="53"/>
  <c r="CJ64" i="53"/>
  <c r="CI64" i="53"/>
  <c r="CO63" i="53"/>
  <c r="CP63" i="53" s="1"/>
  <c r="CL63" i="53"/>
  <c r="CK63" i="53"/>
  <c r="CJ63" i="53"/>
  <c r="CI63" i="53"/>
  <c r="CO62" i="53"/>
  <c r="CP62" i="53" s="1"/>
  <c r="CL62" i="53"/>
  <c r="CK62" i="53"/>
  <c r="CJ62" i="53"/>
  <c r="CI62" i="53"/>
  <c r="CO61" i="53"/>
  <c r="CP61" i="53" s="1"/>
  <c r="CL61" i="53"/>
  <c r="CK61" i="53"/>
  <c r="CJ61" i="53"/>
  <c r="CI61" i="53"/>
  <c r="CO60" i="53"/>
  <c r="CP60" i="53" s="1"/>
  <c r="CL60" i="53"/>
  <c r="CK60" i="53"/>
  <c r="CJ60" i="53"/>
  <c r="CI60" i="53"/>
  <c r="CO59" i="53"/>
  <c r="CP59" i="53" s="1"/>
  <c r="CL59" i="53"/>
  <c r="CK59" i="53"/>
  <c r="CJ59" i="53"/>
  <c r="CI59" i="53"/>
  <c r="CO58" i="53"/>
  <c r="CP58" i="53" s="1"/>
  <c r="CL58" i="53"/>
  <c r="CK58" i="53"/>
  <c r="CJ58" i="53"/>
  <c r="CI58" i="53"/>
  <c r="CO57" i="53"/>
  <c r="CP57" i="53" s="1"/>
  <c r="CL57" i="53"/>
  <c r="CK57" i="53"/>
  <c r="CJ57" i="53"/>
  <c r="CI57" i="53"/>
  <c r="CO56" i="53"/>
  <c r="CP56" i="53" s="1"/>
  <c r="CL56" i="53"/>
  <c r="CK56" i="53"/>
  <c r="CJ56" i="53"/>
  <c r="CI56" i="53"/>
  <c r="CO55" i="53"/>
  <c r="CP55" i="53" s="1"/>
  <c r="CL55" i="53"/>
  <c r="CK55" i="53"/>
  <c r="CJ55" i="53"/>
  <c r="CI55" i="53"/>
  <c r="CO54" i="53"/>
  <c r="CP54" i="53" s="1"/>
  <c r="CL54" i="53"/>
  <c r="CK54" i="53"/>
  <c r="CJ54" i="53"/>
  <c r="CI54" i="53"/>
  <c r="CO53" i="53"/>
  <c r="CP53" i="53" s="1"/>
  <c r="CL53" i="53"/>
  <c r="CK53" i="53"/>
  <c r="CJ53" i="53"/>
  <c r="CI53" i="53"/>
  <c r="CO52" i="53"/>
  <c r="CP52" i="53" s="1"/>
  <c r="CL52" i="53"/>
  <c r="CK52" i="53"/>
  <c r="CJ52" i="53"/>
  <c r="CI52" i="53"/>
  <c r="CO51" i="53"/>
  <c r="CP51" i="53" s="1"/>
  <c r="CL51" i="53"/>
  <c r="CK51" i="53"/>
  <c r="CJ51" i="53"/>
  <c r="CI51" i="53"/>
  <c r="CO50" i="53"/>
  <c r="CP50" i="53" s="1"/>
  <c r="CL50" i="53"/>
  <c r="CK50" i="53"/>
  <c r="CJ50" i="53"/>
  <c r="CI50" i="53"/>
  <c r="CO49" i="53"/>
  <c r="CP49" i="53" s="1"/>
  <c r="CL49" i="53"/>
  <c r="CK49" i="53"/>
  <c r="CJ49" i="53"/>
  <c r="CI49" i="53"/>
  <c r="CO48" i="53"/>
  <c r="CP48" i="53" s="1"/>
  <c r="CL48" i="53"/>
  <c r="CK48" i="53"/>
  <c r="CJ48" i="53"/>
  <c r="CI48" i="53"/>
  <c r="CO47" i="53"/>
  <c r="CP47" i="53" s="1"/>
  <c r="CL47" i="53"/>
  <c r="CK47" i="53"/>
  <c r="CJ47" i="53"/>
  <c r="CI47" i="53"/>
  <c r="CO46" i="53"/>
  <c r="CP46" i="53" s="1"/>
  <c r="CL46" i="53"/>
  <c r="CK46" i="53"/>
  <c r="CJ46" i="53"/>
  <c r="CI46" i="53"/>
  <c r="CO45" i="53"/>
  <c r="CP45" i="53" s="1"/>
  <c r="CL45" i="53"/>
  <c r="CK45" i="53"/>
  <c r="CJ45" i="53"/>
  <c r="CI45" i="53"/>
  <c r="CO44" i="53"/>
  <c r="CP44" i="53" s="1"/>
  <c r="CL44" i="53"/>
  <c r="CK44" i="53"/>
  <c r="CJ44" i="53"/>
  <c r="CI44" i="53"/>
  <c r="CO42" i="53"/>
  <c r="CP42" i="53" s="1"/>
  <c r="CL42" i="53"/>
  <c r="CK42" i="53"/>
  <c r="CJ42" i="53"/>
  <c r="CI42" i="53"/>
  <c r="CO41" i="53"/>
  <c r="CP41" i="53" s="1"/>
  <c r="CL41" i="53"/>
  <c r="CK41" i="53"/>
  <c r="CJ41" i="53"/>
  <c r="CI41" i="53"/>
  <c r="CO40" i="53"/>
  <c r="CP40" i="53" s="1"/>
  <c r="CL40" i="53"/>
  <c r="CK40" i="53"/>
  <c r="CJ40" i="53"/>
  <c r="CI40" i="53"/>
  <c r="CO39" i="53"/>
  <c r="CP39" i="53" s="1"/>
  <c r="CL39" i="53"/>
  <c r="CK39" i="53"/>
  <c r="CJ39" i="53"/>
  <c r="CI39" i="53"/>
  <c r="CO38" i="53"/>
  <c r="CP38" i="53" s="1"/>
  <c r="CL38" i="53"/>
  <c r="CK38" i="53"/>
  <c r="CJ38" i="53"/>
  <c r="CI38" i="53"/>
  <c r="CO37" i="53"/>
  <c r="CP37" i="53" s="1"/>
  <c r="CL37" i="53"/>
  <c r="CK37" i="53"/>
  <c r="CJ37" i="53"/>
  <c r="CI37" i="53"/>
  <c r="CO36" i="53"/>
  <c r="CP36" i="53" s="1"/>
  <c r="CL36" i="53"/>
  <c r="CK36" i="53"/>
  <c r="CJ36" i="53"/>
  <c r="CI36" i="53"/>
  <c r="CO35" i="53"/>
  <c r="CP35" i="53" s="1"/>
  <c r="CL35" i="53"/>
  <c r="CK35" i="53"/>
  <c r="CJ35" i="53"/>
  <c r="CI35" i="53"/>
  <c r="CO34" i="53"/>
  <c r="CP34" i="53" s="1"/>
  <c r="CL34" i="53"/>
  <c r="CK34" i="53"/>
  <c r="CJ34" i="53"/>
  <c r="CI34" i="53"/>
  <c r="CO32" i="53"/>
  <c r="CP32" i="53" s="1"/>
  <c r="CL32" i="53"/>
  <c r="CK32" i="53"/>
  <c r="CJ32" i="53"/>
  <c r="CI32" i="53"/>
  <c r="CO31" i="53"/>
  <c r="CP31" i="53" s="1"/>
  <c r="CL31" i="53"/>
  <c r="CK31" i="53"/>
  <c r="CJ31" i="53"/>
  <c r="CI31" i="53"/>
  <c r="CO30" i="53"/>
  <c r="CP30" i="53" s="1"/>
  <c r="CL30" i="53"/>
  <c r="CK30" i="53"/>
  <c r="CJ30" i="53"/>
  <c r="CI30" i="53"/>
  <c r="CO29" i="53"/>
  <c r="CP29" i="53" s="1"/>
  <c r="CL29" i="53"/>
  <c r="CK29" i="53"/>
  <c r="CJ29" i="53"/>
  <c r="CI29" i="53"/>
  <c r="CO28" i="53"/>
  <c r="CP28" i="53" s="1"/>
  <c r="CL28" i="53"/>
  <c r="CK28" i="53"/>
  <c r="CJ28" i="53"/>
  <c r="CI28" i="53"/>
  <c r="CO27" i="53"/>
  <c r="CP27" i="53" s="1"/>
  <c r="CL27" i="53"/>
  <c r="CK27" i="53"/>
  <c r="CJ27" i="53"/>
  <c r="CI27" i="53"/>
  <c r="CO26" i="53"/>
  <c r="CP26" i="53" s="1"/>
  <c r="CL26" i="53"/>
  <c r="CK26" i="53"/>
  <c r="CJ26" i="53"/>
  <c r="CI26" i="53"/>
  <c r="CO25" i="53"/>
  <c r="CP25" i="53" s="1"/>
  <c r="CL25" i="53"/>
  <c r="CK25" i="53"/>
  <c r="CJ25" i="53"/>
  <c r="CI25" i="53"/>
  <c r="CO24" i="53"/>
  <c r="CP24" i="53" s="1"/>
  <c r="CL24" i="53"/>
  <c r="CK24" i="53"/>
  <c r="CJ24" i="53"/>
  <c r="CI24" i="53"/>
  <c r="CO23" i="53"/>
  <c r="CP23" i="53" s="1"/>
  <c r="CL23" i="53"/>
  <c r="CK23" i="53"/>
  <c r="CJ23" i="53"/>
  <c r="CI23" i="53"/>
  <c r="CO22" i="53"/>
  <c r="CP22" i="53" s="1"/>
  <c r="CL22" i="53"/>
  <c r="CK22" i="53"/>
  <c r="CJ22" i="53"/>
  <c r="CI22" i="53"/>
  <c r="CO21" i="53"/>
  <c r="CP21" i="53" s="1"/>
  <c r="CL21" i="53"/>
  <c r="CK21" i="53"/>
  <c r="CJ21" i="53"/>
  <c r="CI21" i="53"/>
  <c r="CO20" i="53"/>
  <c r="CP20" i="53" s="1"/>
  <c r="CL20" i="53"/>
  <c r="CK20" i="53"/>
  <c r="CJ20" i="53"/>
  <c r="CI20" i="53"/>
  <c r="CO19" i="53"/>
  <c r="CP19" i="53" s="1"/>
  <c r="CL19" i="53"/>
  <c r="CK19" i="53"/>
  <c r="CJ19" i="53"/>
  <c r="CI19" i="53"/>
  <c r="CO18" i="53"/>
  <c r="CP18" i="53" s="1"/>
  <c r="CL18" i="53"/>
  <c r="CK18" i="53"/>
  <c r="CJ18" i="53"/>
  <c r="CI18" i="53"/>
  <c r="CO17" i="53"/>
  <c r="CP17" i="53" s="1"/>
  <c r="CL17" i="53"/>
  <c r="CK17" i="53"/>
  <c r="CJ17" i="53"/>
  <c r="CI17" i="53"/>
  <c r="CO16" i="53"/>
  <c r="CP16" i="53" s="1"/>
  <c r="CL16" i="53"/>
  <c r="CK16" i="53"/>
  <c r="CJ16" i="53"/>
  <c r="CI16" i="53"/>
  <c r="CO15" i="53"/>
  <c r="CP15" i="53" s="1"/>
  <c r="CL15" i="53"/>
  <c r="CK15" i="53"/>
  <c r="CJ15" i="53"/>
  <c r="CI15" i="53"/>
  <c r="CO13" i="53"/>
  <c r="CP13" i="53" s="1"/>
  <c r="CL13" i="53"/>
  <c r="CK13" i="53"/>
  <c r="CJ13" i="53"/>
  <c r="CI13" i="53"/>
  <c r="CO12" i="53"/>
  <c r="CP12" i="53" s="1"/>
  <c r="CL12" i="53"/>
  <c r="CK12" i="53"/>
  <c r="CJ12" i="53"/>
  <c r="CI12" i="53"/>
  <c r="BX133" i="53"/>
  <c r="BY133" i="53" s="1"/>
  <c r="BU133" i="53"/>
  <c r="BT133" i="53"/>
  <c r="BS133" i="53"/>
  <c r="BR133" i="53"/>
  <c r="BX132" i="53"/>
  <c r="BY132" i="53" s="1"/>
  <c r="BU132" i="53"/>
  <c r="BT132" i="53"/>
  <c r="BS132" i="53"/>
  <c r="BR132" i="53"/>
  <c r="BX131" i="53"/>
  <c r="BY131" i="53" s="1"/>
  <c r="BU131" i="53"/>
  <c r="BT131" i="53"/>
  <c r="BS131" i="53"/>
  <c r="BR131" i="53"/>
  <c r="BX130" i="53"/>
  <c r="BY130" i="53" s="1"/>
  <c r="BU130" i="53"/>
  <c r="BT130" i="53"/>
  <c r="BS130" i="53"/>
  <c r="BR130" i="53"/>
  <c r="BX129" i="53"/>
  <c r="BY129" i="53" s="1"/>
  <c r="BU129" i="53"/>
  <c r="BT129" i="53"/>
  <c r="BS129" i="53"/>
  <c r="BR129" i="53"/>
  <c r="BX128" i="53"/>
  <c r="BY128" i="53" s="1"/>
  <c r="BU128" i="53"/>
  <c r="BT128" i="53"/>
  <c r="BS128" i="53"/>
  <c r="BR128" i="53"/>
  <c r="BX127" i="53"/>
  <c r="BY127" i="53" s="1"/>
  <c r="BU127" i="53"/>
  <c r="BT127" i="53"/>
  <c r="BS127" i="53"/>
  <c r="BR127" i="53"/>
  <c r="BX126" i="53"/>
  <c r="BY126" i="53" s="1"/>
  <c r="BU126" i="53"/>
  <c r="BT126" i="53"/>
  <c r="BS126" i="53"/>
  <c r="BR126" i="53"/>
  <c r="BX125" i="53"/>
  <c r="BY125" i="53" s="1"/>
  <c r="BU125" i="53"/>
  <c r="BT125" i="53"/>
  <c r="BS125" i="53"/>
  <c r="BR125" i="53"/>
  <c r="BX124" i="53"/>
  <c r="BY124" i="53" s="1"/>
  <c r="BU124" i="53"/>
  <c r="BT124" i="53"/>
  <c r="BS124" i="53"/>
  <c r="BR124" i="53"/>
  <c r="BX123" i="53"/>
  <c r="BY123" i="53" s="1"/>
  <c r="BU123" i="53"/>
  <c r="BT123" i="53"/>
  <c r="BS123" i="53"/>
  <c r="BR123" i="53"/>
  <c r="BX121" i="53"/>
  <c r="BY121" i="53" s="1"/>
  <c r="BU121" i="53"/>
  <c r="BT121" i="53"/>
  <c r="BS121" i="53"/>
  <c r="BR121" i="53"/>
  <c r="BX120" i="53"/>
  <c r="BY120" i="53" s="1"/>
  <c r="BU120" i="53"/>
  <c r="BT120" i="53"/>
  <c r="BS120" i="53"/>
  <c r="BR120" i="53"/>
  <c r="BX119" i="53"/>
  <c r="BY119" i="53" s="1"/>
  <c r="BU119" i="53"/>
  <c r="BT119" i="53"/>
  <c r="BS119" i="53"/>
  <c r="BR119" i="53"/>
  <c r="BX117" i="53"/>
  <c r="BY117" i="53" s="1"/>
  <c r="BU117" i="53"/>
  <c r="BT117" i="53"/>
  <c r="BS117" i="53"/>
  <c r="BR117" i="53"/>
  <c r="BX116" i="53"/>
  <c r="BY116" i="53" s="1"/>
  <c r="BU116" i="53"/>
  <c r="BT116" i="53"/>
  <c r="BS116" i="53"/>
  <c r="BR116" i="53"/>
  <c r="BX115" i="53"/>
  <c r="BY115" i="53" s="1"/>
  <c r="BU115" i="53"/>
  <c r="BT115" i="53"/>
  <c r="BS115" i="53"/>
  <c r="BR115" i="53"/>
  <c r="BX114" i="53"/>
  <c r="BY114" i="53" s="1"/>
  <c r="BU114" i="53"/>
  <c r="BT114" i="53"/>
  <c r="BS114" i="53"/>
  <c r="BR114" i="53"/>
  <c r="BX113" i="53"/>
  <c r="BY113" i="53" s="1"/>
  <c r="BU113" i="53"/>
  <c r="BT113" i="53"/>
  <c r="BS113" i="53"/>
  <c r="BR113" i="53"/>
  <c r="BX112" i="53"/>
  <c r="BY112" i="53" s="1"/>
  <c r="BU112" i="53"/>
  <c r="BT112" i="53"/>
  <c r="BS112" i="53"/>
  <c r="BR112" i="53"/>
  <c r="BX111" i="53"/>
  <c r="BY111" i="53" s="1"/>
  <c r="BU111" i="53"/>
  <c r="BT111" i="53"/>
  <c r="BS111" i="53"/>
  <c r="BR111" i="53"/>
  <c r="BX110" i="53"/>
  <c r="BY110" i="53" s="1"/>
  <c r="BU110" i="53"/>
  <c r="BT110" i="53"/>
  <c r="BS110" i="53"/>
  <c r="BR110" i="53"/>
  <c r="BX109" i="53"/>
  <c r="BY109" i="53" s="1"/>
  <c r="BU109" i="53"/>
  <c r="BT109" i="53"/>
  <c r="BS109" i="53"/>
  <c r="BR109" i="53"/>
  <c r="BX108" i="53"/>
  <c r="BY108" i="53" s="1"/>
  <c r="BU108" i="53"/>
  <c r="BT108" i="53"/>
  <c r="BS108" i="53"/>
  <c r="BR108" i="53"/>
  <c r="BX106" i="53"/>
  <c r="BY106" i="53" s="1"/>
  <c r="BU106" i="53"/>
  <c r="BT106" i="53"/>
  <c r="BS106" i="53"/>
  <c r="BR106" i="53"/>
  <c r="BX105" i="53"/>
  <c r="BY105" i="53" s="1"/>
  <c r="BU105" i="53"/>
  <c r="BT105" i="53"/>
  <c r="BS105" i="53"/>
  <c r="BR105" i="53"/>
  <c r="BX104" i="53"/>
  <c r="BY104" i="53" s="1"/>
  <c r="BU104" i="53"/>
  <c r="BT104" i="53"/>
  <c r="BS104" i="53"/>
  <c r="BR104" i="53"/>
  <c r="BX103" i="53"/>
  <c r="BY103" i="53" s="1"/>
  <c r="BU103" i="53"/>
  <c r="BT103" i="53"/>
  <c r="BS103" i="53"/>
  <c r="BR103" i="53"/>
  <c r="BX102" i="53"/>
  <c r="BY102" i="53" s="1"/>
  <c r="BU102" i="53"/>
  <c r="BT102" i="53"/>
  <c r="BS102" i="53"/>
  <c r="BR102" i="53"/>
  <c r="BX101" i="53"/>
  <c r="BY101" i="53" s="1"/>
  <c r="BU101" i="53"/>
  <c r="BT101" i="53"/>
  <c r="BS101" i="53"/>
  <c r="BR101" i="53"/>
  <c r="BX100" i="53"/>
  <c r="BY100" i="53" s="1"/>
  <c r="BU100" i="53"/>
  <c r="BT100" i="53"/>
  <c r="BS100" i="53"/>
  <c r="BR100" i="53"/>
  <c r="BX99" i="53"/>
  <c r="BY99" i="53" s="1"/>
  <c r="BU99" i="53"/>
  <c r="BT99" i="53"/>
  <c r="BS99" i="53"/>
  <c r="BR99" i="53"/>
  <c r="BX98" i="53"/>
  <c r="BY98" i="53" s="1"/>
  <c r="BU98" i="53"/>
  <c r="BT98" i="53"/>
  <c r="BS98" i="53"/>
  <c r="BR98" i="53"/>
  <c r="BX97" i="53"/>
  <c r="BY97" i="53" s="1"/>
  <c r="BU97" i="53"/>
  <c r="BT97" i="53"/>
  <c r="BS97" i="53"/>
  <c r="BR97" i="53"/>
  <c r="BX95" i="53"/>
  <c r="BY95" i="53" s="1"/>
  <c r="BU95" i="53"/>
  <c r="BT95" i="53"/>
  <c r="BS95" i="53"/>
  <c r="BR95" i="53"/>
  <c r="BX94" i="53"/>
  <c r="BY94" i="53" s="1"/>
  <c r="BU94" i="53"/>
  <c r="BT94" i="53"/>
  <c r="BS94" i="53"/>
  <c r="BR94" i="53"/>
  <c r="BX93" i="53"/>
  <c r="BY93" i="53" s="1"/>
  <c r="BU93" i="53"/>
  <c r="BT93" i="53"/>
  <c r="BS93" i="53"/>
  <c r="BR93" i="53"/>
  <c r="BX92" i="53"/>
  <c r="BY92" i="53" s="1"/>
  <c r="BU92" i="53"/>
  <c r="BT92" i="53"/>
  <c r="BS92" i="53"/>
  <c r="BR92" i="53"/>
  <c r="BX91" i="53"/>
  <c r="BY91" i="53" s="1"/>
  <c r="BU91" i="53"/>
  <c r="BT91" i="53"/>
  <c r="BS91" i="53"/>
  <c r="BR91" i="53"/>
  <c r="BX90" i="53"/>
  <c r="BY90" i="53" s="1"/>
  <c r="BU90" i="53"/>
  <c r="BT90" i="53"/>
  <c r="BS90" i="53"/>
  <c r="BR90" i="53"/>
  <c r="BX89" i="53"/>
  <c r="BY89" i="53" s="1"/>
  <c r="BU89" i="53"/>
  <c r="BT89" i="53"/>
  <c r="BS89" i="53"/>
  <c r="BR89" i="53"/>
  <c r="BX88" i="53"/>
  <c r="BY88" i="53" s="1"/>
  <c r="BU88" i="53"/>
  <c r="BT88" i="53"/>
  <c r="BS88" i="53"/>
  <c r="BR88" i="53"/>
  <c r="BX87" i="53"/>
  <c r="BY87" i="53" s="1"/>
  <c r="BU87" i="53"/>
  <c r="BT87" i="53"/>
  <c r="BS87" i="53"/>
  <c r="BR87" i="53"/>
  <c r="BX85" i="53"/>
  <c r="BY85" i="53" s="1"/>
  <c r="BU85" i="53"/>
  <c r="BT85" i="53"/>
  <c r="BS85" i="53"/>
  <c r="BR85" i="53"/>
  <c r="BX84" i="53"/>
  <c r="BY84" i="53" s="1"/>
  <c r="BU84" i="53"/>
  <c r="BT84" i="53"/>
  <c r="BS84" i="53"/>
  <c r="BR84" i="53"/>
  <c r="BX83" i="53"/>
  <c r="BY83" i="53" s="1"/>
  <c r="BU83" i="53"/>
  <c r="BT83" i="53"/>
  <c r="BS83" i="53"/>
  <c r="BR83" i="53"/>
  <c r="BX82" i="53"/>
  <c r="BY82" i="53" s="1"/>
  <c r="BU82" i="53"/>
  <c r="BT82" i="53"/>
  <c r="BS82" i="53"/>
  <c r="BR82" i="53"/>
  <c r="BX81" i="53"/>
  <c r="BY81" i="53" s="1"/>
  <c r="BU81" i="53"/>
  <c r="BT81" i="53"/>
  <c r="BS81" i="53"/>
  <c r="BR81" i="53"/>
  <c r="BX80" i="53"/>
  <c r="BY80" i="53" s="1"/>
  <c r="BU80" i="53"/>
  <c r="BT80" i="53"/>
  <c r="BS80" i="53"/>
  <c r="BR80" i="53"/>
  <c r="BX78" i="53"/>
  <c r="BY78" i="53" s="1"/>
  <c r="BU78" i="53"/>
  <c r="BT78" i="53"/>
  <c r="BS78" i="53"/>
  <c r="BR78" i="53"/>
  <c r="BX77" i="53"/>
  <c r="BY77" i="53" s="1"/>
  <c r="BU77" i="53"/>
  <c r="BT77" i="53"/>
  <c r="BS77" i="53"/>
  <c r="BR77" i="53"/>
  <c r="BX76" i="53"/>
  <c r="BY76" i="53" s="1"/>
  <c r="BU76" i="53"/>
  <c r="BT76" i="53"/>
  <c r="BS76" i="53"/>
  <c r="BR76" i="53"/>
  <c r="BX75" i="53"/>
  <c r="BY75" i="53" s="1"/>
  <c r="BU75" i="53"/>
  <c r="BT75" i="53"/>
  <c r="BS75" i="53"/>
  <c r="BR75" i="53"/>
  <c r="BX74" i="53"/>
  <c r="BY74" i="53" s="1"/>
  <c r="BU74" i="53"/>
  <c r="BT74" i="53"/>
  <c r="BS74" i="53"/>
  <c r="BR74" i="53"/>
  <c r="BX73" i="53"/>
  <c r="BY73" i="53" s="1"/>
  <c r="BU73" i="53"/>
  <c r="BT73" i="53"/>
  <c r="BS73" i="53"/>
  <c r="BR73" i="53"/>
  <c r="BX71" i="53"/>
  <c r="BY71" i="53" s="1"/>
  <c r="BU71" i="53"/>
  <c r="BT71" i="53"/>
  <c r="BS71" i="53"/>
  <c r="BR71" i="53"/>
  <c r="BX70" i="53"/>
  <c r="BY70" i="53" s="1"/>
  <c r="BU70" i="53"/>
  <c r="BT70" i="53"/>
  <c r="BS70" i="53"/>
  <c r="BR70" i="53"/>
  <c r="BX69" i="53"/>
  <c r="BY69" i="53" s="1"/>
  <c r="BU69" i="53"/>
  <c r="BT69" i="53"/>
  <c r="BS69" i="53"/>
  <c r="BR69" i="53"/>
  <c r="BX68" i="53"/>
  <c r="BY68" i="53" s="1"/>
  <c r="BU68" i="53"/>
  <c r="BT68" i="53"/>
  <c r="BS68" i="53"/>
  <c r="BR68" i="53"/>
  <c r="BX67" i="53"/>
  <c r="BY67" i="53" s="1"/>
  <c r="BU67" i="53"/>
  <c r="BT67" i="53"/>
  <c r="BS67" i="53"/>
  <c r="BR67" i="53"/>
  <c r="BX66" i="53"/>
  <c r="BY66" i="53" s="1"/>
  <c r="BU66" i="53"/>
  <c r="BT66" i="53"/>
  <c r="BS66" i="53"/>
  <c r="BR66" i="53"/>
  <c r="BX64" i="53"/>
  <c r="BY64" i="53" s="1"/>
  <c r="BU64" i="53"/>
  <c r="BT64" i="53"/>
  <c r="BS64" i="53"/>
  <c r="BR64" i="53"/>
  <c r="BX63" i="53"/>
  <c r="BY63" i="53" s="1"/>
  <c r="BU63" i="53"/>
  <c r="BT63" i="53"/>
  <c r="BS63" i="53"/>
  <c r="BR63" i="53"/>
  <c r="BX62" i="53"/>
  <c r="BY62" i="53" s="1"/>
  <c r="BU62" i="53"/>
  <c r="BT62" i="53"/>
  <c r="BS62" i="53"/>
  <c r="BR62" i="53"/>
  <c r="BX61" i="53"/>
  <c r="BY61" i="53" s="1"/>
  <c r="BU61" i="53"/>
  <c r="BT61" i="53"/>
  <c r="BS61" i="53"/>
  <c r="BR61" i="53"/>
  <c r="BX60" i="53"/>
  <c r="BY60" i="53" s="1"/>
  <c r="BU60" i="53"/>
  <c r="BT60" i="53"/>
  <c r="BS60" i="53"/>
  <c r="BR60" i="53"/>
  <c r="BX59" i="53"/>
  <c r="BY59" i="53" s="1"/>
  <c r="BU59" i="53"/>
  <c r="BT59" i="53"/>
  <c r="BS59" i="53"/>
  <c r="BR59" i="53"/>
  <c r="BX58" i="53"/>
  <c r="BY58" i="53" s="1"/>
  <c r="BU58" i="53"/>
  <c r="BT58" i="53"/>
  <c r="BS58" i="53"/>
  <c r="BR58" i="53"/>
  <c r="BX57" i="53"/>
  <c r="BY57" i="53" s="1"/>
  <c r="BU57" i="53"/>
  <c r="BT57" i="53"/>
  <c r="BS57" i="53"/>
  <c r="BR57" i="53"/>
  <c r="BX56" i="53"/>
  <c r="BY56" i="53" s="1"/>
  <c r="BU56" i="53"/>
  <c r="BT56" i="53"/>
  <c r="BS56" i="53"/>
  <c r="BR56" i="53"/>
  <c r="BX55" i="53"/>
  <c r="BY55" i="53" s="1"/>
  <c r="BU55" i="53"/>
  <c r="BT55" i="53"/>
  <c r="BS55" i="53"/>
  <c r="BR55" i="53"/>
  <c r="BX54" i="53"/>
  <c r="BY54" i="53" s="1"/>
  <c r="BU54" i="53"/>
  <c r="BT54" i="53"/>
  <c r="BS54" i="53"/>
  <c r="BR54" i="53"/>
  <c r="BX53" i="53"/>
  <c r="BY53" i="53" s="1"/>
  <c r="BU53" i="53"/>
  <c r="BT53" i="53"/>
  <c r="BS53" i="53"/>
  <c r="BR53" i="53"/>
  <c r="BX52" i="53"/>
  <c r="BY52" i="53" s="1"/>
  <c r="BU52" i="53"/>
  <c r="BT52" i="53"/>
  <c r="BS52" i="53"/>
  <c r="BR52" i="53"/>
  <c r="BX51" i="53"/>
  <c r="BY51" i="53" s="1"/>
  <c r="BU51" i="53"/>
  <c r="BT51" i="53"/>
  <c r="BS51" i="53"/>
  <c r="BR51" i="53"/>
  <c r="BX50" i="53"/>
  <c r="BY50" i="53" s="1"/>
  <c r="BU50" i="53"/>
  <c r="BT50" i="53"/>
  <c r="BS50" i="53"/>
  <c r="BR50" i="53"/>
  <c r="BX49" i="53"/>
  <c r="BY49" i="53" s="1"/>
  <c r="BU49" i="53"/>
  <c r="BT49" i="53"/>
  <c r="BS49" i="53"/>
  <c r="BR49" i="53"/>
  <c r="BX48" i="53"/>
  <c r="BY48" i="53" s="1"/>
  <c r="BU48" i="53"/>
  <c r="BT48" i="53"/>
  <c r="BS48" i="53"/>
  <c r="BR48" i="53"/>
  <c r="BX47" i="53"/>
  <c r="BY47" i="53" s="1"/>
  <c r="BU47" i="53"/>
  <c r="BT47" i="53"/>
  <c r="BS47" i="53"/>
  <c r="BR47" i="53"/>
  <c r="BX46" i="53"/>
  <c r="BY46" i="53" s="1"/>
  <c r="BU46" i="53"/>
  <c r="BT46" i="53"/>
  <c r="BS46" i="53"/>
  <c r="BR46" i="53"/>
  <c r="BX45" i="53"/>
  <c r="BY45" i="53" s="1"/>
  <c r="BU45" i="53"/>
  <c r="BT45" i="53"/>
  <c r="BS45" i="53"/>
  <c r="BR45" i="53"/>
  <c r="BX44" i="53"/>
  <c r="BY44" i="53" s="1"/>
  <c r="BU44" i="53"/>
  <c r="BT44" i="53"/>
  <c r="BS44" i="53"/>
  <c r="BR44" i="53"/>
  <c r="BX42" i="53"/>
  <c r="BY42" i="53" s="1"/>
  <c r="BU42" i="53"/>
  <c r="BT42" i="53"/>
  <c r="BS42" i="53"/>
  <c r="BR42" i="53"/>
  <c r="BX41" i="53"/>
  <c r="BY41" i="53" s="1"/>
  <c r="BU41" i="53"/>
  <c r="BT41" i="53"/>
  <c r="BS41" i="53"/>
  <c r="BR41" i="53"/>
  <c r="BX40" i="53"/>
  <c r="BY40" i="53" s="1"/>
  <c r="BU40" i="53"/>
  <c r="BT40" i="53"/>
  <c r="BS40" i="53"/>
  <c r="BR40" i="53"/>
  <c r="BX39" i="53"/>
  <c r="BY39" i="53" s="1"/>
  <c r="BU39" i="53"/>
  <c r="BT39" i="53"/>
  <c r="BS39" i="53"/>
  <c r="BR39" i="53"/>
  <c r="BX38" i="53"/>
  <c r="BY38" i="53" s="1"/>
  <c r="BU38" i="53"/>
  <c r="BT38" i="53"/>
  <c r="BS38" i="53"/>
  <c r="BR38" i="53"/>
  <c r="BX37" i="53"/>
  <c r="BY37" i="53" s="1"/>
  <c r="BU37" i="53"/>
  <c r="BT37" i="53"/>
  <c r="BS37" i="53"/>
  <c r="BR37" i="53"/>
  <c r="BX36" i="53"/>
  <c r="BY36" i="53" s="1"/>
  <c r="BU36" i="53"/>
  <c r="BT36" i="53"/>
  <c r="BS36" i="53"/>
  <c r="BR36" i="53"/>
  <c r="BX35" i="53"/>
  <c r="BY35" i="53" s="1"/>
  <c r="BU35" i="53"/>
  <c r="BT35" i="53"/>
  <c r="BS35" i="53"/>
  <c r="BR35" i="53"/>
  <c r="BX34" i="53"/>
  <c r="BY34" i="53" s="1"/>
  <c r="BU34" i="53"/>
  <c r="BT34" i="53"/>
  <c r="BS34" i="53"/>
  <c r="BR34" i="53"/>
  <c r="BX32" i="53"/>
  <c r="BY32" i="53" s="1"/>
  <c r="BU32" i="53"/>
  <c r="BT32" i="53"/>
  <c r="BS32" i="53"/>
  <c r="BR32" i="53"/>
  <c r="BX31" i="53"/>
  <c r="BY31" i="53" s="1"/>
  <c r="BU31" i="53"/>
  <c r="BT31" i="53"/>
  <c r="BS31" i="53"/>
  <c r="BR31" i="53"/>
  <c r="BX30" i="53"/>
  <c r="BY30" i="53" s="1"/>
  <c r="BU30" i="53"/>
  <c r="BT30" i="53"/>
  <c r="BS30" i="53"/>
  <c r="BR30" i="53"/>
  <c r="BX29" i="53"/>
  <c r="BY29" i="53" s="1"/>
  <c r="BU29" i="53"/>
  <c r="BT29" i="53"/>
  <c r="BS29" i="53"/>
  <c r="BR29" i="53"/>
  <c r="BX28" i="53"/>
  <c r="BY28" i="53" s="1"/>
  <c r="BU28" i="53"/>
  <c r="BT28" i="53"/>
  <c r="BS28" i="53"/>
  <c r="BR28" i="53"/>
  <c r="BX27" i="53"/>
  <c r="BY27" i="53" s="1"/>
  <c r="BU27" i="53"/>
  <c r="BT27" i="53"/>
  <c r="BS27" i="53"/>
  <c r="BR27" i="53"/>
  <c r="BX26" i="53"/>
  <c r="BY26" i="53" s="1"/>
  <c r="BU26" i="53"/>
  <c r="BT26" i="53"/>
  <c r="BS26" i="53"/>
  <c r="BR26" i="53"/>
  <c r="BX25" i="53"/>
  <c r="BY25" i="53" s="1"/>
  <c r="BU25" i="53"/>
  <c r="BT25" i="53"/>
  <c r="BS25" i="53"/>
  <c r="BR25" i="53"/>
  <c r="BX24" i="53"/>
  <c r="BY24" i="53" s="1"/>
  <c r="BU24" i="53"/>
  <c r="BT24" i="53"/>
  <c r="BS24" i="53"/>
  <c r="BR24" i="53"/>
  <c r="BX23" i="53"/>
  <c r="BY23" i="53" s="1"/>
  <c r="BU23" i="53"/>
  <c r="BT23" i="53"/>
  <c r="BS23" i="53"/>
  <c r="BR23" i="53"/>
  <c r="BX22" i="53"/>
  <c r="BY22" i="53" s="1"/>
  <c r="BU22" i="53"/>
  <c r="BT22" i="53"/>
  <c r="BS22" i="53"/>
  <c r="BR22" i="53"/>
  <c r="BX21" i="53"/>
  <c r="BY21" i="53" s="1"/>
  <c r="BU21" i="53"/>
  <c r="BT21" i="53"/>
  <c r="BS21" i="53"/>
  <c r="BR21" i="53"/>
  <c r="BX20" i="53"/>
  <c r="BY20" i="53" s="1"/>
  <c r="BU20" i="53"/>
  <c r="BT20" i="53"/>
  <c r="BS20" i="53"/>
  <c r="BR20" i="53"/>
  <c r="BX19" i="53"/>
  <c r="BY19" i="53" s="1"/>
  <c r="BU19" i="53"/>
  <c r="BT19" i="53"/>
  <c r="BS19" i="53"/>
  <c r="BR19" i="53"/>
  <c r="BX18" i="53"/>
  <c r="BY18" i="53" s="1"/>
  <c r="BU18" i="53"/>
  <c r="BT18" i="53"/>
  <c r="BS18" i="53"/>
  <c r="BR18" i="53"/>
  <c r="BX17" i="53"/>
  <c r="BY17" i="53" s="1"/>
  <c r="BU17" i="53"/>
  <c r="BT17" i="53"/>
  <c r="BS17" i="53"/>
  <c r="BR17" i="53"/>
  <c r="BX16" i="53"/>
  <c r="BY16" i="53" s="1"/>
  <c r="BU16" i="53"/>
  <c r="BT16" i="53"/>
  <c r="BS16" i="53"/>
  <c r="BR16" i="53"/>
  <c r="BX15" i="53"/>
  <c r="BY15" i="53" s="1"/>
  <c r="BU15" i="53"/>
  <c r="BT15" i="53"/>
  <c r="BS15" i="53"/>
  <c r="BR15" i="53"/>
  <c r="BX13" i="53"/>
  <c r="BY13" i="53" s="1"/>
  <c r="BU13" i="53"/>
  <c r="BT13" i="53"/>
  <c r="BS13" i="53"/>
  <c r="BR13" i="53"/>
  <c r="BX12" i="53"/>
  <c r="BY12" i="53" s="1"/>
  <c r="BU12" i="53"/>
  <c r="BT12" i="53"/>
  <c r="BS12" i="53"/>
  <c r="BR12" i="53"/>
  <c r="BG133" i="53"/>
  <c r="BH133" i="53" s="1"/>
  <c r="BD133" i="53"/>
  <c r="BC133" i="53"/>
  <c r="BB133" i="53"/>
  <c r="BA133" i="53"/>
  <c r="BG132" i="53"/>
  <c r="BH132" i="53" s="1"/>
  <c r="BD132" i="53"/>
  <c r="BC132" i="53"/>
  <c r="BB132" i="53"/>
  <c r="BA132" i="53"/>
  <c r="BG131" i="53"/>
  <c r="BH131" i="53" s="1"/>
  <c r="BD131" i="53"/>
  <c r="BC131" i="53"/>
  <c r="BB131" i="53"/>
  <c r="BA131" i="53"/>
  <c r="BG130" i="53"/>
  <c r="BH130" i="53" s="1"/>
  <c r="BD130" i="53"/>
  <c r="BC130" i="53"/>
  <c r="BB130" i="53"/>
  <c r="BA130" i="53"/>
  <c r="BG129" i="53"/>
  <c r="BH129" i="53" s="1"/>
  <c r="BD129" i="53"/>
  <c r="BC129" i="53"/>
  <c r="BB129" i="53"/>
  <c r="BA129" i="53"/>
  <c r="BG128" i="53"/>
  <c r="BH128" i="53" s="1"/>
  <c r="BD128" i="53"/>
  <c r="BC128" i="53"/>
  <c r="BB128" i="53"/>
  <c r="BA128" i="53"/>
  <c r="BG127" i="53"/>
  <c r="BH127" i="53" s="1"/>
  <c r="BD127" i="53"/>
  <c r="BC127" i="53"/>
  <c r="BB127" i="53"/>
  <c r="BA127" i="53"/>
  <c r="BG126" i="53"/>
  <c r="BH126" i="53" s="1"/>
  <c r="BD126" i="53"/>
  <c r="BC126" i="53"/>
  <c r="BB126" i="53"/>
  <c r="BA126" i="53"/>
  <c r="BG125" i="53"/>
  <c r="BH125" i="53" s="1"/>
  <c r="BD125" i="53"/>
  <c r="BC125" i="53"/>
  <c r="BB125" i="53"/>
  <c r="BA125" i="53"/>
  <c r="BG124" i="53"/>
  <c r="BH124" i="53" s="1"/>
  <c r="BD124" i="53"/>
  <c r="BC124" i="53"/>
  <c r="BB124" i="53"/>
  <c r="BA124" i="53"/>
  <c r="BG123" i="53"/>
  <c r="BH123" i="53" s="1"/>
  <c r="BD123" i="53"/>
  <c r="BC123" i="53"/>
  <c r="BB123" i="53"/>
  <c r="BA123" i="53"/>
  <c r="BG121" i="53"/>
  <c r="BH121" i="53" s="1"/>
  <c r="BD121" i="53"/>
  <c r="BC121" i="53"/>
  <c r="BB121" i="53"/>
  <c r="BA121" i="53"/>
  <c r="BG120" i="53"/>
  <c r="BH120" i="53" s="1"/>
  <c r="BD120" i="53"/>
  <c r="BC120" i="53"/>
  <c r="BB120" i="53"/>
  <c r="BA120" i="53"/>
  <c r="BG119" i="53"/>
  <c r="BH119" i="53" s="1"/>
  <c r="BD119" i="53"/>
  <c r="BC119" i="53"/>
  <c r="BB119" i="53"/>
  <c r="BA119" i="53"/>
  <c r="BG117" i="53"/>
  <c r="BH117" i="53" s="1"/>
  <c r="BD117" i="53"/>
  <c r="BC117" i="53"/>
  <c r="BB117" i="53"/>
  <c r="BA117" i="53"/>
  <c r="BG116" i="53"/>
  <c r="BH116" i="53" s="1"/>
  <c r="BD116" i="53"/>
  <c r="BC116" i="53"/>
  <c r="BB116" i="53"/>
  <c r="BA116" i="53"/>
  <c r="BG115" i="53"/>
  <c r="BH115" i="53" s="1"/>
  <c r="BD115" i="53"/>
  <c r="BC115" i="53"/>
  <c r="BB115" i="53"/>
  <c r="BA115" i="53"/>
  <c r="BG114" i="53"/>
  <c r="BH114" i="53" s="1"/>
  <c r="BD114" i="53"/>
  <c r="BC114" i="53"/>
  <c r="BB114" i="53"/>
  <c r="BA114" i="53"/>
  <c r="BG113" i="53"/>
  <c r="BH113" i="53" s="1"/>
  <c r="BD113" i="53"/>
  <c r="BC113" i="53"/>
  <c r="BB113" i="53"/>
  <c r="BA113" i="53"/>
  <c r="BG112" i="53"/>
  <c r="BH112" i="53" s="1"/>
  <c r="BD112" i="53"/>
  <c r="BC112" i="53"/>
  <c r="BB112" i="53"/>
  <c r="BA112" i="53"/>
  <c r="BG111" i="53"/>
  <c r="BH111" i="53" s="1"/>
  <c r="BD111" i="53"/>
  <c r="BC111" i="53"/>
  <c r="BB111" i="53"/>
  <c r="BA111" i="53"/>
  <c r="BG110" i="53"/>
  <c r="BH110" i="53" s="1"/>
  <c r="BD110" i="53"/>
  <c r="BC110" i="53"/>
  <c r="BB110" i="53"/>
  <c r="BA110" i="53"/>
  <c r="BG109" i="53"/>
  <c r="BH109" i="53" s="1"/>
  <c r="BD109" i="53"/>
  <c r="BC109" i="53"/>
  <c r="BB109" i="53"/>
  <c r="BA109" i="53"/>
  <c r="BG108" i="53"/>
  <c r="BH108" i="53" s="1"/>
  <c r="BD108" i="53"/>
  <c r="BC108" i="53"/>
  <c r="BB108" i="53"/>
  <c r="BA108" i="53"/>
  <c r="BG106" i="53"/>
  <c r="BH106" i="53" s="1"/>
  <c r="BD106" i="53"/>
  <c r="BC106" i="53"/>
  <c r="BB106" i="53"/>
  <c r="BA106" i="53"/>
  <c r="BG105" i="53"/>
  <c r="BH105" i="53" s="1"/>
  <c r="BD105" i="53"/>
  <c r="BC105" i="53"/>
  <c r="BB105" i="53"/>
  <c r="BA105" i="53"/>
  <c r="BG104" i="53"/>
  <c r="BH104" i="53" s="1"/>
  <c r="BD104" i="53"/>
  <c r="BC104" i="53"/>
  <c r="BB104" i="53"/>
  <c r="BA104" i="53"/>
  <c r="BG103" i="53"/>
  <c r="BH103" i="53" s="1"/>
  <c r="BD103" i="53"/>
  <c r="BC103" i="53"/>
  <c r="BB103" i="53"/>
  <c r="BA103" i="53"/>
  <c r="BG102" i="53"/>
  <c r="BH102" i="53" s="1"/>
  <c r="BD102" i="53"/>
  <c r="BC102" i="53"/>
  <c r="BB102" i="53"/>
  <c r="BA102" i="53"/>
  <c r="BG101" i="53"/>
  <c r="BH101" i="53" s="1"/>
  <c r="BD101" i="53"/>
  <c r="BC101" i="53"/>
  <c r="BB101" i="53"/>
  <c r="BA101" i="53"/>
  <c r="BG100" i="53"/>
  <c r="BH100" i="53" s="1"/>
  <c r="BD100" i="53"/>
  <c r="BC100" i="53"/>
  <c r="BB100" i="53"/>
  <c r="BA100" i="53"/>
  <c r="BG99" i="53"/>
  <c r="BH99" i="53" s="1"/>
  <c r="BD99" i="53"/>
  <c r="BC99" i="53"/>
  <c r="BB99" i="53"/>
  <c r="BA99" i="53"/>
  <c r="BG98" i="53"/>
  <c r="BH98" i="53" s="1"/>
  <c r="BD98" i="53"/>
  <c r="BC98" i="53"/>
  <c r="BB98" i="53"/>
  <c r="BA98" i="53"/>
  <c r="BG97" i="53"/>
  <c r="BH97" i="53" s="1"/>
  <c r="BD97" i="53"/>
  <c r="BC97" i="53"/>
  <c r="BB97" i="53"/>
  <c r="BA97" i="53"/>
  <c r="BG95" i="53"/>
  <c r="BH95" i="53" s="1"/>
  <c r="BD95" i="53"/>
  <c r="BC95" i="53"/>
  <c r="BB95" i="53"/>
  <c r="BA95" i="53"/>
  <c r="BG94" i="53"/>
  <c r="BH94" i="53" s="1"/>
  <c r="BD94" i="53"/>
  <c r="BC94" i="53"/>
  <c r="BB94" i="53"/>
  <c r="BA94" i="53"/>
  <c r="BG93" i="53"/>
  <c r="BH93" i="53" s="1"/>
  <c r="BD93" i="53"/>
  <c r="BC93" i="53"/>
  <c r="BB93" i="53"/>
  <c r="BA93" i="53"/>
  <c r="BG92" i="53"/>
  <c r="BH92" i="53" s="1"/>
  <c r="BD92" i="53"/>
  <c r="BC92" i="53"/>
  <c r="BB92" i="53"/>
  <c r="BA92" i="53"/>
  <c r="BG91" i="53"/>
  <c r="BH91" i="53" s="1"/>
  <c r="BD91" i="53"/>
  <c r="BC91" i="53"/>
  <c r="BB91" i="53"/>
  <c r="BA91" i="53"/>
  <c r="BG90" i="53"/>
  <c r="BH90" i="53" s="1"/>
  <c r="BD90" i="53"/>
  <c r="BC90" i="53"/>
  <c r="BB90" i="53"/>
  <c r="BA90" i="53"/>
  <c r="BG89" i="53"/>
  <c r="BH89" i="53" s="1"/>
  <c r="BD89" i="53"/>
  <c r="BC89" i="53"/>
  <c r="BB89" i="53"/>
  <c r="BA89" i="53"/>
  <c r="BG88" i="53"/>
  <c r="BH88" i="53" s="1"/>
  <c r="BD88" i="53"/>
  <c r="BC88" i="53"/>
  <c r="BB88" i="53"/>
  <c r="BA88" i="53"/>
  <c r="BG87" i="53"/>
  <c r="BH87" i="53" s="1"/>
  <c r="BD87" i="53"/>
  <c r="BC87" i="53"/>
  <c r="BB87" i="53"/>
  <c r="BA87" i="53"/>
  <c r="BG85" i="53"/>
  <c r="BH85" i="53" s="1"/>
  <c r="BD85" i="53"/>
  <c r="BC85" i="53"/>
  <c r="BB85" i="53"/>
  <c r="BA85" i="53"/>
  <c r="BG84" i="53"/>
  <c r="BH84" i="53" s="1"/>
  <c r="BD84" i="53"/>
  <c r="BC84" i="53"/>
  <c r="BB84" i="53"/>
  <c r="BA84" i="53"/>
  <c r="BG83" i="53"/>
  <c r="BH83" i="53" s="1"/>
  <c r="BD83" i="53"/>
  <c r="BC83" i="53"/>
  <c r="BB83" i="53"/>
  <c r="BA83" i="53"/>
  <c r="BG82" i="53"/>
  <c r="BH82" i="53" s="1"/>
  <c r="BD82" i="53"/>
  <c r="BC82" i="53"/>
  <c r="BB82" i="53"/>
  <c r="BA82" i="53"/>
  <c r="BG81" i="53"/>
  <c r="BH81" i="53" s="1"/>
  <c r="BD81" i="53"/>
  <c r="BC81" i="53"/>
  <c r="BB81" i="53"/>
  <c r="BA81" i="53"/>
  <c r="BG80" i="53"/>
  <c r="BH80" i="53" s="1"/>
  <c r="BD80" i="53"/>
  <c r="BC80" i="53"/>
  <c r="BB80" i="53"/>
  <c r="BA80" i="53"/>
  <c r="BG78" i="53"/>
  <c r="BH78" i="53" s="1"/>
  <c r="BD78" i="53"/>
  <c r="BC78" i="53"/>
  <c r="BB78" i="53"/>
  <c r="BA78" i="53"/>
  <c r="BG77" i="53"/>
  <c r="BH77" i="53" s="1"/>
  <c r="BD77" i="53"/>
  <c r="BC77" i="53"/>
  <c r="BB77" i="53"/>
  <c r="BA77" i="53"/>
  <c r="BG76" i="53"/>
  <c r="BH76" i="53" s="1"/>
  <c r="BD76" i="53"/>
  <c r="BC76" i="53"/>
  <c r="BB76" i="53"/>
  <c r="BA76" i="53"/>
  <c r="BG75" i="53"/>
  <c r="BH75" i="53" s="1"/>
  <c r="BD75" i="53"/>
  <c r="BC75" i="53"/>
  <c r="BB75" i="53"/>
  <c r="BA75" i="53"/>
  <c r="BG74" i="53"/>
  <c r="BH74" i="53" s="1"/>
  <c r="BD74" i="53"/>
  <c r="BC74" i="53"/>
  <c r="BB74" i="53"/>
  <c r="BA74" i="53"/>
  <c r="BG73" i="53"/>
  <c r="BH73" i="53" s="1"/>
  <c r="BD73" i="53"/>
  <c r="BC73" i="53"/>
  <c r="BB73" i="53"/>
  <c r="BA73" i="53"/>
  <c r="BG71" i="53"/>
  <c r="BH71" i="53" s="1"/>
  <c r="BD71" i="53"/>
  <c r="BC71" i="53"/>
  <c r="BB71" i="53"/>
  <c r="BA71" i="53"/>
  <c r="BG70" i="53"/>
  <c r="BH70" i="53" s="1"/>
  <c r="BD70" i="53"/>
  <c r="BC70" i="53"/>
  <c r="BB70" i="53"/>
  <c r="BA70" i="53"/>
  <c r="BG69" i="53"/>
  <c r="BH69" i="53" s="1"/>
  <c r="BD69" i="53"/>
  <c r="BC69" i="53"/>
  <c r="BB69" i="53"/>
  <c r="BA69" i="53"/>
  <c r="BG68" i="53"/>
  <c r="BH68" i="53" s="1"/>
  <c r="BD68" i="53"/>
  <c r="BC68" i="53"/>
  <c r="BB68" i="53"/>
  <c r="BA68" i="53"/>
  <c r="BG67" i="53"/>
  <c r="BH67" i="53" s="1"/>
  <c r="BD67" i="53"/>
  <c r="BC67" i="53"/>
  <c r="BB67" i="53"/>
  <c r="BA67" i="53"/>
  <c r="BG66" i="53"/>
  <c r="BH66" i="53" s="1"/>
  <c r="BD66" i="53"/>
  <c r="BC66" i="53"/>
  <c r="BB66" i="53"/>
  <c r="BA66" i="53"/>
  <c r="BG64" i="53"/>
  <c r="BH64" i="53" s="1"/>
  <c r="BD64" i="53"/>
  <c r="BC64" i="53"/>
  <c r="BB64" i="53"/>
  <c r="BA64" i="53"/>
  <c r="BG63" i="53"/>
  <c r="BH63" i="53" s="1"/>
  <c r="BD63" i="53"/>
  <c r="BC63" i="53"/>
  <c r="BB63" i="53"/>
  <c r="BA63" i="53"/>
  <c r="BG62" i="53"/>
  <c r="BH62" i="53" s="1"/>
  <c r="BD62" i="53"/>
  <c r="BC62" i="53"/>
  <c r="BB62" i="53"/>
  <c r="BA62" i="53"/>
  <c r="BG61" i="53"/>
  <c r="BH61" i="53" s="1"/>
  <c r="BD61" i="53"/>
  <c r="BC61" i="53"/>
  <c r="BB61" i="53"/>
  <c r="BA61" i="53"/>
  <c r="BG60" i="53"/>
  <c r="BH60" i="53" s="1"/>
  <c r="BD60" i="53"/>
  <c r="BC60" i="53"/>
  <c r="BB60" i="53"/>
  <c r="BA60" i="53"/>
  <c r="BG59" i="53"/>
  <c r="BH59" i="53" s="1"/>
  <c r="BD59" i="53"/>
  <c r="BC59" i="53"/>
  <c r="BB59" i="53"/>
  <c r="BA59" i="53"/>
  <c r="BG58" i="53"/>
  <c r="BH58" i="53" s="1"/>
  <c r="BD58" i="53"/>
  <c r="BC58" i="53"/>
  <c r="BB58" i="53"/>
  <c r="BA58" i="53"/>
  <c r="BG57" i="53"/>
  <c r="BH57" i="53" s="1"/>
  <c r="BD57" i="53"/>
  <c r="BC57" i="53"/>
  <c r="BB57" i="53"/>
  <c r="BA57" i="53"/>
  <c r="BG56" i="53"/>
  <c r="BH56" i="53" s="1"/>
  <c r="BD56" i="53"/>
  <c r="BC56" i="53"/>
  <c r="BB56" i="53"/>
  <c r="BA56" i="53"/>
  <c r="BG55" i="53"/>
  <c r="BH55" i="53" s="1"/>
  <c r="BD55" i="53"/>
  <c r="BC55" i="53"/>
  <c r="BB55" i="53"/>
  <c r="BA55" i="53"/>
  <c r="BG54" i="53"/>
  <c r="BH54" i="53" s="1"/>
  <c r="BD54" i="53"/>
  <c r="BC54" i="53"/>
  <c r="BB54" i="53"/>
  <c r="BA54" i="53"/>
  <c r="BG53" i="53"/>
  <c r="BH53" i="53" s="1"/>
  <c r="BD53" i="53"/>
  <c r="BC53" i="53"/>
  <c r="BB53" i="53"/>
  <c r="BA53" i="53"/>
  <c r="BG52" i="53"/>
  <c r="BH52" i="53" s="1"/>
  <c r="BD52" i="53"/>
  <c r="BC52" i="53"/>
  <c r="BB52" i="53"/>
  <c r="BA52" i="53"/>
  <c r="BG51" i="53"/>
  <c r="BH51" i="53" s="1"/>
  <c r="BD51" i="53"/>
  <c r="BC51" i="53"/>
  <c r="BB51" i="53"/>
  <c r="BA51" i="53"/>
  <c r="BG50" i="53"/>
  <c r="BH50" i="53" s="1"/>
  <c r="BD50" i="53"/>
  <c r="BC50" i="53"/>
  <c r="BB50" i="53"/>
  <c r="BA50" i="53"/>
  <c r="BG49" i="53"/>
  <c r="BH49" i="53" s="1"/>
  <c r="BD49" i="53"/>
  <c r="BC49" i="53"/>
  <c r="BB49" i="53"/>
  <c r="BA49" i="53"/>
  <c r="BG48" i="53"/>
  <c r="BH48" i="53" s="1"/>
  <c r="BD48" i="53"/>
  <c r="BC48" i="53"/>
  <c r="BB48" i="53"/>
  <c r="BA48" i="53"/>
  <c r="BG47" i="53"/>
  <c r="BH47" i="53" s="1"/>
  <c r="BD47" i="53"/>
  <c r="BC47" i="53"/>
  <c r="BB47" i="53"/>
  <c r="BA47" i="53"/>
  <c r="BG46" i="53"/>
  <c r="BH46" i="53" s="1"/>
  <c r="BD46" i="53"/>
  <c r="BC46" i="53"/>
  <c r="BB46" i="53"/>
  <c r="BA46" i="53"/>
  <c r="BG45" i="53"/>
  <c r="BH45" i="53" s="1"/>
  <c r="BD45" i="53"/>
  <c r="BC45" i="53"/>
  <c r="BB45" i="53"/>
  <c r="BA45" i="53"/>
  <c r="BG44" i="53"/>
  <c r="BH44" i="53" s="1"/>
  <c r="BD44" i="53"/>
  <c r="BC44" i="53"/>
  <c r="BB44" i="53"/>
  <c r="BA44" i="53"/>
  <c r="BG42" i="53"/>
  <c r="BH42" i="53" s="1"/>
  <c r="BD42" i="53"/>
  <c r="BC42" i="53"/>
  <c r="BB42" i="53"/>
  <c r="BA42" i="53"/>
  <c r="BG41" i="53"/>
  <c r="BH41" i="53" s="1"/>
  <c r="BD41" i="53"/>
  <c r="BC41" i="53"/>
  <c r="BB41" i="53"/>
  <c r="BA41" i="53"/>
  <c r="BG40" i="53"/>
  <c r="BH40" i="53" s="1"/>
  <c r="BD40" i="53"/>
  <c r="BC40" i="53"/>
  <c r="BB40" i="53"/>
  <c r="BA40" i="53"/>
  <c r="BG39" i="53"/>
  <c r="BH39" i="53" s="1"/>
  <c r="BD39" i="53"/>
  <c r="BC39" i="53"/>
  <c r="BB39" i="53"/>
  <c r="BA39" i="53"/>
  <c r="BG38" i="53"/>
  <c r="BH38" i="53" s="1"/>
  <c r="BD38" i="53"/>
  <c r="BC38" i="53"/>
  <c r="BB38" i="53"/>
  <c r="BA38" i="53"/>
  <c r="BG37" i="53"/>
  <c r="BH37" i="53" s="1"/>
  <c r="BD37" i="53"/>
  <c r="BC37" i="53"/>
  <c r="BB37" i="53"/>
  <c r="BA37" i="53"/>
  <c r="BG36" i="53"/>
  <c r="BH36" i="53" s="1"/>
  <c r="BD36" i="53"/>
  <c r="BC36" i="53"/>
  <c r="BB36" i="53"/>
  <c r="BA36" i="53"/>
  <c r="BG35" i="53"/>
  <c r="BH35" i="53" s="1"/>
  <c r="BD35" i="53"/>
  <c r="BC35" i="53"/>
  <c r="BB35" i="53"/>
  <c r="BA35" i="53"/>
  <c r="BG34" i="53"/>
  <c r="BH34" i="53" s="1"/>
  <c r="BD34" i="53"/>
  <c r="BC34" i="53"/>
  <c r="BB34" i="53"/>
  <c r="BA34" i="53"/>
  <c r="BG32" i="53"/>
  <c r="BH32" i="53" s="1"/>
  <c r="BD32" i="53"/>
  <c r="BC32" i="53"/>
  <c r="BB32" i="53"/>
  <c r="BA32" i="53"/>
  <c r="BG31" i="53"/>
  <c r="BH31" i="53" s="1"/>
  <c r="BD31" i="53"/>
  <c r="BC31" i="53"/>
  <c r="BB31" i="53"/>
  <c r="BA31" i="53"/>
  <c r="BG30" i="53"/>
  <c r="BH30" i="53" s="1"/>
  <c r="BD30" i="53"/>
  <c r="BC30" i="53"/>
  <c r="BB30" i="53"/>
  <c r="BA30" i="53"/>
  <c r="BG29" i="53"/>
  <c r="BH29" i="53" s="1"/>
  <c r="BD29" i="53"/>
  <c r="BC29" i="53"/>
  <c r="BB29" i="53"/>
  <c r="BA29" i="53"/>
  <c r="BG28" i="53"/>
  <c r="BH28" i="53" s="1"/>
  <c r="BD28" i="53"/>
  <c r="BC28" i="53"/>
  <c r="BB28" i="53"/>
  <c r="BA28" i="53"/>
  <c r="BG27" i="53"/>
  <c r="BH27" i="53" s="1"/>
  <c r="BD27" i="53"/>
  <c r="BC27" i="53"/>
  <c r="BB27" i="53"/>
  <c r="BA27" i="53"/>
  <c r="BG26" i="53"/>
  <c r="BH26" i="53" s="1"/>
  <c r="BD26" i="53"/>
  <c r="BC26" i="53"/>
  <c r="BB26" i="53"/>
  <c r="BA26" i="53"/>
  <c r="BG25" i="53"/>
  <c r="BH25" i="53" s="1"/>
  <c r="BD25" i="53"/>
  <c r="BC25" i="53"/>
  <c r="BB25" i="53"/>
  <c r="BA25" i="53"/>
  <c r="BG24" i="53"/>
  <c r="BH24" i="53" s="1"/>
  <c r="BD24" i="53"/>
  <c r="BC24" i="53"/>
  <c r="BB24" i="53"/>
  <c r="BA24" i="53"/>
  <c r="BG23" i="53"/>
  <c r="BH23" i="53" s="1"/>
  <c r="BD23" i="53"/>
  <c r="BC23" i="53"/>
  <c r="BB23" i="53"/>
  <c r="BA23" i="53"/>
  <c r="BG22" i="53"/>
  <c r="BH22" i="53" s="1"/>
  <c r="BD22" i="53"/>
  <c r="BC22" i="53"/>
  <c r="BB22" i="53"/>
  <c r="BA22" i="53"/>
  <c r="BG21" i="53"/>
  <c r="BH21" i="53" s="1"/>
  <c r="BD21" i="53"/>
  <c r="BC21" i="53"/>
  <c r="BB21" i="53"/>
  <c r="BA21" i="53"/>
  <c r="BG20" i="53"/>
  <c r="BH20" i="53" s="1"/>
  <c r="BD20" i="53"/>
  <c r="BC20" i="53"/>
  <c r="BB20" i="53"/>
  <c r="BA20" i="53"/>
  <c r="BG19" i="53"/>
  <c r="BH19" i="53" s="1"/>
  <c r="BD19" i="53"/>
  <c r="BC19" i="53"/>
  <c r="BB19" i="53"/>
  <c r="BA19" i="53"/>
  <c r="BG18" i="53"/>
  <c r="BH18" i="53" s="1"/>
  <c r="BD18" i="53"/>
  <c r="BC18" i="53"/>
  <c r="BB18" i="53"/>
  <c r="BA18" i="53"/>
  <c r="BG17" i="53"/>
  <c r="BH17" i="53" s="1"/>
  <c r="BD17" i="53"/>
  <c r="BC17" i="53"/>
  <c r="BB17" i="53"/>
  <c r="BA17" i="53"/>
  <c r="BG16" i="53"/>
  <c r="BH16" i="53" s="1"/>
  <c r="BD16" i="53"/>
  <c r="BC16" i="53"/>
  <c r="BB16" i="53"/>
  <c r="BA16" i="53"/>
  <c r="BG15" i="53"/>
  <c r="BH15" i="53" s="1"/>
  <c r="BD15" i="53"/>
  <c r="BC15" i="53"/>
  <c r="BB15" i="53"/>
  <c r="BA15" i="53"/>
  <c r="BG13" i="53"/>
  <c r="BH13" i="53" s="1"/>
  <c r="BD13" i="53"/>
  <c r="BC13" i="53"/>
  <c r="BB13" i="53"/>
  <c r="BA13" i="53"/>
  <c r="BG12" i="53"/>
  <c r="BH12" i="53" s="1"/>
  <c r="BD12" i="53"/>
  <c r="BC12" i="53"/>
  <c r="BB12" i="53"/>
  <c r="AP133" i="53"/>
  <c r="AQ133" i="53" s="1"/>
  <c r="AM133" i="53"/>
  <c r="AL133" i="53"/>
  <c r="AK133" i="53"/>
  <c r="AJ133" i="53"/>
  <c r="AP132" i="53"/>
  <c r="AQ132" i="53" s="1"/>
  <c r="AM132" i="53"/>
  <c r="AL132" i="53"/>
  <c r="AK132" i="53"/>
  <c r="AJ132" i="53"/>
  <c r="AP131" i="53"/>
  <c r="AQ131" i="53" s="1"/>
  <c r="AM131" i="53"/>
  <c r="AL131" i="53"/>
  <c r="AK131" i="53"/>
  <c r="AJ131" i="53"/>
  <c r="AP130" i="53"/>
  <c r="AQ130" i="53" s="1"/>
  <c r="AM130" i="53"/>
  <c r="AL130" i="53"/>
  <c r="AK130" i="53"/>
  <c r="AJ130" i="53"/>
  <c r="AP129" i="53"/>
  <c r="AQ129" i="53" s="1"/>
  <c r="AM129" i="53"/>
  <c r="AL129" i="53"/>
  <c r="AK129" i="53"/>
  <c r="AJ129" i="53"/>
  <c r="AP128" i="53"/>
  <c r="AQ128" i="53" s="1"/>
  <c r="AM128" i="53"/>
  <c r="AL128" i="53"/>
  <c r="AK128" i="53"/>
  <c r="AJ128" i="53"/>
  <c r="AP127" i="53"/>
  <c r="AQ127" i="53" s="1"/>
  <c r="AM127" i="53"/>
  <c r="AL127" i="53"/>
  <c r="AK127" i="53"/>
  <c r="AJ127" i="53"/>
  <c r="AP126" i="53"/>
  <c r="AQ126" i="53" s="1"/>
  <c r="AM126" i="53"/>
  <c r="AL126" i="53"/>
  <c r="AK126" i="53"/>
  <c r="AJ126" i="53"/>
  <c r="AP125" i="53"/>
  <c r="AQ125" i="53" s="1"/>
  <c r="AM125" i="53"/>
  <c r="AL125" i="53"/>
  <c r="AK125" i="53"/>
  <c r="AJ125" i="53"/>
  <c r="AP124" i="53"/>
  <c r="AQ124" i="53" s="1"/>
  <c r="AM124" i="53"/>
  <c r="AL124" i="53"/>
  <c r="AK124" i="53"/>
  <c r="AJ124" i="53"/>
  <c r="AP123" i="53"/>
  <c r="AQ123" i="53" s="1"/>
  <c r="AM123" i="53"/>
  <c r="AL123" i="53"/>
  <c r="AK123" i="53"/>
  <c r="AJ123" i="53"/>
  <c r="AP121" i="53"/>
  <c r="AQ121" i="53" s="1"/>
  <c r="AM121" i="53"/>
  <c r="AL121" i="53"/>
  <c r="AK121" i="53"/>
  <c r="AJ121" i="53"/>
  <c r="AP120" i="53"/>
  <c r="AQ120" i="53" s="1"/>
  <c r="AM120" i="53"/>
  <c r="AL120" i="53"/>
  <c r="AK120" i="53"/>
  <c r="AJ120" i="53"/>
  <c r="AP119" i="53"/>
  <c r="AQ119" i="53" s="1"/>
  <c r="AM119" i="53"/>
  <c r="AL119" i="53"/>
  <c r="AK119" i="53"/>
  <c r="AJ119" i="53"/>
  <c r="AP117" i="53"/>
  <c r="AQ117" i="53" s="1"/>
  <c r="AM117" i="53"/>
  <c r="AL117" i="53"/>
  <c r="AK117" i="53"/>
  <c r="AJ117" i="53"/>
  <c r="AP116" i="53"/>
  <c r="AQ116" i="53" s="1"/>
  <c r="AM116" i="53"/>
  <c r="AL116" i="53"/>
  <c r="AK116" i="53"/>
  <c r="AJ116" i="53"/>
  <c r="AP115" i="53"/>
  <c r="AQ115" i="53" s="1"/>
  <c r="AM115" i="53"/>
  <c r="AL115" i="53"/>
  <c r="AK115" i="53"/>
  <c r="AJ115" i="53"/>
  <c r="AP114" i="53"/>
  <c r="AQ114" i="53" s="1"/>
  <c r="AM114" i="53"/>
  <c r="AL114" i="53"/>
  <c r="AK114" i="53"/>
  <c r="AJ114" i="53"/>
  <c r="AP113" i="53"/>
  <c r="AQ113" i="53" s="1"/>
  <c r="AM113" i="53"/>
  <c r="AL113" i="53"/>
  <c r="AK113" i="53"/>
  <c r="AJ113" i="53"/>
  <c r="AP112" i="53"/>
  <c r="AQ112" i="53" s="1"/>
  <c r="AM112" i="53"/>
  <c r="AL112" i="53"/>
  <c r="AK112" i="53"/>
  <c r="AJ112" i="53"/>
  <c r="AP111" i="53"/>
  <c r="AQ111" i="53" s="1"/>
  <c r="AM111" i="53"/>
  <c r="AL111" i="53"/>
  <c r="AK111" i="53"/>
  <c r="AJ111" i="53"/>
  <c r="AP110" i="53"/>
  <c r="AQ110" i="53" s="1"/>
  <c r="AM110" i="53"/>
  <c r="AL110" i="53"/>
  <c r="AK110" i="53"/>
  <c r="AJ110" i="53"/>
  <c r="AP109" i="53"/>
  <c r="AQ109" i="53" s="1"/>
  <c r="AM109" i="53"/>
  <c r="AL109" i="53"/>
  <c r="AK109" i="53"/>
  <c r="AJ109" i="53"/>
  <c r="AP108" i="53"/>
  <c r="AQ108" i="53" s="1"/>
  <c r="AM108" i="53"/>
  <c r="AL108" i="53"/>
  <c r="AK108" i="53"/>
  <c r="AJ108" i="53"/>
  <c r="AP106" i="53"/>
  <c r="AQ106" i="53" s="1"/>
  <c r="AM106" i="53"/>
  <c r="AL106" i="53"/>
  <c r="AK106" i="53"/>
  <c r="AJ106" i="53"/>
  <c r="AP105" i="53"/>
  <c r="AQ105" i="53" s="1"/>
  <c r="AM105" i="53"/>
  <c r="AL105" i="53"/>
  <c r="AK105" i="53"/>
  <c r="AJ105" i="53"/>
  <c r="AP104" i="53"/>
  <c r="AQ104" i="53" s="1"/>
  <c r="AM104" i="53"/>
  <c r="AL104" i="53"/>
  <c r="AK104" i="53"/>
  <c r="AJ104" i="53"/>
  <c r="AP103" i="53"/>
  <c r="AQ103" i="53" s="1"/>
  <c r="AM103" i="53"/>
  <c r="AL103" i="53"/>
  <c r="AK103" i="53"/>
  <c r="AJ103" i="53"/>
  <c r="AP102" i="53"/>
  <c r="AQ102" i="53" s="1"/>
  <c r="AM102" i="53"/>
  <c r="AL102" i="53"/>
  <c r="AK102" i="53"/>
  <c r="AJ102" i="53"/>
  <c r="AP101" i="53"/>
  <c r="AQ101" i="53" s="1"/>
  <c r="AM101" i="53"/>
  <c r="AL101" i="53"/>
  <c r="AK101" i="53"/>
  <c r="AJ101" i="53"/>
  <c r="AP100" i="53"/>
  <c r="AQ100" i="53" s="1"/>
  <c r="AM100" i="53"/>
  <c r="AL100" i="53"/>
  <c r="AK100" i="53"/>
  <c r="AJ100" i="53"/>
  <c r="AP99" i="53"/>
  <c r="AQ99" i="53" s="1"/>
  <c r="AM99" i="53"/>
  <c r="AL99" i="53"/>
  <c r="AK99" i="53"/>
  <c r="AJ99" i="53"/>
  <c r="AP98" i="53"/>
  <c r="AQ98" i="53" s="1"/>
  <c r="AM98" i="53"/>
  <c r="AL98" i="53"/>
  <c r="AK98" i="53"/>
  <c r="AJ98" i="53"/>
  <c r="AP97" i="53"/>
  <c r="AQ97" i="53" s="1"/>
  <c r="AM97" i="53"/>
  <c r="AL97" i="53"/>
  <c r="AK97" i="53"/>
  <c r="AJ97" i="53"/>
  <c r="AP95" i="53"/>
  <c r="AQ95" i="53" s="1"/>
  <c r="AM95" i="53"/>
  <c r="AL95" i="53"/>
  <c r="AK95" i="53"/>
  <c r="AJ95" i="53"/>
  <c r="AP94" i="53"/>
  <c r="AQ94" i="53" s="1"/>
  <c r="AM94" i="53"/>
  <c r="AL94" i="53"/>
  <c r="AK94" i="53"/>
  <c r="AJ94" i="53"/>
  <c r="AP93" i="53"/>
  <c r="AQ93" i="53" s="1"/>
  <c r="AM93" i="53"/>
  <c r="AL93" i="53"/>
  <c r="AK93" i="53"/>
  <c r="AJ93" i="53"/>
  <c r="AP92" i="53"/>
  <c r="AQ92" i="53" s="1"/>
  <c r="AM92" i="53"/>
  <c r="AL92" i="53"/>
  <c r="AK92" i="53"/>
  <c r="AJ92" i="53"/>
  <c r="AP91" i="53"/>
  <c r="AQ91" i="53" s="1"/>
  <c r="AM91" i="53"/>
  <c r="AL91" i="53"/>
  <c r="AK91" i="53"/>
  <c r="AJ91" i="53"/>
  <c r="AP90" i="53"/>
  <c r="AQ90" i="53" s="1"/>
  <c r="AM90" i="53"/>
  <c r="AL90" i="53"/>
  <c r="AK90" i="53"/>
  <c r="AJ90" i="53"/>
  <c r="AP89" i="53"/>
  <c r="AQ89" i="53" s="1"/>
  <c r="AM89" i="53"/>
  <c r="AL89" i="53"/>
  <c r="AK89" i="53"/>
  <c r="AJ89" i="53"/>
  <c r="AP88" i="53"/>
  <c r="AQ88" i="53" s="1"/>
  <c r="AM88" i="53"/>
  <c r="AL88" i="53"/>
  <c r="AK88" i="53"/>
  <c r="AJ88" i="53"/>
  <c r="AP87" i="53"/>
  <c r="AQ87" i="53" s="1"/>
  <c r="AM87" i="53"/>
  <c r="AL87" i="53"/>
  <c r="AK87" i="53"/>
  <c r="AJ87" i="53"/>
  <c r="AP85" i="53"/>
  <c r="AQ85" i="53" s="1"/>
  <c r="AM85" i="53"/>
  <c r="AL85" i="53"/>
  <c r="AK85" i="53"/>
  <c r="AJ85" i="53"/>
  <c r="AP84" i="53"/>
  <c r="AQ84" i="53" s="1"/>
  <c r="AM84" i="53"/>
  <c r="AL84" i="53"/>
  <c r="AK84" i="53"/>
  <c r="AJ84" i="53"/>
  <c r="AP83" i="53"/>
  <c r="AQ83" i="53" s="1"/>
  <c r="AM83" i="53"/>
  <c r="AL83" i="53"/>
  <c r="AK83" i="53"/>
  <c r="AJ83" i="53"/>
  <c r="AP82" i="53"/>
  <c r="AQ82" i="53" s="1"/>
  <c r="AM82" i="53"/>
  <c r="AL82" i="53"/>
  <c r="AK82" i="53"/>
  <c r="AJ82" i="53"/>
  <c r="AP81" i="53"/>
  <c r="AQ81" i="53" s="1"/>
  <c r="AM81" i="53"/>
  <c r="AL81" i="53"/>
  <c r="AK81" i="53"/>
  <c r="AJ81" i="53"/>
  <c r="AP80" i="53"/>
  <c r="AQ80" i="53" s="1"/>
  <c r="AM80" i="53"/>
  <c r="AL80" i="53"/>
  <c r="AK80" i="53"/>
  <c r="AJ80" i="53"/>
  <c r="AP78" i="53"/>
  <c r="AQ78" i="53" s="1"/>
  <c r="AM78" i="53"/>
  <c r="AL78" i="53"/>
  <c r="AK78" i="53"/>
  <c r="AJ78" i="53"/>
  <c r="AP77" i="53"/>
  <c r="AQ77" i="53" s="1"/>
  <c r="AM77" i="53"/>
  <c r="AL77" i="53"/>
  <c r="AK77" i="53"/>
  <c r="AJ77" i="53"/>
  <c r="AP76" i="53"/>
  <c r="AQ76" i="53" s="1"/>
  <c r="AM76" i="53"/>
  <c r="AL76" i="53"/>
  <c r="AK76" i="53"/>
  <c r="AJ76" i="53"/>
  <c r="AP75" i="53"/>
  <c r="AQ75" i="53" s="1"/>
  <c r="AM75" i="53"/>
  <c r="AL75" i="53"/>
  <c r="AK75" i="53"/>
  <c r="AJ75" i="53"/>
  <c r="AP74" i="53"/>
  <c r="AQ74" i="53" s="1"/>
  <c r="AM74" i="53"/>
  <c r="AL74" i="53"/>
  <c r="AK74" i="53"/>
  <c r="AJ74" i="53"/>
  <c r="AP73" i="53"/>
  <c r="AQ73" i="53" s="1"/>
  <c r="AM73" i="53"/>
  <c r="AL73" i="53"/>
  <c r="AK73" i="53"/>
  <c r="AJ73" i="53"/>
  <c r="AP71" i="53"/>
  <c r="AQ71" i="53" s="1"/>
  <c r="AM71" i="53"/>
  <c r="AL71" i="53"/>
  <c r="AK71" i="53"/>
  <c r="AJ71" i="53"/>
  <c r="AP70" i="53"/>
  <c r="AQ70" i="53" s="1"/>
  <c r="AM70" i="53"/>
  <c r="AL70" i="53"/>
  <c r="AK70" i="53"/>
  <c r="AJ70" i="53"/>
  <c r="AP69" i="53"/>
  <c r="AQ69" i="53" s="1"/>
  <c r="AM69" i="53"/>
  <c r="AL69" i="53"/>
  <c r="AK69" i="53"/>
  <c r="AJ69" i="53"/>
  <c r="AP68" i="53"/>
  <c r="AQ68" i="53" s="1"/>
  <c r="AM68" i="53"/>
  <c r="AL68" i="53"/>
  <c r="AK68" i="53"/>
  <c r="AJ68" i="53"/>
  <c r="AP67" i="53"/>
  <c r="AQ67" i="53" s="1"/>
  <c r="AM67" i="53"/>
  <c r="AL67" i="53"/>
  <c r="AK67" i="53"/>
  <c r="AJ67" i="53"/>
  <c r="AP66" i="53"/>
  <c r="AQ66" i="53" s="1"/>
  <c r="AM66" i="53"/>
  <c r="AL66" i="53"/>
  <c r="AK66" i="53"/>
  <c r="AJ66" i="53"/>
  <c r="AP64" i="53"/>
  <c r="AQ64" i="53" s="1"/>
  <c r="AM64" i="53"/>
  <c r="AL64" i="53"/>
  <c r="AK64" i="53"/>
  <c r="AJ64" i="53"/>
  <c r="AP63" i="53"/>
  <c r="AQ63" i="53" s="1"/>
  <c r="AM63" i="53"/>
  <c r="AL63" i="53"/>
  <c r="AK63" i="53"/>
  <c r="AJ63" i="53"/>
  <c r="AP62" i="53"/>
  <c r="AQ62" i="53" s="1"/>
  <c r="AM62" i="53"/>
  <c r="AL62" i="53"/>
  <c r="AK62" i="53"/>
  <c r="AJ62" i="53"/>
  <c r="AP61" i="53"/>
  <c r="AQ61" i="53" s="1"/>
  <c r="AM61" i="53"/>
  <c r="AL61" i="53"/>
  <c r="AK61" i="53"/>
  <c r="AJ61" i="53"/>
  <c r="AP60" i="53"/>
  <c r="AQ60" i="53" s="1"/>
  <c r="AM60" i="53"/>
  <c r="AL60" i="53"/>
  <c r="AK60" i="53"/>
  <c r="AJ60" i="53"/>
  <c r="AP59" i="53"/>
  <c r="AQ59" i="53" s="1"/>
  <c r="AM59" i="53"/>
  <c r="AL59" i="53"/>
  <c r="AK59" i="53"/>
  <c r="AJ59" i="53"/>
  <c r="AP58" i="53"/>
  <c r="AQ58" i="53" s="1"/>
  <c r="AM58" i="53"/>
  <c r="AL58" i="53"/>
  <c r="AK58" i="53"/>
  <c r="AJ58" i="53"/>
  <c r="AP57" i="53"/>
  <c r="AQ57" i="53" s="1"/>
  <c r="AM57" i="53"/>
  <c r="AL57" i="53"/>
  <c r="AK57" i="53"/>
  <c r="AJ57" i="53"/>
  <c r="AP56" i="53"/>
  <c r="AQ56" i="53" s="1"/>
  <c r="AM56" i="53"/>
  <c r="AL56" i="53"/>
  <c r="AK56" i="53"/>
  <c r="AJ56" i="53"/>
  <c r="AP55" i="53"/>
  <c r="AQ55" i="53" s="1"/>
  <c r="AM55" i="53"/>
  <c r="AL55" i="53"/>
  <c r="AK55" i="53"/>
  <c r="AJ55" i="53"/>
  <c r="AP54" i="53"/>
  <c r="AQ54" i="53" s="1"/>
  <c r="AM54" i="53"/>
  <c r="AL54" i="53"/>
  <c r="AK54" i="53"/>
  <c r="AJ54" i="53"/>
  <c r="AP53" i="53"/>
  <c r="AQ53" i="53" s="1"/>
  <c r="AM53" i="53"/>
  <c r="AL53" i="53"/>
  <c r="AK53" i="53"/>
  <c r="AJ53" i="53"/>
  <c r="AP52" i="53"/>
  <c r="AQ52" i="53" s="1"/>
  <c r="AM52" i="53"/>
  <c r="AL52" i="53"/>
  <c r="AK52" i="53"/>
  <c r="AJ52" i="53"/>
  <c r="AP51" i="53"/>
  <c r="AQ51" i="53" s="1"/>
  <c r="AM51" i="53"/>
  <c r="AL51" i="53"/>
  <c r="AK51" i="53"/>
  <c r="AJ51" i="53"/>
  <c r="AP50" i="53"/>
  <c r="AQ50" i="53" s="1"/>
  <c r="AM50" i="53"/>
  <c r="AL50" i="53"/>
  <c r="AK50" i="53"/>
  <c r="AJ50" i="53"/>
  <c r="AP49" i="53"/>
  <c r="AQ49" i="53" s="1"/>
  <c r="AM49" i="53"/>
  <c r="AL49" i="53"/>
  <c r="AK49" i="53"/>
  <c r="AJ49" i="53"/>
  <c r="AP48" i="53"/>
  <c r="AQ48" i="53" s="1"/>
  <c r="AM48" i="53"/>
  <c r="AL48" i="53"/>
  <c r="AK48" i="53"/>
  <c r="AJ48" i="53"/>
  <c r="AP47" i="53"/>
  <c r="AQ47" i="53" s="1"/>
  <c r="AM47" i="53"/>
  <c r="AL47" i="53"/>
  <c r="AK47" i="53"/>
  <c r="AJ47" i="53"/>
  <c r="AP46" i="53"/>
  <c r="AQ46" i="53" s="1"/>
  <c r="AM46" i="53"/>
  <c r="AL46" i="53"/>
  <c r="AK46" i="53"/>
  <c r="AJ46" i="53"/>
  <c r="AP45" i="53"/>
  <c r="AQ45" i="53" s="1"/>
  <c r="AM45" i="53"/>
  <c r="AL45" i="53"/>
  <c r="AK45" i="53"/>
  <c r="AJ45" i="53"/>
  <c r="AP44" i="53"/>
  <c r="AQ44" i="53" s="1"/>
  <c r="AM44" i="53"/>
  <c r="AL44" i="53"/>
  <c r="AK44" i="53"/>
  <c r="AJ44" i="53"/>
  <c r="AP42" i="53"/>
  <c r="AQ42" i="53" s="1"/>
  <c r="AM42" i="53"/>
  <c r="AL42" i="53"/>
  <c r="AK42" i="53"/>
  <c r="AJ42" i="53"/>
  <c r="AP41" i="53"/>
  <c r="AQ41" i="53" s="1"/>
  <c r="AM41" i="53"/>
  <c r="AL41" i="53"/>
  <c r="AK41" i="53"/>
  <c r="AJ41" i="53"/>
  <c r="AP40" i="53"/>
  <c r="AQ40" i="53" s="1"/>
  <c r="AM40" i="53"/>
  <c r="AL40" i="53"/>
  <c r="AK40" i="53"/>
  <c r="AJ40" i="53"/>
  <c r="AP39" i="53"/>
  <c r="AQ39" i="53" s="1"/>
  <c r="AM39" i="53"/>
  <c r="AL39" i="53"/>
  <c r="AK39" i="53"/>
  <c r="AJ39" i="53"/>
  <c r="AP38" i="53"/>
  <c r="AQ38" i="53" s="1"/>
  <c r="AM38" i="53"/>
  <c r="AL38" i="53"/>
  <c r="AK38" i="53"/>
  <c r="AJ38" i="53"/>
  <c r="AP37" i="53"/>
  <c r="AQ37" i="53" s="1"/>
  <c r="AM37" i="53"/>
  <c r="AL37" i="53"/>
  <c r="AK37" i="53"/>
  <c r="AJ37" i="53"/>
  <c r="AP36" i="53"/>
  <c r="AQ36" i="53" s="1"/>
  <c r="AM36" i="53"/>
  <c r="AL36" i="53"/>
  <c r="AK36" i="53"/>
  <c r="AJ36" i="53"/>
  <c r="AP35" i="53"/>
  <c r="AQ35" i="53" s="1"/>
  <c r="AM35" i="53"/>
  <c r="AL35" i="53"/>
  <c r="AK35" i="53"/>
  <c r="AJ35" i="53"/>
  <c r="AP34" i="53"/>
  <c r="AQ34" i="53" s="1"/>
  <c r="AM34" i="53"/>
  <c r="AL34" i="53"/>
  <c r="AK34" i="53"/>
  <c r="AJ34" i="53"/>
  <c r="AP32" i="53"/>
  <c r="AQ32" i="53" s="1"/>
  <c r="AM32" i="53"/>
  <c r="AL32" i="53"/>
  <c r="AK32" i="53"/>
  <c r="AJ32" i="53"/>
  <c r="AP31" i="53"/>
  <c r="AQ31" i="53" s="1"/>
  <c r="AM31" i="53"/>
  <c r="AL31" i="53"/>
  <c r="AK31" i="53"/>
  <c r="AJ31" i="53"/>
  <c r="AP30" i="53"/>
  <c r="AQ30" i="53" s="1"/>
  <c r="AM30" i="53"/>
  <c r="AL30" i="53"/>
  <c r="AK30" i="53"/>
  <c r="AJ30" i="53"/>
  <c r="AP29" i="53"/>
  <c r="AQ29" i="53" s="1"/>
  <c r="AM29" i="53"/>
  <c r="AL29" i="53"/>
  <c r="AK29" i="53"/>
  <c r="AJ29" i="53"/>
  <c r="AP28" i="53"/>
  <c r="AQ28" i="53" s="1"/>
  <c r="AM28" i="53"/>
  <c r="AL28" i="53"/>
  <c r="AK28" i="53"/>
  <c r="AJ28" i="53"/>
  <c r="AP27" i="53"/>
  <c r="AQ27" i="53" s="1"/>
  <c r="AM27" i="53"/>
  <c r="AL27" i="53"/>
  <c r="AK27" i="53"/>
  <c r="AJ27" i="53"/>
  <c r="AP26" i="53"/>
  <c r="AQ26" i="53" s="1"/>
  <c r="AM26" i="53"/>
  <c r="AL26" i="53"/>
  <c r="AK26" i="53"/>
  <c r="AJ26" i="53"/>
  <c r="AP25" i="53"/>
  <c r="AQ25" i="53" s="1"/>
  <c r="AM25" i="53"/>
  <c r="AL25" i="53"/>
  <c r="AK25" i="53"/>
  <c r="AJ25" i="53"/>
  <c r="AP24" i="53"/>
  <c r="AQ24" i="53" s="1"/>
  <c r="AM24" i="53"/>
  <c r="AL24" i="53"/>
  <c r="AK24" i="53"/>
  <c r="AJ24" i="53"/>
  <c r="AP23" i="53"/>
  <c r="AQ23" i="53" s="1"/>
  <c r="AM23" i="53"/>
  <c r="AL23" i="53"/>
  <c r="AK23" i="53"/>
  <c r="AJ23" i="53"/>
  <c r="AP22" i="53"/>
  <c r="AQ22" i="53" s="1"/>
  <c r="AM22" i="53"/>
  <c r="AL22" i="53"/>
  <c r="AK22" i="53"/>
  <c r="AJ22" i="53"/>
  <c r="AP21" i="53"/>
  <c r="AQ21" i="53" s="1"/>
  <c r="AM21" i="53"/>
  <c r="AL21" i="53"/>
  <c r="AK21" i="53"/>
  <c r="AJ21" i="53"/>
  <c r="AP20" i="53"/>
  <c r="AQ20" i="53" s="1"/>
  <c r="AM20" i="53"/>
  <c r="AL20" i="53"/>
  <c r="AK20" i="53"/>
  <c r="AJ20" i="53"/>
  <c r="AP19" i="53"/>
  <c r="AQ19" i="53" s="1"/>
  <c r="AM19" i="53"/>
  <c r="AL19" i="53"/>
  <c r="AK19" i="53"/>
  <c r="AJ19" i="53"/>
  <c r="AP18" i="53"/>
  <c r="AQ18" i="53" s="1"/>
  <c r="AM18" i="53"/>
  <c r="AL18" i="53"/>
  <c r="AK18" i="53"/>
  <c r="AJ18" i="53"/>
  <c r="AP17" i="53"/>
  <c r="AQ17" i="53" s="1"/>
  <c r="AM17" i="53"/>
  <c r="AL17" i="53"/>
  <c r="AK17" i="53"/>
  <c r="AJ17" i="53"/>
  <c r="AP16" i="53"/>
  <c r="AQ16" i="53" s="1"/>
  <c r="AM16" i="53"/>
  <c r="AL16" i="53"/>
  <c r="AK16" i="53"/>
  <c r="AJ16" i="53"/>
  <c r="AP15" i="53"/>
  <c r="AQ15" i="53" s="1"/>
  <c r="AM15" i="53"/>
  <c r="AL15" i="53"/>
  <c r="AK15" i="53"/>
  <c r="AJ15" i="53"/>
  <c r="AP13" i="53"/>
  <c r="AQ13" i="53" s="1"/>
  <c r="AM13" i="53"/>
  <c r="AL13" i="53"/>
  <c r="AK13" i="53"/>
  <c r="AJ13" i="53"/>
  <c r="AP12" i="53"/>
  <c r="AQ12" i="53" s="1"/>
  <c r="AM12" i="53"/>
  <c r="AL12" i="53"/>
  <c r="AK12" i="53"/>
  <c r="AJ12" i="53"/>
  <c r="V13" i="53"/>
  <c r="V15" i="53"/>
  <c r="V16" i="53"/>
  <c r="V17" i="53"/>
  <c r="V18" i="53"/>
  <c r="V19" i="53"/>
  <c r="V20" i="53"/>
  <c r="V21" i="53"/>
  <c r="V22" i="53"/>
  <c r="V23" i="53"/>
  <c r="V24" i="53"/>
  <c r="V25" i="53"/>
  <c r="V26" i="53"/>
  <c r="V27" i="53"/>
  <c r="V28" i="53"/>
  <c r="V29" i="53"/>
  <c r="V30" i="53"/>
  <c r="V31" i="53"/>
  <c r="V32" i="53"/>
  <c r="V34" i="53"/>
  <c r="V35" i="53"/>
  <c r="V36" i="53"/>
  <c r="V37" i="53"/>
  <c r="V38" i="53"/>
  <c r="V39" i="53"/>
  <c r="V40" i="53"/>
  <c r="V41" i="53"/>
  <c r="V42" i="53"/>
  <c r="V44" i="53"/>
  <c r="V45" i="53"/>
  <c r="V46" i="53"/>
  <c r="V47" i="53"/>
  <c r="V48" i="53"/>
  <c r="V49" i="53"/>
  <c r="V50" i="53"/>
  <c r="V51" i="53"/>
  <c r="V52" i="53"/>
  <c r="V53" i="53"/>
  <c r="V54" i="53"/>
  <c r="V55" i="53"/>
  <c r="V56" i="53"/>
  <c r="V57" i="53"/>
  <c r="V58" i="53"/>
  <c r="V59" i="53"/>
  <c r="V60" i="53"/>
  <c r="V61" i="53"/>
  <c r="V62" i="53"/>
  <c r="V63" i="53"/>
  <c r="V64" i="53"/>
  <c r="V66" i="53"/>
  <c r="V67" i="53"/>
  <c r="V68" i="53"/>
  <c r="V69" i="53"/>
  <c r="V70" i="53"/>
  <c r="V71" i="53"/>
  <c r="V73" i="53"/>
  <c r="V74" i="53"/>
  <c r="V75" i="53"/>
  <c r="V76" i="53"/>
  <c r="V77" i="53"/>
  <c r="V78" i="53"/>
  <c r="V80" i="53"/>
  <c r="V81" i="53"/>
  <c r="V82" i="53"/>
  <c r="V83" i="53"/>
  <c r="V84" i="53"/>
  <c r="V85" i="53"/>
  <c r="V87" i="53"/>
  <c r="V88" i="53"/>
  <c r="V89" i="53"/>
  <c r="V90" i="53"/>
  <c r="V91" i="53"/>
  <c r="V92" i="53"/>
  <c r="V93" i="53"/>
  <c r="V94" i="53"/>
  <c r="V95" i="53"/>
  <c r="V97" i="53"/>
  <c r="V98" i="53"/>
  <c r="V99" i="53"/>
  <c r="V100" i="53"/>
  <c r="V101" i="53"/>
  <c r="V102" i="53"/>
  <c r="V103" i="53"/>
  <c r="V104" i="53"/>
  <c r="V105" i="53"/>
  <c r="V106" i="53"/>
  <c r="V108" i="53"/>
  <c r="V109" i="53"/>
  <c r="V110" i="53"/>
  <c r="V111" i="53"/>
  <c r="V112" i="53"/>
  <c r="V113" i="53"/>
  <c r="V114" i="53"/>
  <c r="V115" i="53"/>
  <c r="V116" i="53"/>
  <c r="V117" i="53"/>
  <c r="V119" i="53"/>
  <c r="V120" i="53"/>
  <c r="V121" i="53"/>
  <c r="V123" i="53"/>
  <c r="V124" i="53"/>
  <c r="V125" i="53"/>
  <c r="V126" i="53"/>
  <c r="V127" i="53"/>
  <c r="V128" i="53"/>
  <c r="V129" i="53"/>
  <c r="V130" i="53"/>
  <c r="V131" i="53"/>
  <c r="V132" i="53"/>
  <c r="V133" i="53"/>
  <c r="V12" i="53"/>
  <c r="Y13" i="53"/>
  <c r="Z13" i="53" s="1"/>
  <c r="Y15" i="53"/>
  <c r="Z15" i="53" s="1"/>
  <c r="Y16" i="53"/>
  <c r="Z16" i="53" s="1"/>
  <c r="Y17" i="53"/>
  <c r="Z17" i="53" s="1"/>
  <c r="Y18" i="53"/>
  <c r="Z18" i="53" s="1"/>
  <c r="Y19" i="53"/>
  <c r="Z19" i="53" s="1"/>
  <c r="Y20" i="53"/>
  <c r="Z20" i="53" s="1"/>
  <c r="Y21" i="53"/>
  <c r="Z21" i="53" s="1"/>
  <c r="Y22" i="53"/>
  <c r="Z22" i="53" s="1"/>
  <c r="Y23" i="53"/>
  <c r="Z23" i="53" s="1"/>
  <c r="Y24" i="53"/>
  <c r="Z24" i="53" s="1"/>
  <c r="Y25" i="53"/>
  <c r="Z25" i="53" s="1"/>
  <c r="Y26" i="53"/>
  <c r="Z26" i="53" s="1"/>
  <c r="Y27" i="53"/>
  <c r="Z27" i="53" s="1"/>
  <c r="Y28" i="53"/>
  <c r="Z28" i="53" s="1"/>
  <c r="Y29" i="53"/>
  <c r="Z29" i="53" s="1"/>
  <c r="Y30" i="53"/>
  <c r="Z30" i="53" s="1"/>
  <c r="Y31" i="53"/>
  <c r="Z31" i="53" s="1"/>
  <c r="Y32" i="53"/>
  <c r="Z32" i="53" s="1"/>
  <c r="Y34" i="53"/>
  <c r="Z34" i="53" s="1"/>
  <c r="Y35" i="53"/>
  <c r="Z35" i="53" s="1"/>
  <c r="Y36" i="53"/>
  <c r="Z36" i="53" s="1"/>
  <c r="Y37" i="53"/>
  <c r="Z37" i="53" s="1"/>
  <c r="Y38" i="53"/>
  <c r="Z38" i="53" s="1"/>
  <c r="Y39" i="53"/>
  <c r="Z39" i="53" s="1"/>
  <c r="Y40" i="53"/>
  <c r="Z40" i="53" s="1"/>
  <c r="Y41" i="53"/>
  <c r="Z41" i="53" s="1"/>
  <c r="Y42" i="53"/>
  <c r="Z42" i="53" s="1"/>
  <c r="Y44" i="53"/>
  <c r="Z44" i="53" s="1"/>
  <c r="Y45" i="53"/>
  <c r="Z45" i="53" s="1"/>
  <c r="Y46" i="53"/>
  <c r="Z46" i="53" s="1"/>
  <c r="Y47" i="53"/>
  <c r="Z47" i="53" s="1"/>
  <c r="Y48" i="53"/>
  <c r="Z48" i="53" s="1"/>
  <c r="Y49" i="53"/>
  <c r="Z49" i="53" s="1"/>
  <c r="Y50" i="53"/>
  <c r="Z50" i="53" s="1"/>
  <c r="Y51" i="53"/>
  <c r="Z51" i="53" s="1"/>
  <c r="Y52" i="53"/>
  <c r="Z52" i="53" s="1"/>
  <c r="Y53" i="53"/>
  <c r="Z53" i="53" s="1"/>
  <c r="Y54" i="53"/>
  <c r="Z54" i="53" s="1"/>
  <c r="Y55" i="53"/>
  <c r="Z55" i="53" s="1"/>
  <c r="Y56" i="53"/>
  <c r="Z56" i="53" s="1"/>
  <c r="Y57" i="53"/>
  <c r="Z57" i="53" s="1"/>
  <c r="Y58" i="53"/>
  <c r="Z58" i="53" s="1"/>
  <c r="Y59" i="53"/>
  <c r="Z59" i="53" s="1"/>
  <c r="Y60" i="53"/>
  <c r="Z60" i="53" s="1"/>
  <c r="Y61" i="53"/>
  <c r="Z61" i="53" s="1"/>
  <c r="Y62" i="53"/>
  <c r="Z62" i="53" s="1"/>
  <c r="Y63" i="53"/>
  <c r="Z63" i="53" s="1"/>
  <c r="Y64" i="53"/>
  <c r="Z64" i="53" s="1"/>
  <c r="Y66" i="53"/>
  <c r="Z66" i="53" s="1"/>
  <c r="Y67" i="53"/>
  <c r="Z67" i="53" s="1"/>
  <c r="Y68" i="53"/>
  <c r="Z68" i="53" s="1"/>
  <c r="Y69" i="53"/>
  <c r="Z69" i="53" s="1"/>
  <c r="Y70" i="53"/>
  <c r="Z70" i="53" s="1"/>
  <c r="Y71" i="53"/>
  <c r="Z71" i="53" s="1"/>
  <c r="Y73" i="53"/>
  <c r="Z73" i="53" s="1"/>
  <c r="Y74" i="53"/>
  <c r="Z74" i="53" s="1"/>
  <c r="Y75" i="53"/>
  <c r="Z75" i="53" s="1"/>
  <c r="Y76" i="53"/>
  <c r="Z76" i="53" s="1"/>
  <c r="Y77" i="53"/>
  <c r="Z77" i="53" s="1"/>
  <c r="Y78" i="53"/>
  <c r="Z78" i="53" s="1"/>
  <c r="Y80" i="53"/>
  <c r="Z80" i="53" s="1"/>
  <c r="Y81" i="53"/>
  <c r="Z81" i="53" s="1"/>
  <c r="Y82" i="53"/>
  <c r="Z82" i="53" s="1"/>
  <c r="Y83" i="53"/>
  <c r="Z83" i="53" s="1"/>
  <c r="Y84" i="53"/>
  <c r="Z84" i="53" s="1"/>
  <c r="Y85" i="53"/>
  <c r="Z85" i="53" s="1"/>
  <c r="Y87" i="53"/>
  <c r="Z87" i="53" s="1"/>
  <c r="Y88" i="53"/>
  <c r="Z88" i="53" s="1"/>
  <c r="Y89" i="53"/>
  <c r="Z89" i="53" s="1"/>
  <c r="Y90" i="53"/>
  <c r="Z90" i="53" s="1"/>
  <c r="Y91" i="53"/>
  <c r="Z91" i="53" s="1"/>
  <c r="Y92" i="53"/>
  <c r="Z92" i="53" s="1"/>
  <c r="Y93" i="53"/>
  <c r="Z93" i="53" s="1"/>
  <c r="Y94" i="53"/>
  <c r="Z94" i="53" s="1"/>
  <c r="Y95" i="53"/>
  <c r="Z95" i="53" s="1"/>
  <c r="Y97" i="53"/>
  <c r="Z97" i="53" s="1"/>
  <c r="Y98" i="53"/>
  <c r="Z98" i="53" s="1"/>
  <c r="Y99" i="53"/>
  <c r="Z99" i="53" s="1"/>
  <c r="Y100" i="53"/>
  <c r="Z100" i="53" s="1"/>
  <c r="Y101" i="53"/>
  <c r="Z101" i="53" s="1"/>
  <c r="Y102" i="53"/>
  <c r="Z102" i="53" s="1"/>
  <c r="Y103" i="53"/>
  <c r="Z103" i="53" s="1"/>
  <c r="Y104" i="53"/>
  <c r="Z104" i="53" s="1"/>
  <c r="Y105" i="53"/>
  <c r="Z105" i="53" s="1"/>
  <c r="Y106" i="53"/>
  <c r="Z106" i="53" s="1"/>
  <c r="Y108" i="53"/>
  <c r="Z108" i="53" s="1"/>
  <c r="Y109" i="53"/>
  <c r="Z109" i="53" s="1"/>
  <c r="Y110" i="53"/>
  <c r="Z110" i="53" s="1"/>
  <c r="Y111" i="53"/>
  <c r="Z111" i="53" s="1"/>
  <c r="Y112" i="53"/>
  <c r="Z112" i="53" s="1"/>
  <c r="Y113" i="53"/>
  <c r="Z113" i="53" s="1"/>
  <c r="Y114" i="53"/>
  <c r="Z114" i="53" s="1"/>
  <c r="Y115" i="53"/>
  <c r="Z115" i="53" s="1"/>
  <c r="Y116" i="53"/>
  <c r="Z116" i="53" s="1"/>
  <c r="Y117" i="53"/>
  <c r="Z117" i="53" s="1"/>
  <c r="Y119" i="53"/>
  <c r="Z119" i="53" s="1"/>
  <c r="Y120" i="53"/>
  <c r="Z120" i="53" s="1"/>
  <c r="Y121" i="53"/>
  <c r="Z121" i="53" s="1"/>
  <c r="Y123" i="53"/>
  <c r="Z123" i="53" s="1"/>
  <c r="Y124" i="53"/>
  <c r="Z124" i="53" s="1"/>
  <c r="Y125" i="53"/>
  <c r="Z125" i="53" s="1"/>
  <c r="Y126" i="53"/>
  <c r="Z126" i="53" s="1"/>
  <c r="Y127" i="53"/>
  <c r="Z127" i="53" s="1"/>
  <c r="Y128" i="53"/>
  <c r="Z128" i="53" s="1"/>
  <c r="Y129" i="53"/>
  <c r="Z129" i="53" s="1"/>
  <c r="Y130" i="53"/>
  <c r="Z130" i="53" s="1"/>
  <c r="Y131" i="53"/>
  <c r="Z131" i="53" s="1"/>
  <c r="Y132" i="53"/>
  <c r="Z132" i="53" s="1"/>
  <c r="Y133" i="53"/>
  <c r="Z133" i="53" s="1"/>
  <c r="Y12" i="53"/>
  <c r="Z12" i="53" s="1"/>
  <c r="U12" i="53"/>
  <c r="U15" i="53"/>
  <c r="U16" i="53"/>
  <c r="U17" i="53"/>
  <c r="U18" i="53"/>
  <c r="U19" i="53"/>
  <c r="U20" i="53"/>
  <c r="U21" i="53"/>
  <c r="U22" i="53"/>
  <c r="U23" i="53"/>
  <c r="U24" i="53"/>
  <c r="U25" i="53"/>
  <c r="U26" i="53"/>
  <c r="U27" i="53"/>
  <c r="U28" i="53"/>
  <c r="U29" i="53"/>
  <c r="U30" i="53"/>
  <c r="U31" i="53"/>
  <c r="U32" i="53"/>
  <c r="U34" i="53"/>
  <c r="U35" i="53"/>
  <c r="U36" i="53"/>
  <c r="U37" i="53"/>
  <c r="U38" i="53"/>
  <c r="U39" i="53"/>
  <c r="U40" i="53"/>
  <c r="U41" i="53"/>
  <c r="U42" i="53"/>
  <c r="U44" i="53"/>
  <c r="U45" i="53"/>
  <c r="U46" i="53"/>
  <c r="U47" i="53"/>
  <c r="U48" i="53"/>
  <c r="U49" i="53"/>
  <c r="U50" i="53"/>
  <c r="U51" i="53"/>
  <c r="U52" i="53"/>
  <c r="U53" i="53"/>
  <c r="U54" i="53"/>
  <c r="U55" i="53"/>
  <c r="U56" i="53"/>
  <c r="U57" i="53"/>
  <c r="U58" i="53"/>
  <c r="U59" i="53"/>
  <c r="U60" i="53"/>
  <c r="U61" i="53"/>
  <c r="U62" i="53"/>
  <c r="U63" i="53"/>
  <c r="U64" i="53"/>
  <c r="U66" i="53"/>
  <c r="U67" i="53"/>
  <c r="U68" i="53"/>
  <c r="U69" i="53"/>
  <c r="U70" i="53"/>
  <c r="U71" i="53"/>
  <c r="U73" i="53"/>
  <c r="U74" i="53"/>
  <c r="U75" i="53"/>
  <c r="U76" i="53"/>
  <c r="U77" i="53"/>
  <c r="U78" i="53"/>
  <c r="U80" i="53"/>
  <c r="U81" i="53"/>
  <c r="U82" i="53"/>
  <c r="U83" i="53"/>
  <c r="U84" i="53"/>
  <c r="U85" i="53"/>
  <c r="U87" i="53"/>
  <c r="U88" i="53"/>
  <c r="U89" i="53"/>
  <c r="U90" i="53"/>
  <c r="U91" i="53"/>
  <c r="U92" i="53"/>
  <c r="U93" i="53"/>
  <c r="U94" i="53"/>
  <c r="U95" i="53"/>
  <c r="U97" i="53"/>
  <c r="U98" i="53"/>
  <c r="U99" i="53"/>
  <c r="U100" i="53"/>
  <c r="U101" i="53"/>
  <c r="U102" i="53"/>
  <c r="U103" i="53"/>
  <c r="U104" i="53"/>
  <c r="U105" i="53"/>
  <c r="U106" i="53"/>
  <c r="U108" i="53"/>
  <c r="U109" i="53"/>
  <c r="U110" i="53"/>
  <c r="U111" i="53"/>
  <c r="U112" i="53"/>
  <c r="U113" i="53"/>
  <c r="U114" i="53"/>
  <c r="U115" i="53"/>
  <c r="U116" i="53"/>
  <c r="U117" i="53"/>
  <c r="U119" i="53"/>
  <c r="U120" i="53"/>
  <c r="U121" i="53"/>
  <c r="U123" i="53"/>
  <c r="U124" i="53"/>
  <c r="U125" i="53"/>
  <c r="U126" i="53"/>
  <c r="U127" i="53"/>
  <c r="U128" i="53"/>
  <c r="U129" i="53"/>
  <c r="U130" i="53"/>
  <c r="U131" i="53"/>
  <c r="U132" i="53"/>
  <c r="U133" i="53"/>
  <c r="U13" i="53"/>
  <c r="T13" i="53"/>
  <c r="T15" i="53"/>
  <c r="T16" i="53"/>
  <c r="T17" i="53"/>
  <c r="T18" i="53"/>
  <c r="T19" i="53"/>
  <c r="T20" i="53"/>
  <c r="T21" i="53"/>
  <c r="T22" i="53"/>
  <c r="T23" i="53"/>
  <c r="T24" i="53"/>
  <c r="T25" i="53"/>
  <c r="T26" i="53"/>
  <c r="T27" i="53"/>
  <c r="T28" i="53"/>
  <c r="T29" i="53"/>
  <c r="T30" i="53"/>
  <c r="T31" i="53"/>
  <c r="T32" i="53"/>
  <c r="T34" i="53"/>
  <c r="T35" i="53"/>
  <c r="T36" i="53"/>
  <c r="T37" i="53"/>
  <c r="T38" i="53"/>
  <c r="T39" i="53"/>
  <c r="T40" i="53"/>
  <c r="T41" i="53"/>
  <c r="T42" i="53"/>
  <c r="T44" i="53"/>
  <c r="T45" i="53"/>
  <c r="T46" i="53"/>
  <c r="T47" i="53"/>
  <c r="T48" i="53"/>
  <c r="T49" i="53"/>
  <c r="T50" i="53"/>
  <c r="T51" i="53"/>
  <c r="T52" i="53"/>
  <c r="T53" i="53"/>
  <c r="T54" i="53"/>
  <c r="T55" i="53"/>
  <c r="T56" i="53"/>
  <c r="T57" i="53"/>
  <c r="T58" i="53"/>
  <c r="T59" i="53"/>
  <c r="T60" i="53"/>
  <c r="T61" i="53"/>
  <c r="T62" i="53"/>
  <c r="T63" i="53"/>
  <c r="T64" i="53"/>
  <c r="T66" i="53"/>
  <c r="T67" i="53"/>
  <c r="T68" i="53"/>
  <c r="T69" i="53"/>
  <c r="T70" i="53"/>
  <c r="T71" i="53"/>
  <c r="T73" i="53"/>
  <c r="T74" i="53"/>
  <c r="T75" i="53"/>
  <c r="T76" i="53"/>
  <c r="T77" i="53"/>
  <c r="T78" i="53"/>
  <c r="T80" i="53"/>
  <c r="T81" i="53"/>
  <c r="T82" i="53"/>
  <c r="T83" i="53"/>
  <c r="T84" i="53"/>
  <c r="T85" i="53"/>
  <c r="T87" i="53"/>
  <c r="T88" i="53"/>
  <c r="T89" i="53"/>
  <c r="T90" i="53"/>
  <c r="T91" i="53"/>
  <c r="T92" i="53"/>
  <c r="T93" i="53"/>
  <c r="T94" i="53"/>
  <c r="T95" i="53"/>
  <c r="T97" i="53"/>
  <c r="T98" i="53"/>
  <c r="T99" i="53"/>
  <c r="T100" i="53"/>
  <c r="T101" i="53"/>
  <c r="T102" i="53"/>
  <c r="T103" i="53"/>
  <c r="T104" i="53"/>
  <c r="T105" i="53"/>
  <c r="T106" i="53"/>
  <c r="T108" i="53"/>
  <c r="T109" i="53"/>
  <c r="T110" i="53"/>
  <c r="T111" i="53"/>
  <c r="T112" i="53"/>
  <c r="T113" i="53"/>
  <c r="T114" i="53"/>
  <c r="T115" i="53"/>
  <c r="T116" i="53"/>
  <c r="T117" i="53"/>
  <c r="T119" i="53"/>
  <c r="T120" i="53"/>
  <c r="T121" i="53"/>
  <c r="T123" i="53"/>
  <c r="T124" i="53"/>
  <c r="T125" i="53"/>
  <c r="T126" i="53"/>
  <c r="T127" i="53"/>
  <c r="T128" i="53"/>
  <c r="T129" i="53"/>
  <c r="T130" i="53"/>
  <c r="T131" i="53"/>
  <c r="T132" i="53"/>
  <c r="T133" i="53"/>
  <c r="S12" i="53"/>
  <c r="T12" i="53"/>
  <c r="S13" i="53"/>
  <c r="S15" i="53"/>
  <c r="S16" i="53"/>
  <c r="S17" i="53"/>
  <c r="S18" i="53"/>
  <c r="S19" i="53"/>
  <c r="S20" i="53"/>
  <c r="S21" i="53"/>
  <c r="S22" i="53"/>
  <c r="S23" i="53"/>
  <c r="S24" i="53"/>
  <c r="S25" i="53"/>
  <c r="S26" i="53"/>
  <c r="S27" i="53"/>
  <c r="S28" i="53"/>
  <c r="S29" i="53"/>
  <c r="S30" i="53"/>
  <c r="S31" i="53"/>
  <c r="S32" i="53"/>
  <c r="S34" i="53"/>
  <c r="S35" i="53"/>
  <c r="S36" i="53"/>
  <c r="S37" i="53"/>
  <c r="S38" i="53"/>
  <c r="S39" i="53"/>
  <c r="S40" i="53"/>
  <c r="S41" i="53"/>
  <c r="S42" i="53"/>
  <c r="S44" i="53"/>
  <c r="S45" i="53"/>
  <c r="S46" i="53"/>
  <c r="S47" i="53"/>
  <c r="S48" i="53"/>
  <c r="S49" i="53"/>
  <c r="S50" i="53"/>
  <c r="S51" i="53"/>
  <c r="S52" i="53"/>
  <c r="S53" i="53"/>
  <c r="S54" i="53"/>
  <c r="S55" i="53"/>
  <c r="S56" i="53"/>
  <c r="S57" i="53"/>
  <c r="S58" i="53"/>
  <c r="S59" i="53"/>
  <c r="S60" i="53"/>
  <c r="S61" i="53"/>
  <c r="S62" i="53"/>
  <c r="S63" i="53"/>
  <c r="S64" i="53"/>
  <c r="S66" i="53"/>
  <c r="S67" i="53"/>
  <c r="S68" i="53"/>
  <c r="S69" i="53"/>
  <c r="S70" i="53"/>
  <c r="S71" i="53"/>
  <c r="S73" i="53"/>
  <c r="S74" i="53"/>
  <c r="S75" i="53"/>
  <c r="S76" i="53"/>
  <c r="S77" i="53"/>
  <c r="S78" i="53"/>
  <c r="S80" i="53"/>
  <c r="S81" i="53"/>
  <c r="S82" i="53"/>
  <c r="S83" i="53"/>
  <c r="S84" i="53"/>
  <c r="S85" i="53"/>
  <c r="S87" i="53"/>
  <c r="S88" i="53"/>
  <c r="S89" i="53"/>
  <c r="S90" i="53"/>
  <c r="S91" i="53"/>
  <c r="S92" i="53"/>
  <c r="S93" i="53"/>
  <c r="S94" i="53"/>
  <c r="S95" i="53"/>
  <c r="S97" i="53"/>
  <c r="S98" i="53"/>
  <c r="S99" i="53"/>
  <c r="S100" i="53"/>
  <c r="S101" i="53"/>
  <c r="S102" i="53"/>
  <c r="S103" i="53"/>
  <c r="S104" i="53"/>
  <c r="S105" i="53"/>
  <c r="S106" i="53"/>
  <c r="S108" i="53"/>
  <c r="S109" i="53"/>
  <c r="S110" i="53"/>
  <c r="S111" i="53"/>
  <c r="S112" i="53"/>
  <c r="S113" i="53"/>
  <c r="S114" i="53"/>
  <c r="S115" i="53"/>
  <c r="S116" i="53"/>
  <c r="S117" i="53"/>
  <c r="S119" i="53"/>
  <c r="S120" i="53"/>
  <c r="S121" i="53"/>
  <c r="S123" i="53"/>
  <c r="S124" i="53"/>
  <c r="S125" i="53"/>
  <c r="S126" i="53"/>
  <c r="S127" i="53"/>
  <c r="S128" i="53"/>
  <c r="S129" i="53"/>
  <c r="S130" i="53"/>
  <c r="S131" i="53"/>
  <c r="S132" i="53"/>
  <c r="S133" i="53"/>
  <c r="HN133" i="53"/>
  <c r="HS133" i="53" s="1"/>
  <c r="HN132" i="53"/>
  <c r="HS132" i="53" s="1"/>
  <c r="HN131" i="53"/>
  <c r="HS131" i="53" s="1"/>
  <c r="HN130" i="53"/>
  <c r="HS130" i="53" s="1"/>
  <c r="HN129" i="53"/>
  <c r="HS129" i="53" s="1"/>
  <c r="HN128" i="53"/>
  <c r="HS128" i="53" s="1"/>
  <c r="HN127" i="53"/>
  <c r="HS127" i="53" s="1"/>
  <c r="HN126" i="53"/>
  <c r="HS126" i="53" s="1"/>
  <c r="HN125" i="53"/>
  <c r="HS125" i="53" s="1"/>
  <c r="HN124" i="53"/>
  <c r="HS124" i="53" s="1"/>
  <c r="HN123" i="53"/>
  <c r="HS123" i="53" s="1"/>
  <c r="HN121" i="53"/>
  <c r="HS121" i="53" s="1"/>
  <c r="HN120" i="53"/>
  <c r="HS120" i="53" s="1"/>
  <c r="HN119" i="53"/>
  <c r="HS119" i="53" s="1"/>
  <c r="HN117" i="53"/>
  <c r="HS117" i="53" s="1"/>
  <c r="HN116" i="53"/>
  <c r="HS116" i="53" s="1"/>
  <c r="HN115" i="53"/>
  <c r="HS115" i="53" s="1"/>
  <c r="HN114" i="53"/>
  <c r="HS114" i="53" s="1"/>
  <c r="HN113" i="53"/>
  <c r="HS113" i="53" s="1"/>
  <c r="HN112" i="53"/>
  <c r="HS112" i="53" s="1"/>
  <c r="HN111" i="53"/>
  <c r="HS111" i="53" s="1"/>
  <c r="HN110" i="53"/>
  <c r="HS110" i="53" s="1"/>
  <c r="HN109" i="53"/>
  <c r="HS109" i="53" s="1"/>
  <c r="HN108" i="53"/>
  <c r="HS108" i="53" s="1"/>
  <c r="HN106" i="53"/>
  <c r="HS106" i="53" s="1"/>
  <c r="HN105" i="53"/>
  <c r="HS105" i="53" s="1"/>
  <c r="HN104" i="53"/>
  <c r="HS104" i="53" s="1"/>
  <c r="HN103" i="53"/>
  <c r="HS103" i="53" s="1"/>
  <c r="HN102" i="53"/>
  <c r="HS102" i="53" s="1"/>
  <c r="HN101" i="53"/>
  <c r="HS101" i="53" s="1"/>
  <c r="HN100" i="53"/>
  <c r="HS100" i="53" s="1"/>
  <c r="HN99" i="53"/>
  <c r="HS99" i="53" s="1"/>
  <c r="HN98" i="53"/>
  <c r="HS98" i="53" s="1"/>
  <c r="HN97" i="53"/>
  <c r="HS97" i="53" s="1"/>
  <c r="HN95" i="53"/>
  <c r="HS95" i="53" s="1"/>
  <c r="HN94" i="53"/>
  <c r="HS94" i="53" s="1"/>
  <c r="HN93" i="53"/>
  <c r="HS93" i="53" s="1"/>
  <c r="HN92" i="53"/>
  <c r="HS92" i="53" s="1"/>
  <c r="HN91" i="53"/>
  <c r="HS91" i="53" s="1"/>
  <c r="HN90" i="53"/>
  <c r="HS90" i="53" s="1"/>
  <c r="HN89" i="53"/>
  <c r="HS89" i="53" s="1"/>
  <c r="HN88" i="53"/>
  <c r="HS88" i="53" s="1"/>
  <c r="HN87" i="53"/>
  <c r="HS87" i="53" s="1"/>
  <c r="HN85" i="53"/>
  <c r="HS85" i="53" s="1"/>
  <c r="HN84" i="53"/>
  <c r="HS84" i="53" s="1"/>
  <c r="HN83" i="53"/>
  <c r="HS83" i="53" s="1"/>
  <c r="HN82" i="53"/>
  <c r="HS82" i="53" s="1"/>
  <c r="HN81" i="53"/>
  <c r="HS81" i="53" s="1"/>
  <c r="HN80" i="53"/>
  <c r="HS80" i="53" s="1"/>
  <c r="HN78" i="53"/>
  <c r="HS78" i="53" s="1"/>
  <c r="HN77" i="53"/>
  <c r="HS77" i="53" s="1"/>
  <c r="HN76" i="53"/>
  <c r="HS76" i="53" s="1"/>
  <c r="HN75" i="53"/>
  <c r="HS75" i="53" s="1"/>
  <c r="HN74" i="53"/>
  <c r="HS74" i="53" s="1"/>
  <c r="HN73" i="53"/>
  <c r="HS73" i="53" s="1"/>
  <c r="HN71" i="53"/>
  <c r="HS71" i="53" s="1"/>
  <c r="HN70" i="53"/>
  <c r="HS70" i="53" s="1"/>
  <c r="HN69" i="53"/>
  <c r="HS69" i="53" s="1"/>
  <c r="HN68" i="53"/>
  <c r="HS68" i="53" s="1"/>
  <c r="HN67" i="53"/>
  <c r="HS67" i="53" s="1"/>
  <c r="HN66" i="53"/>
  <c r="HS66" i="53" s="1"/>
  <c r="HN64" i="53"/>
  <c r="HS64" i="53" s="1"/>
  <c r="HN63" i="53"/>
  <c r="HS63" i="53" s="1"/>
  <c r="HN62" i="53"/>
  <c r="HS62" i="53" s="1"/>
  <c r="HN61" i="53"/>
  <c r="HS61" i="53" s="1"/>
  <c r="HN60" i="53"/>
  <c r="HS60" i="53" s="1"/>
  <c r="HN59" i="53"/>
  <c r="HS59" i="53" s="1"/>
  <c r="HN58" i="53"/>
  <c r="HS58" i="53" s="1"/>
  <c r="HN57" i="53"/>
  <c r="HS57" i="53" s="1"/>
  <c r="HN56" i="53"/>
  <c r="HS56" i="53" s="1"/>
  <c r="HN55" i="53"/>
  <c r="HS55" i="53" s="1"/>
  <c r="HN54" i="53"/>
  <c r="HS54" i="53" s="1"/>
  <c r="HN53" i="53"/>
  <c r="HS53" i="53" s="1"/>
  <c r="HN52" i="53"/>
  <c r="HS52" i="53" s="1"/>
  <c r="HN51" i="53"/>
  <c r="HS51" i="53" s="1"/>
  <c r="HN50" i="53"/>
  <c r="HS50" i="53" s="1"/>
  <c r="HN49" i="53"/>
  <c r="HS49" i="53" s="1"/>
  <c r="HN48" i="53"/>
  <c r="HS48" i="53" s="1"/>
  <c r="HN47" i="53"/>
  <c r="HS47" i="53" s="1"/>
  <c r="HN46" i="53"/>
  <c r="HS46" i="53" s="1"/>
  <c r="HN45" i="53"/>
  <c r="HS45" i="53" s="1"/>
  <c r="HN44" i="53"/>
  <c r="HS44" i="53" s="1"/>
  <c r="HN42" i="53"/>
  <c r="HS42" i="53" s="1"/>
  <c r="HN41" i="53"/>
  <c r="HS41" i="53" s="1"/>
  <c r="HN40" i="53"/>
  <c r="HS40" i="53" s="1"/>
  <c r="HN39" i="53"/>
  <c r="HS39" i="53" s="1"/>
  <c r="HN38" i="53"/>
  <c r="HS38" i="53" s="1"/>
  <c r="HN37" i="53"/>
  <c r="HS37" i="53" s="1"/>
  <c r="HN36" i="53"/>
  <c r="HS36" i="53" s="1"/>
  <c r="HN35" i="53"/>
  <c r="HS35" i="53" s="1"/>
  <c r="HN34" i="53"/>
  <c r="HS34" i="53" s="1"/>
  <c r="HN32" i="53"/>
  <c r="HS32" i="53" s="1"/>
  <c r="HN31" i="53"/>
  <c r="HS31" i="53" s="1"/>
  <c r="HN30" i="53"/>
  <c r="HS30" i="53" s="1"/>
  <c r="HN29" i="53"/>
  <c r="HS29" i="53" s="1"/>
  <c r="HN28" i="53"/>
  <c r="HS28" i="53" s="1"/>
  <c r="HN27" i="53"/>
  <c r="HS27" i="53" s="1"/>
  <c r="HN26" i="53"/>
  <c r="HS26" i="53" s="1"/>
  <c r="HN25" i="53"/>
  <c r="HS25" i="53" s="1"/>
  <c r="HN24" i="53"/>
  <c r="HS24" i="53" s="1"/>
  <c r="HN23" i="53"/>
  <c r="HS23" i="53" s="1"/>
  <c r="HN22" i="53"/>
  <c r="HS22" i="53" s="1"/>
  <c r="HN21" i="53"/>
  <c r="HS21" i="53" s="1"/>
  <c r="HN20" i="53"/>
  <c r="HS20" i="53" s="1"/>
  <c r="HN19" i="53"/>
  <c r="HS19" i="53" s="1"/>
  <c r="HN18" i="53"/>
  <c r="HS18" i="53" s="1"/>
  <c r="HN17" i="53"/>
  <c r="HS17" i="53" s="1"/>
  <c r="HN16" i="53"/>
  <c r="HS16" i="53" s="1"/>
  <c r="HN15" i="53"/>
  <c r="HS15" i="53" s="1"/>
  <c r="HN13" i="53"/>
  <c r="HS13" i="53" s="1"/>
  <c r="HN12" i="53"/>
  <c r="GW133" i="53"/>
  <c r="HB133" i="53" s="1"/>
  <c r="GW132" i="53"/>
  <c r="HB132" i="53" s="1"/>
  <c r="GW131" i="53"/>
  <c r="HB131" i="53" s="1"/>
  <c r="GW130" i="53"/>
  <c r="HB130" i="53" s="1"/>
  <c r="GW129" i="53"/>
  <c r="HB129" i="53" s="1"/>
  <c r="GW128" i="53"/>
  <c r="HB128" i="53" s="1"/>
  <c r="GW127" i="53"/>
  <c r="HB127" i="53" s="1"/>
  <c r="GW126" i="53"/>
  <c r="HB126" i="53" s="1"/>
  <c r="GW125" i="53"/>
  <c r="HB125" i="53" s="1"/>
  <c r="GW124" i="53"/>
  <c r="HB124" i="53" s="1"/>
  <c r="GW123" i="53"/>
  <c r="HB123" i="53" s="1"/>
  <c r="GW121" i="53"/>
  <c r="HB121" i="53" s="1"/>
  <c r="GW120" i="53"/>
  <c r="HB120" i="53" s="1"/>
  <c r="GW119" i="53"/>
  <c r="HB119" i="53" s="1"/>
  <c r="GW117" i="53"/>
  <c r="HB117" i="53" s="1"/>
  <c r="GW116" i="53"/>
  <c r="HB116" i="53" s="1"/>
  <c r="GW115" i="53"/>
  <c r="HB115" i="53" s="1"/>
  <c r="GW114" i="53"/>
  <c r="HB114" i="53" s="1"/>
  <c r="GW113" i="53"/>
  <c r="HB113" i="53" s="1"/>
  <c r="GW112" i="53"/>
  <c r="HB112" i="53" s="1"/>
  <c r="GW111" i="53"/>
  <c r="HB111" i="53" s="1"/>
  <c r="GW110" i="53"/>
  <c r="HB110" i="53" s="1"/>
  <c r="GW109" i="53"/>
  <c r="HB109" i="53" s="1"/>
  <c r="GW108" i="53"/>
  <c r="HB108" i="53" s="1"/>
  <c r="GW106" i="53"/>
  <c r="HB106" i="53" s="1"/>
  <c r="GW105" i="53"/>
  <c r="HB105" i="53" s="1"/>
  <c r="GW104" i="53"/>
  <c r="HB104" i="53" s="1"/>
  <c r="GW103" i="53"/>
  <c r="HB103" i="53" s="1"/>
  <c r="GW102" i="53"/>
  <c r="HB102" i="53" s="1"/>
  <c r="GW101" i="53"/>
  <c r="HB101" i="53" s="1"/>
  <c r="GW100" i="53"/>
  <c r="HB100" i="53" s="1"/>
  <c r="GW99" i="53"/>
  <c r="HB99" i="53" s="1"/>
  <c r="GW98" i="53"/>
  <c r="HB98" i="53" s="1"/>
  <c r="GW97" i="53"/>
  <c r="HB97" i="53" s="1"/>
  <c r="GW95" i="53"/>
  <c r="HB95" i="53" s="1"/>
  <c r="GW94" i="53"/>
  <c r="HB94" i="53" s="1"/>
  <c r="GW93" i="53"/>
  <c r="HB93" i="53" s="1"/>
  <c r="GW92" i="53"/>
  <c r="HB92" i="53" s="1"/>
  <c r="GW91" i="53"/>
  <c r="HB91" i="53" s="1"/>
  <c r="GW90" i="53"/>
  <c r="HB90" i="53" s="1"/>
  <c r="GW89" i="53"/>
  <c r="HB89" i="53" s="1"/>
  <c r="GW88" i="53"/>
  <c r="HB88" i="53" s="1"/>
  <c r="GW87" i="53"/>
  <c r="HB87" i="53" s="1"/>
  <c r="GW85" i="53"/>
  <c r="HB85" i="53" s="1"/>
  <c r="GW84" i="53"/>
  <c r="HB84" i="53" s="1"/>
  <c r="GW83" i="53"/>
  <c r="HB83" i="53" s="1"/>
  <c r="GW82" i="53"/>
  <c r="HB82" i="53" s="1"/>
  <c r="GW81" i="53"/>
  <c r="HB81" i="53" s="1"/>
  <c r="GW80" i="53"/>
  <c r="HB80" i="53" s="1"/>
  <c r="GW78" i="53"/>
  <c r="HB78" i="53" s="1"/>
  <c r="GW77" i="53"/>
  <c r="HB77" i="53" s="1"/>
  <c r="GW76" i="53"/>
  <c r="HB76" i="53" s="1"/>
  <c r="GW75" i="53"/>
  <c r="HB75" i="53" s="1"/>
  <c r="GW74" i="53"/>
  <c r="HB74" i="53" s="1"/>
  <c r="GW73" i="53"/>
  <c r="HB73" i="53" s="1"/>
  <c r="GW71" i="53"/>
  <c r="HB71" i="53" s="1"/>
  <c r="GW70" i="53"/>
  <c r="HB70" i="53" s="1"/>
  <c r="GW69" i="53"/>
  <c r="HB69" i="53" s="1"/>
  <c r="GW68" i="53"/>
  <c r="HB68" i="53" s="1"/>
  <c r="GW67" i="53"/>
  <c r="HB67" i="53" s="1"/>
  <c r="GW66" i="53"/>
  <c r="HB66" i="53" s="1"/>
  <c r="GW64" i="53"/>
  <c r="HB64" i="53" s="1"/>
  <c r="GW63" i="53"/>
  <c r="HB63" i="53" s="1"/>
  <c r="GW62" i="53"/>
  <c r="HB62" i="53" s="1"/>
  <c r="GW61" i="53"/>
  <c r="HB61" i="53" s="1"/>
  <c r="GW60" i="53"/>
  <c r="HB60" i="53" s="1"/>
  <c r="GW59" i="53"/>
  <c r="HB59" i="53" s="1"/>
  <c r="GW58" i="53"/>
  <c r="HB58" i="53" s="1"/>
  <c r="GW57" i="53"/>
  <c r="HB57" i="53" s="1"/>
  <c r="GW56" i="53"/>
  <c r="HB56" i="53" s="1"/>
  <c r="GW55" i="53"/>
  <c r="HB55" i="53" s="1"/>
  <c r="GW54" i="53"/>
  <c r="HB54" i="53" s="1"/>
  <c r="GW53" i="53"/>
  <c r="HB53" i="53" s="1"/>
  <c r="GW52" i="53"/>
  <c r="HB52" i="53" s="1"/>
  <c r="GW51" i="53"/>
  <c r="HB51" i="53" s="1"/>
  <c r="GW50" i="53"/>
  <c r="HB50" i="53" s="1"/>
  <c r="GW49" i="53"/>
  <c r="HB49" i="53" s="1"/>
  <c r="GW48" i="53"/>
  <c r="HB48" i="53" s="1"/>
  <c r="GW47" i="53"/>
  <c r="HB47" i="53" s="1"/>
  <c r="GW46" i="53"/>
  <c r="HB46" i="53" s="1"/>
  <c r="GW45" i="53"/>
  <c r="HB45" i="53" s="1"/>
  <c r="GW44" i="53"/>
  <c r="HB44" i="53" s="1"/>
  <c r="GW42" i="53"/>
  <c r="HB42" i="53" s="1"/>
  <c r="GW41" i="53"/>
  <c r="HB41" i="53" s="1"/>
  <c r="GW40" i="53"/>
  <c r="HB40" i="53" s="1"/>
  <c r="GW39" i="53"/>
  <c r="HB39" i="53" s="1"/>
  <c r="GW38" i="53"/>
  <c r="HB38" i="53" s="1"/>
  <c r="GW37" i="53"/>
  <c r="HB37" i="53" s="1"/>
  <c r="GW36" i="53"/>
  <c r="HB36" i="53" s="1"/>
  <c r="GW35" i="53"/>
  <c r="HB35" i="53" s="1"/>
  <c r="GW34" i="53"/>
  <c r="HB34" i="53" s="1"/>
  <c r="GW32" i="53"/>
  <c r="HB32" i="53" s="1"/>
  <c r="GW31" i="53"/>
  <c r="HB31" i="53" s="1"/>
  <c r="GW30" i="53"/>
  <c r="HB30" i="53" s="1"/>
  <c r="GW29" i="53"/>
  <c r="HB29" i="53" s="1"/>
  <c r="GW28" i="53"/>
  <c r="HB28" i="53" s="1"/>
  <c r="GW27" i="53"/>
  <c r="HB27" i="53" s="1"/>
  <c r="GW26" i="53"/>
  <c r="HB26" i="53" s="1"/>
  <c r="GW25" i="53"/>
  <c r="HB25" i="53" s="1"/>
  <c r="GW24" i="53"/>
  <c r="HB24" i="53" s="1"/>
  <c r="GW23" i="53"/>
  <c r="HB23" i="53" s="1"/>
  <c r="GW22" i="53"/>
  <c r="HB22" i="53" s="1"/>
  <c r="GW21" i="53"/>
  <c r="HB21" i="53" s="1"/>
  <c r="GW20" i="53"/>
  <c r="HB20" i="53" s="1"/>
  <c r="GW19" i="53"/>
  <c r="HB19" i="53" s="1"/>
  <c r="GW18" i="53"/>
  <c r="HB18" i="53" s="1"/>
  <c r="GW17" i="53"/>
  <c r="HB17" i="53" s="1"/>
  <c r="GW16" i="53"/>
  <c r="HB16" i="53" s="1"/>
  <c r="GW15" i="53"/>
  <c r="HB15" i="53" s="1"/>
  <c r="GW13" i="53"/>
  <c r="HB13" i="53" s="1"/>
  <c r="GW12" i="53"/>
  <c r="GW134" i="53" s="1"/>
  <c r="GF133" i="53"/>
  <c r="GK133" i="53" s="1"/>
  <c r="GF132" i="53"/>
  <c r="GK132" i="53" s="1"/>
  <c r="GF131" i="53"/>
  <c r="GK131" i="53" s="1"/>
  <c r="GF130" i="53"/>
  <c r="GK130" i="53" s="1"/>
  <c r="GF129" i="53"/>
  <c r="GK129" i="53" s="1"/>
  <c r="GF128" i="53"/>
  <c r="GK128" i="53" s="1"/>
  <c r="GF127" i="53"/>
  <c r="GK127" i="53" s="1"/>
  <c r="GF126" i="53"/>
  <c r="GK126" i="53" s="1"/>
  <c r="GF125" i="53"/>
  <c r="GK125" i="53" s="1"/>
  <c r="GF124" i="53"/>
  <c r="GK124" i="53" s="1"/>
  <c r="GF123" i="53"/>
  <c r="GK123" i="53" s="1"/>
  <c r="GF121" i="53"/>
  <c r="GK121" i="53" s="1"/>
  <c r="GF120" i="53"/>
  <c r="GK120" i="53" s="1"/>
  <c r="GF119" i="53"/>
  <c r="GK119" i="53" s="1"/>
  <c r="GF117" i="53"/>
  <c r="GK117" i="53" s="1"/>
  <c r="GF116" i="53"/>
  <c r="GK116" i="53" s="1"/>
  <c r="GF115" i="53"/>
  <c r="GK115" i="53" s="1"/>
  <c r="GF114" i="53"/>
  <c r="GK114" i="53" s="1"/>
  <c r="GF113" i="53"/>
  <c r="GK113" i="53" s="1"/>
  <c r="GF112" i="53"/>
  <c r="GK112" i="53" s="1"/>
  <c r="GF111" i="53"/>
  <c r="GK111" i="53" s="1"/>
  <c r="GF110" i="53"/>
  <c r="GK110" i="53" s="1"/>
  <c r="GF109" i="53"/>
  <c r="GK109" i="53" s="1"/>
  <c r="GF108" i="53"/>
  <c r="GK108" i="53" s="1"/>
  <c r="GF106" i="53"/>
  <c r="GK106" i="53" s="1"/>
  <c r="GF105" i="53"/>
  <c r="GK105" i="53" s="1"/>
  <c r="GF104" i="53"/>
  <c r="GK104" i="53" s="1"/>
  <c r="GF103" i="53"/>
  <c r="GK103" i="53" s="1"/>
  <c r="GF102" i="53"/>
  <c r="GK102" i="53" s="1"/>
  <c r="GF101" i="53"/>
  <c r="GK101" i="53" s="1"/>
  <c r="GF100" i="53"/>
  <c r="GK100" i="53" s="1"/>
  <c r="GF99" i="53"/>
  <c r="GK99" i="53" s="1"/>
  <c r="GF98" i="53"/>
  <c r="GK98" i="53" s="1"/>
  <c r="GF97" i="53"/>
  <c r="GK97" i="53" s="1"/>
  <c r="GF95" i="53"/>
  <c r="GK95" i="53" s="1"/>
  <c r="GF94" i="53"/>
  <c r="GK94" i="53" s="1"/>
  <c r="GF93" i="53"/>
  <c r="GK93" i="53" s="1"/>
  <c r="GF92" i="53"/>
  <c r="GK92" i="53" s="1"/>
  <c r="GF91" i="53"/>
  <c r="GK91" i="53" s="1"/>
  <c r="GF90" i="53"/>
  <c r="GK90" i="53" s="1"/>
  <c r="GF89" i="53"/>
  <c r="GK89" i="53" s="1"/>
  <c r="GF88" i="53"/>
  <c r="GK88" i="53" s="1"/>
  <c r="GF87" i="53"/>
  <c r="GK87" i="53" s="1"/>
  <c r="GF85" i="53"/>
  <c r="GK85" i="53" s="1"/>
  <c r="GF84" i="53"/>
  <c r="GK84" i="53" s="1"/>
  <c r="GF83" i="53"/>
  <c r="GK83" i="53" s="1"/>
  <c r="GF82" i="53"/>
  <c r="GK82" i="53" s="1"/>
  <c r="GF81" i="53"/>
  <c r="GK81" i="53" s="1"/>
  <c r="GF80" i="53"/>
  <c r="GK80" i="53" s="1"/>
  <c r="GF78" i="53"/>
  <c r="GK78" i="53" s="1"/>
  <c r="GF77" i="53"/>
  <c r="GK77" i="53" s="1"/>
  <c r="GF76" i="53"/>
  <c r="GK76" i="53" s="1"/>
  <c r="GF75" i="53"/>
  <c r="GK75" i="53" s="1"/>
  <c r="GF74" i="53"/>
  <c r="GK74" i="53" s="1"/>
  <c r="GF73" i="53"/>
  <c r="GK73" i="53" s="1"/>
  <c r="GF71" i="53"/>
  <c r="GK71" i="53" s="1"/>
  <c r="GF70" i="53"/>
  <c r="GK70" i="53" s="1"/>
  <c r="GF69" i="53"/>
  <c r="GK69" i="53" s="1"/>
  <c r="GF68" i="53"/>
  <c r="GK68" i="53" s="1"/>
  <c r="GF67" i="53"/>
  <c r="GK67" i="53" s="1"/>
  <c r="GF66" i="53"/>
  <c r="GK66" i="53" s="1"/>
  <c r="GF64" i="53"/>
  <c r="GK64" i="53" s="1"/>
  <c r="GF63" i="53"/>
  <c r="GK63" i="53" s="1"/>
  <c r="GF62" i="53"/>
  <c r="GK62" i="53" s="1"/>
  <c r="GF61" i="53"/>
  <c r="GK61" i="53" s="1"/>
  <c r="GF60" i="53"/>
  <c r="GK60" i="53" s="1"/>
  <c r="GF59" i="53"/>
  <c r="GK59" i="53" s="1"/>
  <c r="GF58" i="53"/>
  <c r="GK58" i="53" s="1"/>
  <c r="GF57" i="53"/>
  <c r="GK57" i="53" s="1"/>
  <c r="GF56" i="53"/>
  <c r="GK56" i="53" s="1"/>
  <c r="GF55" i="53"/>
  <c r="GK55" i="53" s="1"/>
  <c r="GF54" i="53"/>
  <c r="GK54" i="53" s="1"/>
  <c r="GF53" i="53"/>
  <c r="GK53" i="53" s="1"/>
  <c r="GF52" i="53"/>
  <c r="GK52" i="53" s="1"/>
  <c r="GF51" i="53"/>
  <c r="GK51" i="53" s="1"/>
  <c r="GF50" i="53"/>
  <c r="GK50" i="53" s="1"/>
  <c r="GF49" i="53"/>
  <c r="GK49" i="53" s="1"/>
  <c r="GF48" i="53"/>
  <c r="GK48" i="53" s="1"/>
  <c r="GF47" i="53"/>
  <c r="GK47" i="53" s="1"/>
  <c r="GF46" i="53"/>
  <c r="GK46" i="53" s="1"/>
  <c r="GF45" i="53"/>
  <c r="GK45" i="53" s="1"/>
  <c r="GF44" i="53"/>
  <c r="GK44" i="53" s="1"/>
  <c r="GF42" i="53"/>
  <c r="GK42" i="53" s="1"/>
  <c r="GF41" i="53"/>
  <c r="GK41" i="53" s="1"/>
  <c r="GF40" i="53"/>
  <c r="GK40" i="53" s="1"/>
  <c r="GF39" i="53"/>
  <c r="GK39" i="53" s="1"/>
  <c r="GF38" i="53"/>
  <c r="GK38" i="53" s="1"/>
  <c r="GF37" i="53"/>
  <c r="GK37" i="53" s="1"/>
  <c r="GF36" i="53"/>
  <c r="GK36" i="53" s="1"/>
  <c r="GF35" i="53"/>
  <c r="GK35" i="53" s="1"/>
  <c r="GF34" i="53"/>
  <c r="GK34" i="53" s="1"/>
  <c r="GF32" i="53"/>
  <c r="GK32" i="53" s="1"/>
  <c r="GF31" i="53"/>
  <c r="GK31" i="53" s="1"/>
  <c r="GF30" i="53"/>
  <c r="GK30" i="53" s="1"/>
  <c r="GF29" i="53"/>
  <c r="GK29" i="53" s="1"/>
  <c r="GF28" i="53"/>
  <c r="GK28" i="53" s="1"/>
  <c r="GF27" i="53"/>
  <c r="GK27" i="53" s="1"/>
  <c r="GF26" i="53"/>
  <c r="GK26" i="53" s="1"/>
  <c r="GF25" i="53"/>
  <c r="GK25" i="53" s="1"/>
  <c r="GF24" i="53"/>
  <c r="GK24" i="53" s="1"/>
  <c r="GF23" i="53"/>
  <c r="GK23" i="53" s="1"/>
  <c r="GF22" i="53"/>
  <c r="GK22" i="53" s="1"/>
  <c r="GF21" i="53"/>
  <c r="GK21" i="53" s="1"/>
  <c r="GF20" i="53"/>
  <c r="GK20" i="53" s="1"/>
  <c r="GF19" i="53"/>
  <c r="GK19" i="53" s="1"/>
  <c r="GF18" i="53"/>
  <c r="GK18" i="53" s="1"/>
  <c r="GF17" i="53"/>
  <c r="GK17" i="53" s="1"/>
  <c r="GF16" i="53"/>
  <c r="GK16" i="53" s="1"/>
  <c r="GF15" i="53"/>
  <c r="GK15" i="53" s="1"/>
  <c r="GF13" i="53"/>
  <c r="GK13" i="53" s="1"/>
  <c r="GF12" i="53"/>
  <c r="FO133" i="53"/>
  <c r="FT133" i="53" s="1"/>
  <c r="FO132" i="53"/>
  <c r="FT132" i="53" s="1"/>
  <c r="FO131" i="53"/>
  <c r="FT131" i="53" s="1"/>
  <c r="FO130" i="53"/>
  <c r="FT130" i="53" s="1"/>
  <c r="FO129" i="53"/>
  <c r="FT129" i="53" s="1"/>
  <c r="FO128" i="53"/>
  <c r="FT128" i="53" s="1"/>
  <c r="FO127" i="53"/>
  <c r="FT127" i="53" s="1"/>
  <c r="FO126" i="53"/>
  <c r="FT126" i="53" s="1"/>
  <c r="FO125" i="53"/>
  <c r="FT125" i="53" s="1"/>
  <c r="FO124" i="53"/>
  <c r="FT124" i="53" s="1"/>
  <c r="FO123" i="53"/>
  <c r="FT123" i="53" s="1"/>
  <c r="FO121" i="53"/>
  <c r="FT121" i="53" s="1"/>
  <c r="FO120" i="53"/>
  <c r="FT120" i="53" s="1"/>
  <c r="FO119" i="53"/>
  <c r="FT119" i="53" s="1"/>
  <c r="FO117" i="53"/>
  <c r="FT117" i="53" s="1"/>
  <c r="FO116" i="53"/>
  <c r="FT116" i="53" s="1"/>
  <c r="FO115" i="53"/>
  <c r="FT115" i="53" s="1"/>
  <c r="FO114" i="53"/>
  <c r="FT114" i="53" s="1"/>
  <c r="FO113" i="53"/>
  <c r="FT113" i="53" s="1"/>
  <c r="FO112" i="53"/>
  <c r="FT112" i="53" s="1"/>
  <c r="FO111" i="53"/>
  <c r="FT111" i="53" s="1"/>
  <c r="FO110" i="53"/>
  <c r="FT110" i="53" s="1"/>
  <c r="FO109" i="53"/>
  <c r="FT109" i="53" s="1"/>
  <c r="FO108" i="53"/>
  <c r="FT108" i="53" s="1"/>
  <c r="FO106" i="53"/>
  <c r="FT106" i="53" s="1"/>
  <c r="FO105" i="53"/>
  <c r="FT105" i="53" s="1"/>
  <c r="FO104" i="53"/>
  <c r="FT104" i="53" s="1"/>
  <c r="FO103" i="53"/>
  <c r="FT103" i="53" s="1"/>
  <c r="FO102" i="53"/>
  <c r="FT102" i="53" s="1"/>
  <c r="FO101" i="53"/>
  <c r="FT101" i="53" s="1"/>
  <c r="FO100" i="53"/>
  <c r="FT100" i="53" s="1"/>
  <c r="FO99" i="53"/>
  <c r="FT99" i="53" s="1"/>
  <c r="FO98" i="53"/>
  <c r="FT98" i="53" s="1"/>
  <c r="FO97" i="53"/>
  <c r="FT97" i="53" s="1"/>
  <c r="FO95" i="53"/>
  <c r="FT95" i="53" s="1"/>
  <c r="FO94" i="53"/>
  <c r="FT94" i="53" s="1"/>
  <c r="FO93" i="53"/>
  <c r="FT93" i="53" s="1"/>
  <c r="FO92" i="53"/>
  <c r="FT92" i="53" s="1"/>
  <c r="FO91" i="53"/>
  <c r="FT91" i="53" s="1"/>
  <c r="FO90" i="53"/>
  <c r="FT90" i="53" s="1"/>
  <c r="FO89" i="53"/>
  <c r="FT89" i="53" s="1"/>
  <c r="FO88" i="53"/>
  <c r="FT88" i="53" s="1"/>
  <c r="FO87" i="53"/>
  <c r="FT87" i="53" s="1"/>
  <c r="FO85" i="53"/>
  <c r="FT85" i="53" s="1"/>
  <c r="FO84" i="53"/>
  <c r="FT84" i="53" s="1"/>
  <c r="FO83" i="53"/>
  <c r="FT83" i="53" s="1"/>
  <c r="FO82" i="53"/>
  <c r="FT82" i="53" s="1"/>
  <c r="FO81" i="53"/>
  <c r="FT81" i="53" s="1"/>
  <c r="FO80" i="53"/>
  <c r="FT80" i="53" s="1"/>
  <c r="FO78" i="53"/>
  <c r="FT78" i="53" s="1"/>
  <c r="FO77" i="53"/>
  <c r="FT77" i="53" s="1"/>
  <c r="FO76" i="53"/>
  <c r="FT76" i="53" s="1"/>
  <c r="FO75" i="53"/>
  <c r="FT75" i="53" s="1"/>
  <c r="FO74" i="53"/>
  <c r="FT74" i="53" s="1"/>
  <c r="FO73" i="53"/>
  <c r="FT73" i="53" s="1"/>
  <c r="FO71" i="53"/>
  <c r="FT71" i="53" s="1"/>
  <c r="FO70" i="53"/>
  <c r="FT70" i="53" s="1"/>
  <c r="FO69" i="53"/>
  <c r="FT69" i="53" s="1"/>
  <c r="FO68" i="53"/>
  <c r="FT68" i="53" s="1"/>
  <c r="FO67" i="53"/>
  <c r="FT67" i="53" s="1"/>
  <c r="FO66" i="53"/>
  <c r="FT66" i="53" s="1"/>
  <c r="FO64" i="53"/>
  <c r="FT64" i="53" s="1"/>
  <c r="FO63" i="53"/>
  <c r="FT63" i="53" s="1"/>
  <c r="FO62" i="53"/>
  <c r="FT62" i="53" s="1"/>
  <c r="FO61" i="53"/>
  <c r="FT61" i="53" s="1"/>
  <c r="FO60" i="53"/>
  <c r="FT60" i="53" s="1"/>
  <c r="FO59" i="53"/>
  <c r="FT59" i="53" s="1"/>
  <c r="FO58" i="53"/>
  <c r="FT58" i="53" s="1"/>
  <c r="FO57" i="53"/>
  <c r="FT57" i="53" s="1"/>
  <c r="FO56" i="53"/>
  <c r="FT56" i="53" s="1"/>
  <c r="FO55" i="53"/>
  <c r="FT55" i="53" s="1"/>
  <c r="FO54" i="53"/>
  <c r="FT54" i="53" s="1"/>
  <c r="FO53" i="53"/>
  <c r="FT53" i="53" s="1"/>
  <c r="FO52" i="53"/>
  <c r="FT52" i="53" s="1"/>
  <c r="FO51" i="53"/>
  <c r="FT51" i="53" s="1"/>
  <c r="FO50" i="53"/>
  <c r="FT50" i="53" s="1"/>
  <c r="FO49" i="53"/>
  <c r="FT49" i="53" s="1"/>
  <c r="FO48" i="53"/>
  <c r="FT48" i="53" s="1"/>
  <c r="FO47" i="53"/>
  <c r="FT47" i="53" s="1"/>
  <c r="FO46" i="53"/>
  <c r="FT46" i="53" s="1"/>
  <c r="FO45" i="53"/>
  <c r="FT45" i="53" s="1"/>
  <c r="FO44" i="53"/>
  <c r="FT44" i="53" s="1"/>
  <c r="FO42" i="53"/>
  <c r="FT42" i="53" s="1"/>
  <c r="FO41" i="53"/>
  <c r="FT41" i="53" s="1"/>
  <c r="FO40" i="53"/>
  <c r="FT40" i="53" s="1"/>
  <c r="FO39" i="53"/>
  <c r="FT39" i="53" s="1"/>
  <c r="FO38" i="53"/>
  <c r="FT38" i="53" s="1"/>
  <c r="FO37" i="53"/>
  <c r="FT37" i="53" s="1"/>
  <c r="FO36" i="53"/>
  <c r="FT36" i="53" s="1"/>
  <c r="FO35" i="53"/>
  <c r="FT35" i="53" s="1"/>
  <c r="FO34" i="53"/>
  <c r="FT34" i="53" s="1"/>
  <c r="FO32" i="53"/>
  <c r="FT32" i="53" s="1"/>
  <c r="FO31" i="53"/>
  <c r="FT31" i="53" s="1"/>
  <c r="FO30" i="53"/>
  <c r="FT30" i="53" s="1"/>
  <c r="FO29" i="53"/>
  <c r="FT29" i="53" s="1"/>
  <c r="FO28" i="53"/>
  <c r="FT28" i="53" s="1"/>
  <c r="FO27" i="53"/>
  <c r="FT27" i="53" s="1"/>
  <c r="FO26" i="53"/>
  <c r="FT26" i="53" s="1"/>
  <c r="FO25" i="53"/>
  <c r="FT25" i="53" s="1"/>
  <c r="FO24" i="53"/>
  <c r="FT24" i="53" s="1"/>
  <c r="FO23" i="53"/>
  <c r="FT23" i="53" s="1"/>
  <c r="FO22" i="53"/>
  <c r="FT22" i="53" s="1"/>
  <c r="FO21" i="53"/>
  <c r="FT21" i="53" s="1"/>
  <c r="FO20" i="53"/>
  <c r="FT20" i="53" s="1"/>
  <c r="FO19" i="53"/>
  <c r="FT19" i="53" s="1"/>
  <c r="FO18" i="53"/>
  <c r="FT18" i="53" s="1"/>
  <c r="FO17" i="53"/>
  <c r="FT17" i="53" s="1"/>
  <c r="FO16" i="53"/>
  <c r="FT16" i="53" s="1"/>
  <c r="FO15" i="53"/>
  <c r="FT15" i="53" s="1"/>
  <c r="FO13" i="53"/>
  <c r="FT13" i="53" s="1"/>
  <c r="FO12" i="53"/>
  <c r="EX133" i="53"/>
  <c r="FC133" i="53" s="1"/>
  <c r="EX132" i="53"/>
  <c r="FC132" i="53" s="1"/>
  <c r="EX131" i="53"/>
  <c r="FC131" i="53" s="1"/>
  <c r="EX130" i="53"/>
  <c r="FC130" i="53" s="1"/>
  <c r="EX129" i="53"/>
  <c r="FC129" i="53" s="1"/>
  <c r="EX128" i="53"/>
  <c r="FC128" i="53" s="1"/>
  <c r="EX127" i="53"/>
  <c r="FC127" i="53" s="1"/>
  <c r="EX126" i="53"/>
  <c r="FC126" i="53" s="1"/>
  <c r="EX125" i="53"/>
  <c r="FC125" i="53" s="1"/>
  <c r="EX124" i="53"/>
  <c r="FC124" i="53" s="1"/>
  <c r="EX123" i="53"/>
  <c r="FC123" i="53" s="1"/>
  <c r="EX121" i="53"/>
  <c r="FC121" i="53" s="1"/>
  <c r="EX120" i="53"/>
  <c r="FC120" i="53" s="1"/>
  <c r="EX119" i="53"/>
  <c r="FC119" i="53" s="1"/>
  <c r="EX117" i="53"/>
  <c r="FC117" i="53" s="1"/>
  <c r="EX116" i="53"/>
  <c r="FC116" i="53" s="1"/>
  <c r="EX115" i="53"/>
  <c r="FC115" i="53" s="1"/>
  <c r="EX114" i="53"/>
  <c r="FC114" i="53" s="1"/>
  <c r="EX113" i="53"/>
  <c r="FC113" i="53" s="1"/>
  <c r="EX112" i="53"/>
  <c r="FC112" i="53" s="1"/>
  <c r="EX111" i="53"/>
  <c r="FC111" i="53" s="1"/>
  <c r="EX110" i="53"/>
  <c r="FC110" i="53" s="1"/>
  <c r="EX109" i="53"/>
  <c r="FC109" i="53" s="1"/>
  <c r="EX108" i="53"/>
  <c r="FC108" i="53" s="1"/>
  <c r="EX106" i="53"/>
  <c r="FC106" i="53" s="1"/>
  <c r="EX105" i="53"/>
  <c r="FC105" i="53" s="1"/>
  <c r="EX104" i="53"/>
  <c r="FC104" i="53" s="1"/>
  <c r="EX103" i="53"/>
  <c r="FC103" i="53" s="1"/>
  <c r="EX102" i="53"/>
  <c r="FC102" i="53" s="1"/>
  <c r="EX101" i="53"/>
  <c r="FC101" i="53" s="1"/>
  <c r="EX100" i="53"/>
  <c r="FC100" i="53" s="1"/>
  <c r="EX99" i="53"/>
  <c r="FC99" i="53" s="1"/>
  <c r="EX98" i="53"/>
  <c r="FC98" i="53" s="1"/>
  <c r="EX97" i="53"/>
  <c r="FC97" i="53" s="1"/>
  <c r="EX95" i="53"/>
  <c r="FC95" i="53" s="1"/>
  <c r="EX94" i="53"/>
  <c r="FC94" i="53" s="1"/>
  <c r="EX93" i="53"/>
  <c r="FC93" i="53" s="1"/>
  <c r="EX92" i="53"/>
  <c r="FC92" i="53" s="1"/>
  <c r="EX91" i="53"/>
  <c r="FC91" i="53" s="1"/>
  <c r="EX90" i="53"/>
  <c r="FC90" i="53" s="1"/>
  <c r="EX89" i="53"/>
  <c r="FC89" i="53" s="1"/>
  <c r="EX88" i="53"/>
  <c r="FC88" i="53" s="1"/>
  <c r="EX87" i="53"/>
  <c r="FC87" i="53" s="1"/>
  <c r="EX85" i="53"/>
  <c r="FC85" i="53" s="1"/>
  <c r="EX84" i="53"/>
  <c r="FC84" i="53" s="1"/>
  <c r="EX83" i="53"/>
  <c r="FC83" i="53" s="1"/>
  <c r="EX82" i="53"/>
  <c r="FC82" i="53" s="1"/>
  <c r="EX81" i="53"/>
  <c r="FC81" i="53" s="1"/>
  <c r="EX80" i="53"/>
  <c r="FC80" i="53" s="1"/>
  <c r="EX78" i="53"/>
  <c r="FC78" i="53" s="1"/>
  <c r="EX77" i="53"/>
  <c r="FC77" i="53" s="1"/>
  <c r="EX76" i="53"/>
  <c r="FC76" i="53" s="1"/>
  <c r="EX75" i="53"/>
  <c r="FC75" i="53" s="1"/>
  <c r="EX74" i="53"/>
  <c r="FC74" i="53" s="1"/>
  <c r="EX73" i="53"/>
  <c r="FC73" i="53" s="1"/>
  <c r="EX71" i="53"/>
  <c r="FC71" i="53" s="1"/>
  <c r="EX70" i="53"/>
  <c r="FC70" i="53" s="1"/>
  <c r="EX69" i="53"/>
  <c r="FC69" i="53" s="1"/>
  <c r="EX68" i="53"/>
  <c r="FC68" i="53" s="1"/>
  <c r="EX67" i="53"/>
  <c r="FC67" i="53" s="1"/>
  <c r="EX66" i="53"/>
  <c r="FC66" i="53" s="1"/>
  <c r="EX64" i="53"/>
  <c r="FC64" i="53" s="1"/>
  <c r="EX63" i="53"/>
  <c r="FC63" i="53" s="1"/>
  <c r="EX62" i="53"/>
  <c r="FC62" i="53" s="1"/>
  <c r="EX61" i="53"/>
  <c r="FC61" i="53" s="1"/>
  <c r="EX60" i="53"/>
  <c r="FC60" i="53" s="1"/>
  <c r="EX59" i="53"/>
  <c r="FC59" i="53" s="1"/>
  <c r="EX58" i="53"/>
  <c r="FC58" i="53" s="1"/>
  <c r="EX57" i="53"/>
  <c r="FC57" i="53" s="1"/>
  <c r="EX56" i="53"/>
  <c r="FC56" i="53" s="1"/>
  <c r="EX55" i="53"/>
  <c r="FC55" i="53" s="1"/>
  <c r="EX54" i="53"/>
  <c r="FC54" i="53" s="1"/>
  <c r="EX53" i="53"/>
  <c r="FC53" i="53" s="1"/>
  <c r="EX52" i="53"/>
  <c r="FC52" i="53" s="1"/>
  <c r="EX51" i="53"/>
  <c r="FC51" i="53" s="1"/>
  <c r="EX50" i="53"/>
  <c r="FC50" i="53" s="1"/>
  <c r="EX49" i="53"/>
  <c r="FC49" i="53" s="1"/>
  <c r="EX48" i="53"/>
  <c r="FC48" i="53" s="1"/>
  <c r="EX47" i="53"/>
  <c r="FC47" i="53" s="1"/>
  <c r="EX46" i="53"/>
  <c r="FC46" i="53" s="1"/>
  <c r="EX45" i="53"/>
  <c r="FC45" i="53" s="1"/>
  <c r="EX44" i="53"/>
  <c r="FC44" i="53" s="1"/>
  <c r="EX42" i="53"/>
  <c r="FC42" i="53" s="1"/>
  <c r="EX41" i="53"/>
  <c r="FC41" i="53" s="1"/>
  <c r="EX40" i="53"/>
  <c r="FC40" i="53" s="1"/>
  <c r="EX39" i="53"/>
  <c r="FC39" i="53" s="1"/>
  <c r="EX38" i="53"/>
  <c r="FC38" i="53" s="1"/>
  <c r="EX37" i="53"/>
  <c r="FC37" i="53" s="1"/>
  <c r="EX36" i="53"/>
  <c r="FC36" i="53" s="1"/>
  <c r="EX35" i="53"/>
  <c r="FC35" i="53" s="1"/>
  <c r="EX34" i="53"/>
  <c r="FC34" i="53" s="1"/>
  <c r="EX32" i="53"/>
  <c r="FC32" i="53" s="1"/>
  <c r="EX31" i="53"/>
  <c r="FC31" i="53" s="1"/>
  <c r="EX30" i="53"/>
  <c r="FC30" i="53" s="1"/>
  <c r="EX29" i="53"/>
  <c r="FC29" i="53" s="1"/>
  <c r="EX28" i="53"/>
  <c r="FC28" i="53" s="1"/>
  <c r="EX27" i="53"/>
  <c r="FC27" i="53" s="1"/>
  <c r="EX26" i="53"/>
  <c r="FC26" i="53" s="1"/>
  <c r="EX25" i="53"/>
  <c r="FC25" i="53" s="1"/>
  <c r="EX24" i="53"/>
  <c r="FC24" i="53" s="1"/>
  <c r="EX23" i="53"/>
  <c r="FC23" i="53" s="1"/>
  <c r="EX22" i="53"/>
  <c r="FC22" i="53" s="1"/>
  <c r="EX21" i="53"/>
  <c r="FC21" i="53" s="1"/>
  <c r="EX20" i="53"/>
  <c r="FC20" i="53" s="1"/>
  <c r="EX19" i="53"/>
  <c r="FC19" i="53" s="1"/>
  <c r="EX18" i="53"/>
  <c r="FC18" i="53" s="1"/>
  <c r="EX17" i="53"/>
  <c r="FC17" i="53" s="1"/>
  <c r="EX16" i="53"/>
  <c r="FC16" i="53" s="1"/>
  <c r="EX15" i="53"/>
  <c r="FC15" i="53" s="1"/>
  <c r="EX13" i="53"/>
  <c r="FC13" i="53" s="1"/>
  <c r="EX12" i="53"/>
  <c r="EG133" i="53"/>
  <c r="EL133" i="53" s="1"/>
  <c r="EG132" i="53"/>
  <c r="EL132" i="53" s="1"/>
  <c r="EG131" i="53"/>
  <c r="EL131" i="53" s="1"/>
  <c r="EG130" i="53"/>
  <c r="EL130" i="53" s="1"/>
  <c r="EG129" i="53"/>
  <c r="EL129" i="53" s="1"/>
  <c r="EG128" i="53"/>
  <c r="EL128" i="53" s="1"/>
  <c r="EG127" i="53"/>
  <c r="EL127" i="53" s="1"/>
  <c r="EG126" i="53"/>
  <c r="EL126" i="53" s="1"/>
  <c r="EG125" i="53"/>
  <c r="EL125" i="53" s="1"/>
  <c r="EG124" i="53"/>
  <c r="EL124" i="53" s="1"/>
  <c r="EG123" i="53"/>
  <c r="EL123" i="53" s="1"/>
  <c r="EG121" i="53"/>
  <c r="EL121" i="53" s="1"/>
  <c r="EG120" i="53"/>
  <c r="EL120" i="53" s="1"/>
  <c r="EG119" i="53"/>
  <c r="EL119" i="53" s="1"/>
  <c r="EG117" i="53"/>
  <c r="EL117" i="53" s="1"/>
  <c r="EG116" i="53"/>
  <c r="EL116" i="53" s="1"/>
  <c r="EG115" i="53"/>
  <c r="EL115" i="53" s="1"/>
  <c r="EG114" i="53"/>
  <c r="EL114" i="53" s="1"/>
  <c r="EG113" i="53"/>
  <c r="EL113" i="53" s="1"/>
  <c r="EG112" i="53"/>
  <c r="EL112" i="53" s="1"/>
  <c r="EG111" i="53"/>
  <c r="EL111" i="53" s="1"/>
  <c r="EG110" i="53"/>
  <c r="EL110" i="53" s="1"/>
  <c r="EG109" i="53"/>
  <c r="EL109" i="53" s="1"/>
  <c r="EG108" i="53"/>
  <c r="EL108" i="53" s="1"/>
  <c r="EG106" i="53"/>
  <c r="EL106" i="53" s="1"/>
  <c r="EG105" i="53"/>
  <c r="EL105" i="53" s="1"/>
  <c r="EG104" i="53"/>
  <c r="EL104" i="53" s="1"/>
  <c r="EG103" i="53"/>
  <c r="EL103" i="53" s="1"/>
  <c r="EG102" i="53"/>
  <c r="EL102" i="53" s="1"/>
  <c r="EG101" i="53"/>
  <c r="EL101" i="53" s="1"/>
  <c r="EG100" i="53"/>
  <c r="EL100" i="53" s="1"/>
  <c r="EG99" i="53"/>
  <c r="EL99" i="53" s="1"/>
  <c r="EG98" i="53"/>
  <c r="EL98" i="53" s="1"/>
  <c r="EG97" i="53"/>
  <c r="EL97" i="53" s="1"/>
  <c r="EG95" i="53"/>
  <c r="EL95" i="53" s="1"/>
  <c r="EG94" i="53"/>
  <c r="EL94" i="53" s="1"/>
  <c r="EG93" i="53"/>
  <c r="EL93" i="53" s="1"/>
  <c r="EG92" i="53"/>
  <c r="EL92" i="53" s="1"/>
  <c r="EG91" i="53"/>
  <c r="EL91" i="53" s="1"/>
  <c r="EG90" i="53"/>
  <c r="EL90" i="53" s="1"/>
  <c r="EG89" i="53"/>
  <c r="EL89" i="53" s="1"/>
  <c r="EG88" i="53"/>
  <c r="EL88" i="53" s="1"/>
  <c r="EG87" i="53"/>
  <c r="EL87" i="53" s="1"/>
  <c r="EG85" i="53"/>
  <c r="EL85" i="53" s="1"/>
  <c r="EG84" i="53"/>
  <c r="EL84" i="53" s="1"/>
  <c r="EG83" i="53"/>
  <c r="EL83" i="53" s="1"/>
  <c r="EG82" i="53"/>
  <c r="EL82" i="53" s="1"/>
  <c r="EG81" i="53"/>
  <c r="EL81" i="53" s="1"/>
  <c r="EG80" i="53"/>
  <c r="EL80" i="53" s="1"/>
  <c r="EG78" i="53"/>
  <c r="EL78" i="53" s="1"/>
  <c r="EG77" i="53"/>
  <c r="EL77" i="53" s="1"/>
  <c r="EG76" i="53"/>
  <c r="EL76" i="53" s="1"/>
  <c r="EG75" i="53"/>
  <c r="EL75" i="53" s="1"/>
  <c r="EG74" i="53"/>
  <c r="EL74" i="53" s="1"/>
  <c r="EG73" i="53"/>
  <c r="EL73" i="53" s="1"/>
  <c r="EG71" i="53"/>
  <c r="EL71" i="53" s="1"/>
  <c r="EG70" i="53"/>
  <c r="EL70" i="53" s="1"/>
  <c r="EG69" i="53"/>
  <c r="EL69" i="53" s="1"/>
  <c r="EG68" i="53"/>
  <c r="EL68" i="53" s="1"/>
  <c r="EG67" i="53"/>
  <c r="EL67" i="53" s="1"/>
  <c r="EG66" i="53"/>
  <c r="EL66" i="53" s="1"/>
  <c r="EG64" i="53"/>
  <c r="EL64" i="53" s="1"/>
  <c r="EG63" i="53"/>
  <c r="EL63" i="53" s="1"/>
  <c r="EG62" i="53"/>
  <c r="EL62" i="53" s="1"/>
  <c r="EG61" i="53"/>
  <c r="EL61" i="53" s="1"/>
  <c r="EG60" i="53"/>
  <c r="EL60" i="53" s="1"/>
  <c r="EG59" i="53"/>
  <c r="EL59" i="53" s="1"/>
  <c r="EG58" i="53"/>
  <c r="EL58" i="53" s="1"/>
  <c r="EG57" i="53"/>
  <c r="EL57" i="53" s="1"/>
  <c r="EG56" i="53"/>
  <c r="EL56" i="53" s="1"/>
  <c r="EG55" i="53"/>
  <c r="EL55" i="53" s="1"/>
  <c r="EG54" i="53"/>
  <c r="EL54" i="53" s="1"/>
  <c r="EG53" i="53"/>
  <c r="EL53" i="53" s="1"/>
  <c r="EG52" i="53"/>
  <c r="EL52" i="53" s="1"/>
  <c r="EG51" i="53"/>
  <c r="EL51" i="53" s="1"/>
  <c r="EG50" i="53"/>
  <c r="EL50" i="53" s="1"/>
  <c r="EG49" i="53"/>
  <c r="EL49" i="53" s="1"/>
  <c r="EG48" i="53"/>
  <c r="EL48" i="53" s="1"/>
  <c r="EG47" i="53"/>
  <c r="EL47" i="53" s="1"/>
  <c r="EG46" i="53"/>
  <c r="EL46" i="53" s="1"/>
  <c r="EG45" i="53"/>
  <c r="EL45" i="53" s="1"/>
  <c r="EG44" i="53"/>
  <c r="EL44" i="53" s="1"/>
  <c r="EG42" i="53"/>
  <c r="EL42" i="53" s="1"/>
  <c r="EG41" i="53"/>
  <c r="EL41" i="53" s="1"/>
  <c r="EG40" i="53"/>
  <c r="EL40" i="53" s="1"/>
  <c r="EG39" i="53"/>
  <c r="EL39" i="53" s="1"/>
  <c r="EG38" i="53"/>
  <c r="EL38" i="53" s="1"/>
  <c r="EG37" i="53"/>
  <c r="EL37" i="53" s="1"/>
  <c r="EG36" i="53"/>
  <c r="EL36" i="53" s="1"/>
  <c r="EG35" i="53"/>
  <c r="EL35" i="53" s="1"/>
  <c r="EG34" i="53"/>
  <c r="EL34" i="53" s="1"/>
  <c r="EG32" i="53"/>
  <c r="EL32" i="53" s="1"/>
  <c r="EG31" i="53"/>
  <c r="EL31" i="53" s="1"/>
  <c r="EG30" i="53"/>
  <c r="EL30" i="53" s="1"/>
  <c r="EG29" i="53"/>
  <c r="EL29" i="53" s="1"/>
  <c r="EG28" i="53"/>
  <c r="EL28" i="53" s="1"/>
  <c r="EG27" i="53"/>
  <c r="EL27" i="53" s="1"/>
  <c r="EG26" i="53"/>
  <c r="EL26" i="53" s="1"/>
  <c r="EG25" i="53"/>
  <c r="EL25" i="53" s="1"/>
  <c r="EG24" i="53"/>
  <c r="EL24" i="53" s="1"/>
  <c r="EG23" i="53"/>
  <c r="EL23" i="53" s="1"/>
  <c r="EG22" i="53"/>
  <c r="EL22" i="53" s="1"/>
  <c r="EG21" i="53"/>
  <c r="EL21" i="53" s="1"/>
  <c r="EG20" i="53"/>
  <c r="EL20" i="53" s="1"/>
  <c r="EG19" i="53"/>
  <c r="EL19" i="53" s="1"/>
  <c r="EG18" i="53"/>
  <c r="EL18" i="53" s="1"/>
  <c r="EG17" i="53"/>
  <c r="EL17" i="53" s="1"/>
  <c r="EG16" i="53"/>
  <c r="EL16" i="53" s="1"/>
  <c r="EG15" i="53"/>
  <c r="EL15" i="53" s="1"/>
  <c r="EG13" i="53"/>
  <c r="EL13" i="53" s="1"/>
  <c r="EG12" i="53"/>
  <c r="DP133" i="53"/>
  <c r="DU133" i="53" s="1"/>
  <c r="DP132" i="53"/>
  <c r="DU132" i="53" s="1"/>
  <c r="DP131" i="53"/>
  <c r="DU131" i="53" s="1"/>
  <c r="DP130" i="53"/>
  <c r="DU130" i="53" s="1"/>
  <c r="DP129" i="53"/>
  <c r="DU129" i="53" s="1"/>
  <c r="DP128" i="53"/>
  <c r="DU128" i="53" s="1"/>
  <c r="DP127" i="53"/>
  <c r="DU127" i="53" s="1"/>
  <c r="DP126" i="53"/>
  <c r="DU126" i="53" s="1"/>
  <c r="DP125" i="53"/>
  <c r="DU125" i="53" s="1"/>
  <c r="DP124" i="53"/>
  <c r="DU124" i="53" s="1"/>
  <c r="DP123" i="53"/>
  <c r="DU123" i="53" s="1"/>
  <c r="DP121" i="53"/>
  <c r="DU121" i="53" s="1"/>
  <c r="DP120" i="53"/>
  <c r="DU120" i="53" s="1"/>
  <c r="DP119" i="53"/>
  <c r="DU119" i="53" s="1"/>
  <c r="DP117" i="53"/>
  <c r="DU117" i="53" s="1"/>
  <c r="DP116" i="53"/>
  <c r="DU116" i="53" s="1"/>
  <c r="DP115" i="53"/>
  <c r="DU115" i="53" s="1"/>
  <c r="DP114" i="53"/>
  <c r="DU114" i="53" s="1"/>
  <c r="DP113" i="53"/>
  <c r="DU113" i="53" s="1"/>
  <c r="DP112" i="53"/>
  <c r="DU112" i="53" s="1"/>
  <c r="DP111" i="53"/>
  <c r="DU111" i="53" s="1"/>
  <c r="DP110" i="53"/>
  <c r="DU110" i="53" s="1"/>
  <c r="DP109" i="53"/>
  <c r="DU109" i="53" s="1"/>
  <c r="DP108" i="53"/>
  <c r="DU108" i="53" s="1"/>
  <c r="DP106" i="53"/>
  <c r="DU106" i="53" s="1"/>
  <c r="DP105" i="53"/>
  <c r="DU105" i="53" s="1"/>
  <c r="DP104" i="53"/>
  <c r="DU104" i="53" s="1"/>
  <c r="DP103" i="53"/>
  <c r="DU103" i="53" s="1"/>
  <c r="DP102" i="53"/>
  <c r="DU102" i="53" s="1"/>
  <c r="DP101" i="53"/>
  <c r="DU101" i="53" s="1"/>
  <c r="DP100" i="53"/>
  <c r="DU100" i="53" s="1"/>
  <c r="DP99" i="53"/>
  <c r="DU99" i="53" s="1"/>
  <c r="DP98" i="53"/>
  <c r="DU98" i="53" s="1"/>
  <c r="DP97" i="53"/>
  <c r="DU97" i="53" s="1"/>
  <c r="DP95" i="53"/>
  <c r="DU95" i="53" s="1"/>
  <c r="DP94" i="53"/>
  <c r="DU94" i="53" s="1"/>
  <c r="DP93" i="53"/>
  <c r="DU93" i="53" s="1"/>
  <c r="DP92" i="53"/>
  <c r="DU92" i="53" s="1"/>
  <c r="DP91" i="53"/>
  <c r="DU91" i="53" s="1"/>
  <c r="DP90" i="53"/>
  <c r="DU90" i="53" s="1"/>
  <c r="DP89" i="53"/>
  <c r="DU89" i="53" s="1"/>
  <c r="DP88" i="53"/>
  <c r="DU88" i="53" s="1"/>
  <c r="DP87" i="53"/>
  <c r="DU87" i="53" s="1"/>
  <c r="DP85" i="53"/>
  <c r="DU85" i="53" s="1"/>
  <c r="DP84" i="53"/>
  <c r="DU84" i="53" s="1"/>
  <c r="DP83" i="53"/>
  <c r="DU83" i="53" s="1"/>
  <c r="DP82" i="53"/>
  <c r="DU82" i="53" s="1"/>
  <c r="DP81" i="53"/>
  <c r="DU81" i="53" s="1"/>
  <c r="DP80" i="53"/>
  <c r="DU80" i="53" s="1"/>
  <c r="DP78" i="53"/>
  <c r="DU78" i="53" s="1"/>
  <c r="DP77" i="53"/>
  <c r="DU77" i="53" s="1"/>
  <c r="DP76" i="53"/>
  <c r="DU76" i="53" s="1"/>
  <c r="DP75" i="53"/>
  <c r="DU75" i="53" s="1"/>
  <c r="DP74" i="53"/>
  <c r="DU74" i="53" s="1"/>
  <c r="DP73" i="53"/>
  <c r="DU73" i="53" s="1"/>
  <c r="DP71" i="53"/>
  <c r="DU71" i="53" s="1"/>
  <c r="DP70" i="53"/>
  <c r="DU70" i="53" s="1"/>
  <c r="DP69" i="53"/>
  <c r="DU69" i="53" s="1"/>
  <c r="DP68" i="53"/>
  <c r="DU68" i="53" s="1"/>
  <c r="DP67" i="53"/>
  <c r="DU67" i="53" s="1"/>
  <c r="DP66" i="53"/>
  <c r="DU66" i="53" s="1"/>
  <c r="DP64" i="53"/>
  <c r="DU64" i="53" s="1"/>
  <c r="DP63" i="53"/>
  <c r="DU63" i="53" s="1"/>
  <c r="DP62" i="53"/>
  <c r="DU62" i="53" s="1"/>
  <c r="DP61" i="53"/>
  <c r="DU61" i="53" s="1"/>
  <c r="DP60" i="53"/>
  <c r="DU60" i="53" s="1"/>
  <c r="DP59" i="53"/>
  <c r="DU59" i="53" s="1"/>
  <c r="DP58" i="53"/>
  <c r="DU58" i="53" s="1"/>
  <c r="DP57" i="53"/>
  <c r="DU57" i="53" s="1"/>
  <c r="DP56" i="53"/>
  <c r="DU56" i="53" s="1"/>
  <c r="DP55" i="53"/>
  <c r="DU55" i="53" s="1"/>
  <c r="DP54" i="53"/>
  <c r="DU54" i="53" s="1"/>
  <c r="DP53" i="53"/>
  <c r="DU53" i="53" s="1"/>
  <c r="DP52" i="53"/>
  <c r="DU52" i="53" s="1"/>
  <c r="DP51" i="53"/>
  <c r="DU51" i="53" s="1"/>
  <c r="DP50" i="53"/>
  <c r="DU50" i="53" s="1"/>
  <c r="DP49" i="53"/>
  <c r="DU49" i="53" s="1"/>
  <c r="DP48" i="53"/>
  <c r="DU48" i="53" s="1"/>
  <c r="DP47" i="53"/>
  <c r="DU47" i="53" s="1"/>
  <c r="DP46" i="53"/>
  <c r="DU46" i="53" s="1"/>
  <c r="DP45" i="53"/>
  <c r="DU45" i="53" s="1"/>
  <c r="DP44" i="53"/>
  <c r="DU44" i="53" s="1"/>
  <c r="DP42" i="53"/>
  <c r="DU42" i="53" s="1"/>
  <c r="DP41" i="53"/>
  <c r="DU41" i="53" s="1"/>
  <c r="DP40" i="53"/>
  <c r="DU40" i="53" s="1"/>
  <c r="DP39" i="53"/>
  <c r="DU39" i="53" s="1"/>
  <c r="DP38" i="53"/>
  <c r="DU38" i="53" s="1"/>
  <c r="DP37" i="53"/>
  <c r="DU37" i="53" s="1"/>
  <c r="DP36" i="53"/>
  <c r="DU36" i="53" s="1"/>
  <c r="DP35" i="53"/>
  <c r="DU35" i="53" s="1"/>
  <c r="DP34" i="53"/>
  <c r="DU34" i="53" s="1"/>
  <c r="DP32" i="53"/>
  <c r="DU32" i="53" s="1"/>
  <c r="DP31" i="53"/>
  <c r="DU31" i="53" s="1"/>
  <c r="DP30" i="53"/>
  <c r="DU30" i="53" s="1"/>
  <c r="DP29" i="53"/>
  <c r="DU29" i="53" s="1"/>
  <c r="DP28" i="53"/>
  <c r="DU28" i="53" s="1"/>
  <c r="DP27" i="53"/>
  <c r="DU27" i="53" s="1"/>
  <c r="DP26" i="53"/>
  <c r="DU26" i="53" s="1"/>
  <c r="DP25" i="53"/>
  <c r="DU25" i="53" s="1"/>
  <c r="DP24" i="53"/>
  <c r="DU24" i="53" s="1"/>
  <c r="DP23" i="53"/>
  <c r="DU23" i="53" s="1"/>
  <c r="DP22" i="53"/>
  <c r="DU22" i="53" s="1"/>
  <c r="DP21" i="53"/>
  <c r="DU21" i="53" s="1"/>
  <c r="DP20" i="53"/>
  <c r="DU20" i="53" s="1"/>
  <c r="DP19" i="53"/>
  <c r="DU19" i="53" s="1"/>
  <c r="DP18" i="53"/>
  <c r="DU18" i="53" s="1"/>
  <c r="DP17" i="53"/>
  <c r="DU17" i="53" s="1"/>
  <c r="DP16" i="53"/>
  <c r="DU16" i="53" s="1"/>
  <c r="DP15" i="53"/>
  <c r="DU15" i="53" s="1"/>
  <c r="DP13" i="53"/>
  <c r="DU13" i="53" s="1"/>
  <c r="DP12" i="53"/>
  <c r="CY133" i="53"/>
  <c r="DD133" i="53" s="1"/>
  <c r="CY132" i="53"/>
  <c r="DD132" i="53" s="1"/>
  <c r="CY131" i="53"/>
  <c r="DD131" i="53" s="1"/>
  <c r="CY130" i="53"/>
  <c r="DD130" i="53" s="1"/>
  <c r="CY129" i="53"/>
  <c r="DD129" i="53" s="1"/>
  <c r="CY128" i="53"/>
  <c r="DD128" i="53" s="1"/>
  <c r="CY127" i="53"/>
  <c r="DD127" i="53" s="1"/>
  <c r="CY126" i="53"/>
  <c r="DD126" i="53" s="1"/>
  <c r="CY125" i="53"/>
  <c r="DD125" i="53" s="1"/>
  <c r="CY124" i="53"/>
  <c r="DD124" i="53" s="1"/>
  <c r="CY123" i="53"/>
  <c r="DD123" i="53" s="1"/>
  <c r="CY121" i="53"/>
  <c r="DD121" i="53" s="1"/>
  <c r="CY120" i="53"/>
  <c r="DD120" i="53" s="1"/>
  <c r="CY119" i="53"/>
  <c r="DD119" i="53" s="1"/>
  <c r="CY117" i="53"/>
  <c r="DD117" i="53" s="1"/>
  <c r="CY116" i="53"/>
  <c r="DD116" i="53" s="1"/>
  <c r="CY115" i="53"/>
  <c r="DD115" i="53" s="1"/>
  <c r="CY114" i="53"/>
  <c r="DD114" i="53" s="1"/>
  <c r="CY113" i="53"/>
  <c r="DD113" i="53" s="1"/>
  <c r="CY112" i="53"/>
  <c r="DD112" i="53" s="1"/>
  <c r="CY111" i="53"/>
  <c r="DD111" i="53" s="1"/>
  <c r="CY110" i="53"/>
  <c r="DD110" i="53" s="1"/>
  <c r="CY109" i="53"/>
  <c r="DD109" i="53" s="1"/>
  <c r="CY108" i="53"/>
  <c r="DD108" i="53" s="1"/>
  <c r="CY106" i="53"/>
  <c r="DD106" i="53" s="1"/>
  <c r="CY105" i="53"/>
  <c r="DD105" i="53" s="1"/>
  <c r="CY104" i="53"/>
  <c r="DD104" i="53" s="1"/>
  <c r="CY103" i="53"/>
  <c r="DD103" i="53" s="1"/>
  <c r="CY102" i="53"/>
  <c r="DD102" i="53" s="1"/>
  <c r="CY101" i="53"/>
  <c r="DD101" i="53" s="1"/>
  <c r="CY100" i="53"/>
  <c r="DD100" i="53" s="1"/>
  <c r="CY99" i="53"/>
  <c r="DD99" i="53" s="1"/>
  <c r="CY98" i="53"/>
  <c r="DD98" i="53" s="1"/>
  <c r="CY97" i="53"/>
  <c r="DD97" i="53" s="1"/>
  <c r="CY95" i="53"/>
  <c r="DD95" i="53" s="1"/>
  <c r="CY94" i="53"/>
  <c r="DD94" i="53" s="1"/>
  <c r="CY93" i="53"/>
  <c r="DD93" i="53" s="1"/>
  <c r="CY92" i="53"/>
  <c r="DD92" i="53" s="1"/>
  <c r="CY91" i="53"/>
  <c r="DD91" i="53" s="1"/>
  <c r="CY90" i="53"/>
  <c r="DD90" i="53" s="1"/>
  <c r="CY89" i="53"/>
  <c r="DD89" i="53" s="1"/>
  <c r="CY88" i="53"/>
  <c r="DD88" i="53" s="1"/>
  <c r="CY87" i="53"/>
  <c r="DD87" i="53" s="1"/>
  <c r="CY85" i="53"/>
  <c r="DD85" i="53" s="1"/>
  <c r="CY84" i="53"/>
  <c r="DD84" i="53" s="1"/>
  <c r="CY83" i="53"/>
  <c r="DD83" i="53" s="1"/>
  <c r="CY82" i="53"/>
  <c r="DD82" i="53" s="1"/>
  <c r="CY81" i="53"/>
  <c r="DD81" i="53" s="1"/>
  <c r="CY80" i="53"/>
  <c r="DD80" i="53" s="1"/>
  <c r="CY78" i="53"/>
  <c r="DD78" i="53" s="1"/>
  <c r="CY77" i="53"/>
  <c r="DD77" i="53" s="1"/>
  <c r="CY76" i="53"/>
  <c r="DD76" i="53" s="1"/>
  <c r="CY75" i="53"/>
  <c r="DD75" i="53" s="1"/>
  <c r="CY74" i="53"/>
  <c r="DD74" i="53" s="1"/>
  <c r="CY73" i="53"/>
  <c r="DD73" i="53" s="1"/>
  <c r="CY71" i="53"/>
  <c r="DD71" i="53" s="1"/>
  <c r="CY70" i="53"/>
  <c r="DD70" i="53" s="1"/>
  <c r="CY69" i="53"/>
  <c r="DD69" i="53" s="1"/>
  <c r="CY68" i="53"/>
  <c r="DD68" i="53" s="1"/>
  <c r="CY67" i="53"/>
  <c r="DD67" i="53" s="1"/>
  <c r="CY66" i="53"/>
  <c r="DD66" i="53" s="1"/>
  <c r="CY64" i="53"/>
  <c r="DD64" i="53" s="1"/>
  <c r="CY63" i="53"/>
  <c r="DD63" i="53" s="1"/>
  <c r="CY62" i="53"/>
  <c r="DD62" i="53" s="1"/>
  <c r="CY61" i="53"/>
  <c r="DD61" i="53" s="1"/>
  <c r="CY60" i="53"/>
  <c r="DD60" i="53" s="1"/>
  <c r="CY59" i="53"/>
  <c r="DD59" i="53" s="1"/>
  <c r="CY58" i="53"/>
  <c r="DD58" i="53" s="1"/>
  <c r="CY57" i="53"/>
  <c r="DD57" i="53" s="1"/>
  <c r="CY56" i="53"/>
  <c r="DD56" i="53" s="1"/>
  <c r="CY55" i="53"/>
  <c r="DD55" i="53" s="1"/>
  <c r="CY54" i="53"/>
  <c r="DD54" i="53" s="1"/>
  <c r="CY53" i="53"/>
  <c r="DD53" i="53" s="1"/>
  <c r="CY52" i="53"/>
  <c r="DD52" i="53" s="1"/>
  <c r="CY51" i="53"/>
  <c r="DD51" i="53" s="1"/>
  <c r="CY50" i="53"/>
  <c r="DD50" i="53" s="1"/>
  <c r="CY49" i="53"/>
  <c r="DD49" i="53" s="1"/>
  <c r="CY48" i="53"/>
  <c r="DD48" i="53" s="1"/>
  <c r="CY47" i="53"/>
  <c r="DD47" i="53" s="1"/>
  <c r="CY46" i="53"/>
  <c r="DD46" i="53" s="1"/>
  <c r="CY45" i="53"/>
  <c r="DD45" i="53" s="1"/>
  <c r="CY44" i="53"/>
  <c r="DD44" i="53" s="1"/>
  <c r="CY42" i="53"/>
  <c r="DD42" i="53" s="1"/>
  <c r="CY41" i="53"/>
  <c r="DD41" i="53" s="1"/>
  <c r="CY40" i="53"/>
  <c r="DD40" i="53" s="1"/>
  <c r="CY39" i="53"/>
  <c r="DD39" i="53" s="1"/>
  <c r="CY38" i="53"/>
  <c r="DD38" i="53" s="1"/>
  <c r="CY37" i="53"/>
  <c r="DD37" i="53" s="1"/>
  <c r="CY36" i="53"/>
  <c r="DD36" i="53" s="1"/>
  <c r="CY35" i="53"/>
  <c r="DD35" i="53" s="1"/>
  <c r="CY34" i="53"/>
  <c r="DD34" i="53" s="1"/>
  <c r="CY32" i="53"/>
  <c r="DD32" i="53" s="1"/>
  <c r="CY31" i="53"/>
  <c r="DD31" i="53" s="1"/>
  <c r="CY30" i="53"/>
  <c r="DD30" i="53" s="1"/>
  <c r="CY29" i="53"/>
  <c r="DD29" i="53" s="1"/>
  <c r="CY28" i="53"/>
  <c r="DD28" i="53" s="1"/>
  <c r="CY27" i="53"/>
  <c r="DD27" i="53" s="1"/>
  <c r="CY26" i="53"/>
  <c r="DD26" i="53" s="1"/>
  <c r="CY25" i="53"/>
  <c r="DD25" i="53" s="1"/>
  <c r="CY24" i="53"/>
  <c r="DD24" i="53" s="1"/>
  <c r="CY23" i="53"/>
  <c r="DD23" i="53" s="1"/>
  <c r="CY22" i="53"/>
  <c r="DD22" i="53" s="1"/>
  <c r="CY21" i="53"/>
  <c r="DD21" i="53" s="1"/>
  <c r="CY20" i="53"/>
  <c r="DD20" i="53" s="1"/>
  <c r="CY19" i="53"/>
  <c r="DD19" i="53" s="1"/>
  <c r="CY18" i="53"/>
  <c r="DD18" i="53" s="1"/>
  <c r="CY17" i="53"/>
  <c r="DD17" i="53" s="1"/>
  <c r="CY16" i="53"/>
  <c r="DD16" i="53" s="1"/>
  <c r="CY15" i="53"/>
  <c r="DD15" i="53" s="1"/>
  <c r="CY13" i="53"/>
  <c r="DD13" i="53" s="1"/>
  <c r="CY12" i="53"/>
  <c r="CH133" i="53"/>
  <c r="CM133" i="53" s="1"/>
  <c r="CH132" i="53"/>
  <c r="CM132" i="53" s="1"/>
  <c r="CH131" i="53"/>
  <c r="CM131" i="53" s="1"/>
  <c r="CH130" i="53"/>
  <c r="CM130" i="53" s="1"/>
  <c r="CH129" i="53"/>
  <c r="CM129" i="53" s="1"/>
  <c r="CH128" i="53"/>
  <c r="CM128" i="53" s="1"/>
  <c r="CH127" i="53"/>
  <c r="CM127" i="53" s="1"/>
  <c r="CH126" i="53"/>
  <c r="CM126" i="53" s="1"/>
  <c r="CH125" i="53"/>
  <c r="CM125" i="53" s="1"/>
  <c r="CH124" i="53"/>
  <c r="CM124" i="53" s="1"/>
  <c r="CH123" i="53"/>
  <c r="CM123" i="53" s="1"/>
  <c r="CH121" i="53"/>
  <c r="CM121" i="53" s="1"/>
  <c r="CH120" i="53"/>
  <c r="CM120" i="53" s="1"/>
  <c r="CH119" i="53"/>
  <c r="CM119" i="53" s="1"/>
  <c r="CH117" i="53"/>
  <c r="CM117" i="53" s="1"/>
  <c r="CH116" i="53"/>
  <c r="CM116" i="53" s="1"/>
  <c r="CH115" i="53"/>
  <c r="CM115" i="53" s="1"/>
  <c r="CH114" i="53"/>
  <c r="CM114" i="53" s="1"/>
  <c r="CH113" i="53"/>
  <c r="CM113" i="53" s="1"/>
  <c r="CH112" i="53"/>
  <c r="CM112" i="53" s="1"/>
  <c r="CH111" i="53"/>
  <c r="CM111" i="53" s="1"/>
  <c r="CH110" i="53"/>
  <c r="CM110" i="53" s="1"/>
  <c r="CH109" i="53"/>
  <c r="CM109" i="53" s="1"/>
  <c r="CH108" i="53"/>
  <c r="CM108" i="53" s="1"/>
  <c r="CH106" i="53"/>
  <c r="CM106" i="53" s="1"/>
  <c r="CH105" i="53"/>
  <c r="CM105" i="53" s="1"/>
  <c r="CH104" i="53"/>
  <c r="CM104" i="53" s="1"/>
  <c r="CH103" i="53"/>
  <c r="CM103" i="53" s="1"/>
  <c r="CH102" i="53"/>
  <c r="CM102" i="53" s="1"/>
  <c r="CH101" i="53"/>
  <c r="CM101" i="53" s="1"/>
  <c r="CH100" i="53"/>
  <c r="CM100" i="53" s="1"/>
  <c r="CH99" i="53"/>
  <c r="CM99" i="53" s="1"/>
  <c r="CH98" i="53"/>
  <c r="CM98" i="53" s="1"/>
  <c r="CH97" i="53"/>
  <c r="CM97" i="53" s="1"/>
  <c r="CH95" i="53"/>
  <c r="CM95" i="53" s="1"/>
  <c r="CH94" i="53"/>
  <c r="CM94" i="53" s="1"/>
  <c r="CH93" i="53"/>
  <c r="CM93" i="53" s="1"/>
  <c r="CH92" i="53"/>
  <c r="CM92" i="53" s="1"/>
  <c r="CH91" i="53"/>
  <c r="CM91" i="53" s="1"/>
  <c r="CH90" i="53"/>
  <c r="CM90" i="53" s="1"/>
  <c r="CH89" i="53"/>
  <c r="CM89" i="53" s="1"/>
  <c r="CH88" i="53"/>
  <c r="CM88" i="53" s="1"/>
  <c r="CH87" i="53"/>
  <c r="CM87" i="53" s="1"/>
  <c r="CH85" i="53"/>
  <c r="CM85" i="53" s="1"/>
  <c r="CH84" i="53"/>
  <c r="CM84" i="53" s="1"/>
  <c r="CH83" i="53"/>
  <c r="CM83" i="53" s="1"/>
  <c r="CH82" i="53"/>
  <c r="CM82" i="53" s="1"/>
  <c r="CH81" i="53"/>
  <c r="CM81" i="53" s="1"/>
  <c r="CH80" i="53"/>
  <c r="CM80" i="53" s="1"/>
  <c r="CH78" i="53"/>
  <c r="CM78" i="53" s="1"/>
  <c r="CH77" i="53"/>
  <c r="CM77" i="53" s="1"/>
  <c r="CH76" i="53"/>
  <c r="CM76" i="53" s="1"/>
  <c r="CH75" i="53"/>
  <c r="CM75" i="53" s="1"/>
  <c r="CH74" i="53"/>
  <c r="CM74" i="53" s="1"/>
  <c r="CH73" i="53"/>
  <c r="CM73" i="53" s="1"/>
  <c r="CH71" i="53"/>
  <c r="CM71" i="53" s="1"/>
  <c r="CH70" i="53"/>
  <c r="CM70" i="53" s="1"/>
  <c r="CH69" i="53"/>
  <c r="CM69" i="53" s="1"/>
  <c r="CH68" i="53"/>
  <c r="CM68" i="53" s="1"/>
  <c r="CH67" i="53"/>
  <c r="CM67" i="53" s="1"/>
  <c r="CH66" i="53"/>
  <c r="CM66" i="53" s="1"/>
  <c r="CH64" i="53"/>
  <c r="CM64" i="53" s="1"/>
  <c r="CH63" i="53"/>
  <c r="CM63" i="53" s="1"/>
  <c r="CH62" i="53"/>
  <c r="CM62" i="53" s="1"/>
  <c r="CH61" i="53"/>
  <c r="CM61" i="53" s="1"/>
  <c r="CH60" i="53"/>
  <c r="CM60" i="53" s="1"/>
  <c r="CH59" i="53"/>
  <c r="CM59" i="53" s="1"/>
  <c r="CH58" i="53"/>
  <c r="CM58" i="53" s="1"/>
  <c r="CH57" i="53"/>
  <c r="CM57" i="53" s="1"/>
  <c r="CH56" i="53"/>
  <c r="CM56" i="53" s="1"/>
  <c r="CH55" i="53"/>
  <c r="CM55" i="53" s="1"/>
  <c r="CH54" i="53"/>
  <c r="CM54" i="53" s="1"/>
  <c r="CH53" i="53"/>
  <c r="CM53" i="53" s="1"/>
  <c r="CH52" i="53"/>
  <c r="CM52" i="53" s="1"/>
  <c r="CH51" i="53"/>
  <c r="CM51" i="53" s="1"/>
  <c r="CH50" i="53"/>
  <c r="CM50" i="53" s="1"/>
  <c r="CH49" i="53"/>
  <c r="CM49" i="53" s="1"/>
  <c r="CH48" i="53"/>
  <c r="CM48" i="53" s="1"/>
  <c r="CH47" i="53"/>
  <c r="CM47" i="53" s="1"/>
  <c r="CH46" i="53"/>
  <c r="CM46" i="53" s="1"/>
  <c r="CH45" i="53"/>
  <c r="CM45" i="53" s="1"/>
  <c r="CH44" i="53"/>
  <c r="CM44" i="53" s="1"/>
  <c r="CH42" i="53"/>
  <c r="CM42" i="53" s="1"/>
  <c r="CH41" i="53"/>
  <c r="CM41" i="53" s="1"/>
  <c r="CH40" i="53"/>
  <c r="CM40" i="53" s="1"/>
  <c r="CH39" i="53"/>
  <c r="CM39" i="53" s="1"/>
  <c r="CH38" i="53"/>
  <c r="CM38" i="53" s="1"/>
  <c r="CH37" i="53"/>
  <c r="CM37" i="53" s="1"/>
  <c r="CH36" i="53"/>
  <c r="CM36" i="53" s="1"/>
  <c r="CH35" i="53"/>
  <c r="CM35" i="53" s="1"/>
  <c r="CH34" i="53"/>
  <c r="CM34" i="53" s="1"/>
  <c r="CH32" i="53"/>
  <c r="CM32" i="53" s="1"/>
  <c r="CH31" i="53"/>
  <c r="CM31" i="53" s="1"/>
  <c r="CH30" i="53"/>
  <c r="CM30" i="53" s="1"/>
  <c r="CH29" i="53"/>
  <c r="CM29" i="53" s="1"/>
  <c r="CH28" i="53"/>
  <c r="CM28" i="53" s="1"/>
  <c r="CH27" i="53"/>
  <c r="CM27" i="53" s="1"/>
  <c r="CH26" i="53"/>
  <c r="CM26" i="53" s="1"/>
  <c r="CH25" i="53"/>
  <c r="CM25" i="53" s="1"/>
  <c r="CH24" i="53"/>
  <c r="CM24" i="53" s="1"/>
  <c r="CH23" i="53"/>
  <c r="CM23" i="53" s="1"/>
  <c r="CH22" i="53"/>
  <c r="CM22" i="53" s="1"/>
  <c r="CH21" i="53"/>
  <c r="CM21" i="53" s="1"/>
  <c r="CH20" i="53"/>
  <c r="CM20" i="53" s="1"/>
  <c r="CH19" i="53"/>
  <c r="CM19" i="53" s="1"/>
  <c r="CH18" i="53"/>
  <c r="CM18" i="53" s="1"/>
  <c r="CH17" i="53"/>
  <c r="CM17" i="53" s="1"/>
  <c r="CH16" i="53"/>
  <c r="CM16" i="53" s="1"/>
  <c r="CH15" i="53"/>
  <c r="CM15" i="53" s="1"/>
  <c r="CH13" i="53"/>
  <c r="CM13" i="53" s="1"/>
  <c r="CH12" i="53"/>
  <c r="BQ133" i="53"/>
  <c r="BV133" i="53" s="1"/>
  <c r="BQ132" i="53"/>
  <c r="BV132" i="53" s="1"/>
  <c r="BQ131" i="53"/>
  <c r="BV131" i="53" s="1"/>
  <c r="BQ130" i="53"/>
  <c r="BV130" i="53" s="1"/>
  <c r="BQ129" i="53"/>
  <c r="BV129" i="53" s="1"/>
  <c r="BQ128" i="53"/>
  <c r="BV128" i="53" s="1"/>
  <c r="BQ127" i="53"/>
  <c r="BV127" i="53" s="1"/>
  <c r="BQ126" i="53"/>
  <c r="BV126" i="53" s="1"/>
  <c r="BQ125" i="53"/>
  <c r="BV125" i="53" s="1"/>
  <c r="BQ124" i="53"/>
  <c r="BV124" i="53" s="1"/>
  <c r="BQ123" i="53"/>
  <c r="BV123" i="53" s="1"/>
  <c r="BQ121" i="53"/>
  <c r="BV121" i="53" s="1"/>
  <c r="BQ120" i="53"/>
  <c r="BV120" i="53" s="1"/>
  <c r="BQ119" i="53"/>
  <c r="BV119" i="53" s="1"/>
  <c r="BQ117" i="53"/>
  <c r="BV117" i="53" s="1"/>
  <c r="BQ116" i="53"/>
  <c r="BV116" i="53" s="1"/>
  <c r="BQ115" i="53"/>
  <c r="BV115" i="53" s="1"/>
  <c r="BQ114" i="53"/>
  <c r="BV114" i="53" s="1"/>
  <c r="BQ113" i="53"/>
  <c r="BV113" i="53" s="1"/>
  <c r="BQ112" i="53"/>
  <c r="BV112" i="53" s="1"/>
  <c r="BQ111" i="53"/>
  <c r="BV111" i="53" s="1"/>
  <c r="BQ110" i="53"/>
  <c r="BV110" i="53" s="1"/>
  <c r="BQ109" i="53"/>
  <c r="BV109" i="53" s="1"/>
  <c r="BQ108" i="53"/>
  <c r="BV108" i="53" s="1"/>
  <c r="BQ106" i="53"/>
  <c r="BV106" i="53" s="1"/>
  <c r="BQ105" i="53"/>
  <c r="BV105" i="53" s="1"/>
  <c r="BQ104" i="53"/>
  <c r="BV104" i="53" s="1"/>
  <c r="BQ103" i="53"/>
  <c r="BV103" i="53" s="1"/>
  <c r="BQ102" i="53"/>
  <c r="BV102" i="53" s="1"/>
  <c r="BQ101" i="53"/>
  <c r="BV101" i="53" s="1"/>
  <c r="BQ100" i="53"/>
  <c r="BV100" i="53" s="1"/>
  <c r="BQ99" i="53"/>
  <c r="BV99" i="53" s="1"/>
  <c r="BQ98" i="53"/>
  <c r="BV98" i="53" s="1"/>
  <c r="BQ97" i="53"/>
  <c r="BV97" i="53" s="1"/>
  <c r="BQ95" i="53"/>
  <c r="BV95" i="53" s="1"/>
  <c r="BQ94" i="53"/>
  <c r="BV94" i="53" s="1"/>
  <c r="BQ93" i="53"/>
  <c r="BV93" i="53" s="1"/>
  <c r="BQ92" i="53"/>
  <c r="BV92" i="53" s="1"/>
  <c r="BQ91" i="53"/>
  <c r="BV91" i="53" s="1"/>
  <c r="BQ90" i="53"/>
  <c r="BV90" i="53" s="1"/>
  <c r="BQ89" i="53"/>
  <c r="BV89" i="53" s="1"/>
  <c r="BQ88" i="53"/>
  <c r="BV88" i="53" s="1"/>
  <c r="BQ87" i="53"/>
  <c r="BV87" i="53" s="1"/>
  <c r="BQ85" i="53"/>
  <c r="BV85" i="53" s="1"/>
  <c r="BQ84" i="53"/>
  <c r="BV84" i="53" s="1"/>
  <c r="BQ83" i="53"/>
  <c r="BV83" i="53" s="1"/>
  <c r="BQ82" i="53"/>
  <c r="BV82" i="53" s="1"/>
  <c r="BQ81" i="53"/>
  <c r="BV81" i="53" s="1"/>
  <c r="BQ80" i="53"/>
  <c r="BV80" i="53" s="1"/>
  <c r="BQ78" i="53"/>
  <c r="BV78" i="53" s="1"/>
  <c r="BQ77" i="53"/>
  <c r="BV77" i="53" s="1"/>
  <c r="BQ76" i="53"/>
  <c r="BV76" i="53" s="1"/>
  <c r="BQ75" i="53"/>
  <c r="BV75" i="53" s="1"/>
  <c r="BQ74" i="53"/>
  <c r="BV74" i="53" s="1"/>
  <c r="BQ73" i="53"/>
  <c r="BV73" i="53" s="1"/>
  <c r="BQ71" i="53"/>
  <c r="BV71" i="53" s="1"/>
  <c r="BQ70" i="53"/>
  <c r="BV70" i="53" s="1"/>
  <c r="BQ69" i="53"/>
  <c r="BV69" i="53" s="1"/>
  <c r="BQ68" i="53"/>
  <c r="BV68" i="53" s="1"/>
  <c r="BQ67" i="53"/>
  <c r="BV67" i="53" s="1"/>
  <c r="BQ66" i="53"/>
  <c r="BV66" i="53" s="1"/>
  <c r="BQ64" i="53"/>
  <c r="BV64" i="53" s="1"/>
  <c r="BQ63" i="53"/>
  <c r="BV63" i="53" s="1"/>
  <c r="BQ62" i="53"/>
  <c r="BV62" i="53" s="1"/>
  <c r="BQ61" i="53"/>
  <c r="BV61" i="53" s="1"/>
  <c r="BQ60" i="53"/>
  <c r="BV60" i="53" s="1"/>
  <c r="BQ59" i="53"/>
  <c r="BV59" i="53" s="1"/>
  <c r="BQ58" i="53"/>
  <c r="BV58" i="53" s="1"/>
  <c r="BQ57" i="53"/>
  <c r="BV57" i="53" s="1"/>
  <c r="BQ56" i="53"/>
  <c r="BV56" i="53" s="1"/>
  <c r="BQ55" i="53"/>
  <c r="BV55" i="53" s="1"/>
  <c r="BQ54" i="53"/>
  <c r="BV54" i="53" s="1"/>
  <c r="BQ53" i="53"/>
  <c r="BV53" i="53" s="1"/>
  <c r="BQ52" i="53"/>
  <c r="BV52" i="53" s="1"/>
  <c r="BQ51" i="53"/>
  <c r="BV51" i="53" s="1"/>
  <c r="BQ50" i="53"/>
  <c r="BV50" i="53" s="1"/>
  <c r="BQ49" i="53"/>
  <c r="BV49" i="53" s="1"/>
  <c r="BQ48" i="53"/>
  <c r="BV48" i="53" s="1"/>
  <c r="BQ47" i="53"/>
  <c r="BV47" i="53" s="1"/>
  <c r="BQ46" i="53"/>
  <c r="BV46" i="53" s="1"/>
  <c r="BQ45" i="53"/>
  <c r="BV45" i="53" s="1"/>
  <c r="BQ44" i="53"/>
  <c r="BV44" i="53" s="1"/>
  <c r="BQ42" i="53"/>
  <c r="BV42" i="53" s="1"/>
  <c r="BQ41" i="53"/>
  <c r="BV41" i="53" s="1"/>
  <c r="BQ40" i="53"/>
  <c r="BV40" i="53" s="1"/>
  <c r="BQ39" i="53"/>
  <c r="BV39" i="53" s="1"/>
  <c r="BQ38" i="53"/>
  <c r="BV38" i="53" s="1"/>
  <c r="BQ37" i="53"/>
  <c r="BV37" i="53" s="1"/>
  <c r="BQ36" i="53"/>
  <c r="BV36" i="53" s="1"/>
  <c r="BQ35" i="53"/>
  <c r="BV35" i="53" s="1"/>
  <c r="BQ34" i="53"/>
  <c r="BV34" i="53" s="1"/>
  <c r="BQ32" i="53"/>
  <c r="BV32" i="53" s="1"/>
  <c r="BQ31" i="53"/>
  <c r="BV31" i="53" s="1"/>
  <c r="BQ30" i="53"/>
  <c r="BV30" i="53" s="1"/>
  <c r="BQ29" i="53"/>
  <c r="BV29" i="53" s="1"/>
  <c r="BQ28" i="53"/>
  <c r="BV28" i="53" s="1"/>
  <c r="BQ27" i="53"/>
  <c r="BV27" i="53" s="1"/>
  <c r="BQ26" i="53"/>
  <c r="BV26" i="53" s="1"/>
  <c r="BQ25" i="53"/>
  <c r="BV25" i="53" s="1"/>
  <c r="BQ24" i="53"/>
  <c r="BV24" i="53" s="1"/>
  <c r="BQ23" i="53"/>
  <c r="BV23" i="53" s="1"/>
  <c r="BQ22" i="53"/>
  <c r="BV22" i="53" s="1"/>
  <c r="BQ21" i="53"/>
  <c r="BV21" i="53" s="1"/>
  <c r="BQ20" i="53"/>
  <c r="BV20" i="53" s="1"/>
  <c r="BQ19" i="53"/>
  <c r="BV19" i="53" s="1"/>
  <c r="BQ18" i="53"/>
  <c r="BV18" i="53" s="1"/>
  <c r="BQ17" i="53"/>
  <c r="BV17" i="53" s="1"/>
  <c r="BQ16" i="53"/>
  <c r="BV16" i="53" s="1"/>
  <c r="BQ15" i="53"/>
  <c r="BV15" i="53" s="1"/>
  <c r="BQ13" i="53"/>
  <c r="BV13" i="53" s="1"/>
  <c r="BQ12" i="53"/>
  <c r="AZ133" i="53"/>
  <c r="BE133" i="53" s="1"/>
  <c r="AZ132" i="53"/>
  <c r="BE132" i="53" s="1"/>
  <c r="AZ131" i="53"/>
  <c r="BE131" i="53" s="1"/>
  <c r="AZ130" i="53"/>
  <c r="BE130" i="53" s="1"/>
  <c r="AZ129" i="53"/>
  <c r="BE129" i="53" s="1"/>
  <c r="AZ128" i="53"/>
  <c r="BE128" i="53" s="1"/>
  <c r="AZ127" i="53"/>
  <c r="BE127" i="53" s="1"/>
  <c r="AZ126" i="53"/>
  <c r="BE126" i="53" s="1"/>
  <c r="AZ125" i="53"/>
  <c r="BE125" i="53" s="1"/>
  <c r="AZ124" i="53"/>
  <c r="BE124" i="53" s="1"/>
  <c r="AZ123" i="53"/>
  <c r="BE123" i="53" s="1"/>
  <c r="AZ121" i="53"/>
  <c r="BE121" i="53" s="1"/>
  <c r="AZ120" i="53"/>
  <c r="BE120" i="53" s="1"/>
  <c r="AZ119" i="53"/>
  <c r="BE119" i="53" s="1"/>
  <c r="AZ117" i="53"/>
  <c r="BE117" i="53" s="1"/>
  <c r="AZ116" i="53"/>
  <c r="BE116" i="53" s="1"/>
  <c r="AZ115" i="53"/>
  <c r="BE115" i="53" s="1"/>
  <c r="AZ114" i="53"/>
  <c r="BE114" i="53" s="1"/>
  <c r="AZ113" i="53"/>
  <c r="BE113" i="53" s="1"/>
  <c r="AZ112" i="53"/>
  <c r="BE112" i="53" s="1"/>
  <c r="AZ111" i="53"/>
  <c r="BE111" i="53" s="1"/>
  <c r="AZ110" i="53"/>
  <c r="BE110" i="53" s="1"/>
  <c r="AZ109" i="53"/>
  <c r="BE109" i="53" s="1"/>
  <c r="AZ108" i="53"/>
  <c r="BE108" i="53" s="1"/>
  <c r="AZ106" i="53"/>
  <c r="BE106" i="53" s="1"/>
  <c r="AZ105" i="53"/>
  <c r="BE105" i="53" s="1"/>
  <c r="AZ104" i="53"/>
  <c r="BE104" i="53" s="1"/>
  <c r="AZ103" i="53"/>
  <c r="BE103" i="53" s="1"/>
  <c r="AZ102" i="53"/>
  <c r="BE102" i="53" s="1"/>
  <c r="AZ101" i="53"/>
  <c r="BE101" i="53" s="1"/>
  <c r="AZ100" i="53"/>
  <c r="BE100" i="53" s="1"/>
  <c r="AZ99" i="53"/>
  <c r="BE99" i="53" s="1"/>
  <c r="AZ98" i="53"/>
  <c r="BE98" i="53" s="1"/>
  <c r="AZ97" i="53"/>
  <c r="BE97" i="53" s="1"/>
  <c r="AZ95" i="53"/>
  <c r="BE95" i="53" s="1"/>
  <c r="AZ94" i="53"/>
  <c r="BE94" i="53" s="1"/>
  <c r="AZ93" i="53"/>
  <c r="BE93" i="53" s="1"/>
  <c r="AZ92" i="53"/>
  <c r="BE92" i="53" s="1"/>
  <c r="AZ91" i="53"/>
  <c r="BE91" i="53" s="1"/>
  <c r="AZ90" i="53"/>
  <c r="BE90" i="53" s="1"/>
  <c r="AZ89" i="53"/>
  <c r="BE89" i="53" s="1"/>
  <c r="AZ88" i="53"/>
  <c r="BE88" i="53" s="1"/>
  <c r="AZ87" i="53"/>
  <c r="BE87" i="53" s="1"/>
  <c r="AZ85" i="53"/>
  <c r="BE85" i="53" s="1"/>
  <c r="AZ84" i="53"/>
  <c r="BE84" i="53" s="1"/>
  <c r="AZ83" i="53"/>
  <c r="BE83" i="53" s="1"/>
  <c r="AZ82" i="53"/>
  <c r="BE82" i="53" s="1"/>
  <c r="AZ81" i="53"/>
  <c r="BE81" i="53" s="1"/>
  <c r="AZ80" i="53"/>
  <c r="BE80" i="53" s="1"/>
  <c r="AZ78" i="53"/>
  <c r="BE78" i="53" s="1"/>
  <c r="AZ77" i="53"/>
  <c r="BE77" i="53" s="1"/>
  <c r="AZ76" i="53"/>
  <c r="BE76" i="53" s="1"/>
  <c r="AZ75" i="53"/>
  <c r="BE75" i="53" s="1"/>
  <c r="AZ74" i="53"/>
  <c r="BE74" i="53" s="1"/>
  <c r="AZ73" i="53"/>
  <c r="BE73" i="53" s="1"/>
  <c r="AZ71" i="53"/>
  <c r="BE71" i="53" s="1"/>
  <c r="AZ70" i="53"/>
  <c r="BE70" i="53" s="1"/>
  <c r="AZ69" i="53"/>
  <c r="BE69" i="53" s="1"/>
  <c r="AZ68" i="53"/>
  <c r="BE68" i="53" s="1"/>
  <c r="AZ67" i="53"/>
  <c r="BE67" i="53" s="1"/>
  <c r="AZ66" i="53"/>
  <c r="BE66" i="53" s="1"/>
  <c r="AZ64" i="53"/>
  <c r="BE64" i="53" s="1"/>
  <c r="AZ63" i="53"/>
  <c r="BE63" i="53" s="1"/>
  <c r="AZ62" i="53"/>
  <c r="BE62" i="53" s="1"/>
  <c r="AZ61" i="53"/>
  <c r="BE61" i="53" s="1"/>
  <c r="AZ60" i="53"/>
  <c r="BE60" i="53" s="1"/>
  <c r="AZ59" i="53"/>
  <c r="BE59" i="53" s="1"/>
  <c r="AZ58" i="53"/>
  <c r="BE58" i="53" s="1"/>
  <c r="AZ57" i="53"/>
  <c r="BE57" i="53" s="1"/>
  <c r="AZ56" i="53"/>
  <c r="BE56" i="53" s="1"/>
  <c r="AZ55" i="53"/>
  <c r="BE55" i="53" s="1"/>
  <c r="AZ54" i="53"/>
  <c r="BE54" i="53" s="1"/>
  <c r="AZ53" i="53"/>
  <c r="BE53" i="53" s="1"/>
  <c r="AZ52" i="53"/>
  <c r="BE52" i="53" s="1"/>
  <c r="AZ51" i="53"/>
  <c r="BE51" i="53" s="1"/>
  <c r="AZ50" i="53"/>
  <c r="BE50" i="53" s="1"/>
  <c r="AZ49" i="53"/>
  <c r="BE49" i="53" s="1"/>
  <c r="AZ48" i="53"/>
  <c r="BE48" i="53" s="1"/>
  <c r="AZ47" i="53"/>
  <c r="BE47" i="53" s="1"/>
  <c r="AZ46" i="53"/>
  <c r="BE46" i="53" s="1"/>
  <c r="AZ45" i="53"/>
  <c r="BE45" i="53" s="1"/>
  <c r="AZ44" i="53"/>
  <c r="BE44" i="53" s="1"/>
  <c r="AZ42" i="53"/>
  <c r="BE42" i="53" s="1"/>
  <c r="AZ41" i="53"/>
  <c r="BE41" i="53" s="1"/>
  <c r="AZ40" i="53"/>
  <c r="BE40" i="53" s="1"/>
  <c r="AZ39" i="53"/>
  <c r="BE39" i="53" s="1"/>
  <c r="AZ38" i="53"/>
  <c r="BE38" i="53" s="1"/>
  <c r="AZ37" i="53"/>
  <c r="BE37" i="53" s="1"/>
  <c r="AZ36" i="53"/>
  <c r="BE36" i="53" s="1"/>
  <c r="AZ35" i="53"/>
  <c r="BE35" i="53" s="1"/>
  <c r="AZ34" i="53"/>
  <c r="BE34" i="53" s="1"/>
  <c r="AZ32" i="53"/>
  <c r="BE32" i="53" s="1"/>
  <c r="AZ31" i="53"/>
  <c r="BE31" i="53" s="1"/>
  <c r="AZ30" i="53"/>
  <c r="BE30" i="53" s="1"/>
  <c r="AZ29" i="53"/>
  <c r="BE29" i="53" s="1"/>
  <c r="AZ28" i="53"/>
  <c r="BE28" i="53" s="1"/>
  <c r="AZ27" i="53"/>
  <c r="BE27" i="53" s="1"/>
  <c r="AZ26" i="53"/>
  <c r="BE26" i="53" s="1"/>
  <c r="AZ25" i="53"/>
  <c r="BE25" i="53" s="1"/>
  <c r="AZ24" i="53"/>
  <c r="BE24" i="53" s="1"/>
  <c r="AZ23" i="53"/>
  <c r="BE23" i="53" s="1"/>
  <c r="AZ22" i="53"/>
  <c r="BE22" i="53" s="1"/>
  <c r="AZ21" i="53"/>
  <c r="BE21" i="53" s="1"/>
  <c r="AZ20" i="53"/>
  <c r="BE20" i="53" s="1"/>
  <c r="AZ19" i="53"/>
  <c r="BE19" i="53" s="1"/>
  <c r="AZ18" i="53"/>
  <c r="BE18" i="53" s="1"/>
  <c r="AZ17" i="53"/>
  <c r="BE17" i="53" s="1"/>
  <c r="AZ16" i="53"/>
  <c r="BE16" i="53" s="1"/>
  <c r="AZ15" i="53"/>
  <c r="BE15" i="53" s="1"/>
  <c r="AZ13" i="53"/>
  <c r="BE13" i="53" s="1"/>
  <c r="AZ12" i="53"/>
  <c r="AI133" i="53"/>
  <c r="AN133" i="53" s="1"/>
  <c r="AI132" i="53"/>
  <c r="AN132" i="53" s="1"/>
  <c r="AI131" i="53"/>
  <c r="AN131" i="53" s="1"/>
  <c r="AI130" i="53"/>
  <c r="AN130" i="53" s="1"/>
  <c r="AI129" i="53"/>
  <c r="AN129" i="53" s="1"/>
  <c r="AI128" i="53"/>
  <c r="AN128" i="53" s="1"/>
  <c r="AI127" i="53"/>
  <c r="AN127" i="53" s="1"/>
  <c r="AI126" i="53"/>
  <c r="AN126" i="53" s="1"/>
  <c r="AI125" i="53"/>
  <c r="AN125" i="53" s="1"/>
  <c r="AI124" i="53"/>
  <c r="AN124" i="53" s="1"/>
  <c r="AI123" i="53"/>
  <c r="AN123" i="53" s="1"/>
  <c r="AI121" i="53"/>
  <c r="AN121" i="53" s="1"/>
  <c r="AI120" i="53"/>
  <c r="AN120" i="53" s="1"/>
  <c r="AI119" i="53"/>
  <c r="AN119" i="53" s="1"/>
  <c r="AI117" i="53"/>
  <c r="AN117" i="53" s="1"/>
  <c r="AI116" i="53"/>
  <c r="AN116" i="53" s="1"/>
  <c r="AI115" i="53"/>
  <c r="AN115" i="53" s="1"/>
  <c r="AI114" i="53"/>
  <c r="AN114" i="53" s="1"/>
  <c r="AI113" i="53"/>
  <c r="AN113" i="53" s="1"/>
  <c r="AI112" i="53"/>
  <c r="AN112" i="53" s="1"/>
  <c r="AI111" i="53"/>
  <c r="AN111" i="53" s="1"/>
  <c r="AI110" i="53"/>
  <c r="AN110" i="53" s="1"/>
  <c r="AI109" i="53"/>
  <c r="AN109" i="53" s="1"/>
  <c r="AI108" i="53"/>
  <c r="AN108" i="53" s="1"/>
  <c r="AI106" i="53"/>
  <c r="AN106" i="53" s="1"/>
  <c r="AI105" i="53"/>
  <c r="AN105" i="53" s="1"/>
  <c r="AI104" i="53"/>
  <c r="AN104" i="53" s="1"/>
  <c r="AI103" i="53"/>
  <c r="AN103" i="53" s="1"/>
  <c r="AI102" i="53"/>
  <c r="AN102" i="53" s="1"/>
  <c r="AI101" i="53"/>
  <c r="AN101" i="53" s="1"/>
  <c r="AI100" i="53"/>
  <c r="AN100" i="53" s="1"/>
  <c r="AI99" i="53"/>
  <c r="AN99" i="53" s="1"/>
  <c r="AI98" i="53"/>
  <c r="AN98" i="53" s="1"/>
  <c r="AI97" i="53"/>
  <c r="AN97" i="53" s="1"/>
  <c r="AI95" i="53"/>
  <c r="AN95" i="53" s="1"/>
  <c r="AI94" i="53"/>
  <c r="AN94" i="53" s="1"/>
  <c r="AI93" i="53"/>
  <c r="AN93" i="53" s="1"/>
  <c r="AI92" i="53"/>
  <c r="AN92" i="53" s="1"/>
  <c r="AI91" i="53"/>
  <c r="AN91" i="53" s="1"/>
  <c r="AI90" i="53"/>
  <c r="AN90" i="53" s="1"/>
  <c r="AI89" i="53"/>
  <c r="AN89" i="53" s="1"/>
  <c r="AI88" i="53"/>
  <c r="AN88" i="53" s="1"/>
  <c r="AI87" i="53"/>
  <c r="AN87" i="53" s="1"/>
  <c r="AI85" i="53"/>
  <c r="AN85" i="53" s="1"/>
  <c r="AI84" i="53"/>
  <c r="AN84" i="53" s="1"/>
  <c r="AI83" i="53"/>
  <c r="AN83" i="53" s="1"/>
  <c r="AI82" i="53"/>
  <c r="AN82" i="53" s="1"/>
  <c r="AI81" i="53"/>
  <c r="AN81" i="53" s="1"/>
  <c r="AI80" i="53"/>
  <c r="AN80" i="53" s="1"/>
  <c r="AI78" i="53"/>
  <c r="AN78" i="53" s="1"/>
  <c r="AI77" i="53"/>
  <c r="AN77" i="53" s="1"/>
  <c r="AI76" i="53"/>
  <c r="AN76" i="53" s="1"/>
  <c r="AI75" i="53"/>
  <c r="AN75" i="53" s="1"/>
  <c r="AI74" i="53"/>
  <c r="AN74" i="53" s="1"/>
  <c r="AI73" i="53"/>
  <c r="AN73" i="53" s="1"/>
  <c r="AI71" i="53"/>
  <c r="AN71" i="53" s="1"/>
  <c r="AI70" i="53"/>
  <c r="AN70" i="53" s="1"/>
  <c r="AI69" i="53"/>
  <c r="AN69" i="53" s="1"/>
  <c r="AI68" i="53"/>
  <c r="AN68" i="53" s="1"/>
  <c r="AI67" i="53"/>
  <c r="AN67" i="53" s="1"/>
  <c r="AI66" i="53"/>
  <c r="AN66" i="53" s="1"/>
  <c r="AI64" i="53"/>
  <c r="AN64" i="53" s="1"/>
  <c r="AI63" i="53"/>
  <c r="AN63" i="53" s="1"/>
  <c r="AI62" i="53"/>
  <c r="AN62" i="53" s="1"/>
  <c r="AI61" i="53"/>
  <c r="AN61" i="53" s="1"/>
  <c r="AI60" i="53"/>
  <c r="AN60" i="53" s="1"/>
  <c r="AI59" i="53"/>
  <c r="AN59" i="53" s="1"/>
  <c r="AI58" i="53"/>
  <c r="AN58" i="53" s="1"/>
  <c r="AI57" i="53"/>
  <c r="AN57" i="53" s="1"/>
  <c r="AI56" i="53"/>
  <c r="AN56" i="53" s="1"/>
  <c r="AI55" i="53"/>
  <c r="AN55" i="53" s="1"/>
  <c r="AI54" i="53"/>
  <c r="AN54" i="53" s="1"/>
  <c r="AI53" i="53"/>
  <c r="AN53" i="53" s="1"/>
  <c r="AI52" i="53"/>
  <c r="AN52" i="53" s="1"/>
  <c r="AI51" i="53"/>
  <c r="AN51" i="53" s="1"/>
  <c r="AI50" i="53"/>
  <c r="AN50" i="53" s="1"/>
  <c r="AI49" i="53"/>
  <c r="AN49" i="53" s="1"/>
  <c r="AI48" i="53"/>
  <c r="AN48" i="53" s="1"/>
  <c r="AI47" i="53"/>
  <c r="AN47" i="53" s="1"/>
  <c r="AI46" i="53"/>
  <c r="AN46" i="53" s="1"/>
  <c r="AI45" i="53"/>
  <c r="AN45" i="53" s="1"/>
  <c r="AI44" i="53"/>
  <c r="AN44" i="53" s="1"/>
  <c r="AI42" i="53"/>
  <c r="AN42" i="53" s="1"/>
  <c r="AI41" i="53"/>
  <c r="AN41" i="53" s="1"/>
  <c r="AI40" i="53"/>
  <c r="AN40" i="53" s="1"/>
  <c r="AI39" i="53"/>
  <c r="AN39" i="53" s="1"/>
  <c r="AI38" i="53"/>
  <c r="AN38" i="53" s="1"/>
  <c r="AI37" i="53"/>
  <c r="AN37" i="53" s="1"/>
  <c r="AI36" i="53"/>
  <c r="AN36" i="53" s="1"/>
  <c r="AI35" i="53"/>
  <c r="AN35" i="53" s="1"/>
  <c r="AI34" i="53"/>
  <c r="AN34" i="53" s="1"/>
  <c r="AI32" i="53"/>
  <c r="AN32" i="53" s="1"/>
  <c r="AI31" i="53"/>
  <c r="AN31" i="53" s="1"/>
  <c r="AI30" i="53"/>
  <c r="AN30" i="53" s="1"/>
  <c r="AI29" i="53"/>
  <c r="AN29" i="53" s="1"/>
  <c r="AI28" i="53"/>
  <c r="AN28" i="53" s="1"/>
  <c r="AI27" i="53"/>
  <c r="AN27" i="53" s="1"/>
  <c r="AI26" i="53"/>
  <c r="AN26" i="53" s="1"/>
  <c r="AI25" i="53"/>
  <c r="AN25" i="53" s="1"/>
  <c r="AI24" i="53"/>
  <c r="AN24" i="53" s="1"/>
  <c r="AI23" i="53"/>
  <c r="AN23" i="53" s="1"/>
  <c r="AI22" i="53"/>
  <c r="AN22" i="53" s="1"/>
  <c r="AI21" i="53"/>
  <c r="AN21" i="53" s="1"/>
  <c r="AI20" i="53"/>
  <c r="AN20" i="53" s="1"/>
  <c r="AI19" i="53"/>
  <c r="AN19" i="53" s="1"/>
  <c r="AI18" i="53"/>
  <c r="AN18" i="53" s="1"/>
  <c r="AI17" i="53"/>
  <c r="AN17" i="53" s="1"/>
  <c r="AI16" i="53"/>
  <c r="AN16" i="53" s="1"/>
  <c r="AI15" i="53"/>
  <c r="AN15" i="53" s="1"/>
  <c r="AI13" i="53"/>
  <c r="AN13" i="53" s="1"/>
  <c r="AI12" i="53"/>
  <c r="R133" i="53"/>
  <c r="W133" i="53" s="1"/>
  <c r="R132" i="53"/>
  <c r="W132" i="53" s="1"/>
  <c r="R131" i="53"/>
  <c r="W131" i="53" s="1"/>
  <c r="R130" i="53"/>
  <c r="W130" i="53" s="1"/>
  <c r="R129" i="53"/>
  <c r="W129" i="53" s="1"/>
  <c r="R128" i="53"/>
  <c r="W128" i="53" s="1"/>
  <c r="R127" i="53"/>
  <c r="W127" i="53" s="1"/>
  <c r="R126" i="53"/>
  <c r="W126" i="53" s="1"/>
  <c r="R125" i="53"/>
  <c r="W125" i="53" s="1"/>
  <c r="R124" i="53"/>
  <c r="W124" i="53" s="1"/>
  <c r="R123" i="53"/>
  <c r="W123" i="53" s="1"/>
  <c r="R121" i="53"/>
  <c r="W121" i="53" s="1"/>
  <c r="R120" i="53"/>
  <c r="W120" i="53" s="1"/>
  <c r="R119" i="53"/>
  <c r="W119" i="53" s="1"/>
  <c r="R117" i="53"/>
  <c r="W117" i="53" s="1"/>
  <c r="R116" i="53"/>
  <c r="W116" i="53" s="1"/>
  <c r="R115" i="53"/>
  <c r="W115" i="53" s="1"/>
  <c r="R114" i="53"/>
  <c r="W114" i="53" s="1"/>
  <c r="R113" i="53"/>
  <c r="W113" i="53" s="1"/>
  <c r="R112" i="53"/>
  <c r="W112" i="53" s="1"/>
  <c r="R111" i="53"/>
  <c r="W111" i="53" s="1"/>
  <c r="R110" i="53"/>
  <c r="W110" i="53" s="1"/>
  <c r="R109" i="53"/>
  <c r="W109" i="53" s="1"/>
  <c r="R108" i="53"/>
  <c r="W108" i="53" s="1"/>
  <c r="R106" i="53"/>
  <c r="W106" i="53" s="1"/>
  <c r="R105" i="53"/>
  <c r="W105" i="53" s="1"/>
  <c r="R104" i="53"/>
  <c r="W104" i="53" s="1"/>
  <c r="R103" i="53"/>
  <c r="W103" i="53" s="1"/>
  <c r="R102" i="53"/>
  <c r="W102" i="53" s="1"/>
  <c r="R101" i="53"/>
  <c r="W101" i="53" s="1"/>
  <c r="R100" i="53"/>
  <c r="W100" i="53" s="1"/>
  <c r="R99" i="53"/>
  <c r="W99" i="53" s="1"/>
  <c r="R98" i="53"/>
  <c r="W98" i="53" s="1"/>
  <c r="R97" i="53"/>
  <c r="W97" i="53" s="1"/>
  <c r="R95" i="53"/>
  <c r="W95" i="53" s="1"/>
  <c r="R94" i="53"/>
  <c r="W94" i="53" s="1"/>
  <c r="R93" i="53"/>
  <c r="W93" i="53" s="1"/>
  <c r="R92" i="53"/>
  <c r="W92" i="53" s="1"/>
  <c r="R91" i="53"/>
  <c r="W91" i="53" s="1"/>
  <c r="R90" i="53"/>
  <c r="W90" i="53" s="1"/>
  <c r="R89" i="53"/>
  <c r="W89" i="53" s="1"/>
  <c r="R88" i="53"/>
  <c r="W88" i="53" s="1"/>
  <c r="R87" i="53"/>
  <c r="W87" i="53" s="1"/>
  <c r="R85" i="53"/>
  <c r="W85" i="53" s="1"/>
  <c r="R84" i="53"/>
  <c r="W84" i="53" s="1"/>
  <c r="R83" i="53"/>
  <c r="W83" i="53" s="1"/>
  <c r="R82" i="53"/>
  <c r="W82" i="53" s="1"/>
  <c r="R81" i="53"/>
  <c r="W81" i="53" s="1"/>
  <c r="R80" i="53"/>
  <c r="W80" i="53" s="1"/>
  <c r="R78" i="53"/>
  <c r="W78" i="53" s="1"/>
  <c r="R77" i="53"/>
  <c r="W77" i="53" s="1"/>
  <c r="R76" i="53"/>
  <c r="W76" i="53" s="1"/>
  <c r="R75" i="53"/>
  <c r="W75" i="53" s="1"/>
  <c r="R74" i="53"/>
  <c r="W74" i="53" s="1"/>
  <c r="R73" i="53"/>
  <c r="W73" i="53" s="1"/>
  <c r="R71" i="53"/>
  <c r="W71" i="53" s="1"/>
  <c r="R70" i="53"/>
  <c r="W70" i="53" s="1"/>
  <c r="R69" i="53"/>
  <c r="W69" i="53" s="1"/>
  <c r="R68" i="53"/>
  <c r="W68" i="53" s="1"/>
  <c r="R67" i="53"/>
  <c r="W67" i="53" s="1"/>
  <c r="R66" i="53"/>
  <c r="W66" i="53" s="1"/>
  <c r="R64" i="53"/>
  <c r="W64" i="53" s="1"/>
  <c r="R63" i="53"/>
  <c r="W63" i="53" s="1"/>
  <c r="R62" i="53"/>
  <c r="W62" i="53" s="1"/>
  <c r="R61" i="53"/>
  <c r="W61" i="53" s="1"/>
  <c r="R60" i="53"/>
  <c r="W60" i="53" s="1"/>
  <c r="R59" i="53"/>
  <c r="W59" i="53" s="1"/>
  <c r="R58" i="53"/>
  <c r="W58" i="53" s="1"/>
  <c r="R57" i="53"/>
  <c r="W57" i="53" s="1"/>
  <c r="R56" i="53"/>
  <c r="W56" i="53" s="1"/>
  <c r="R55" i="53"/>
  <c r="W55" i="53" s="1"/>
  <c r="R54" i="53"/>
  <c r="W54" i="53" s="1"/>
  <c r="R53" i="53"/>
  <c r="W53" i="53" s="1"/>
  <c r="R52" i="53"/>
  <c r="W52" i="53" s="1"/>
  <c r="R51" i="53"/>
  <c r="W51" i="53" s="1"/>
  <c r="R50" i="53"/>
  <c r="W50" i="53" s="1"/>
  <c r="R49" i="53"/>
  <c r="W49" i="53" s="1"/>
  <c r="R48" i="53"/>
  <c r="W48" i="53" s="1"/>
  <c r="R47" i="53"/>
  <c r="W47" i="53" s="1"/>
  <c r="R46" i="53"/>
  <c r="W46" i="53" s="1"/>
  <c r="R45" i="53"/>
  <c r="W45" i="53" s="1"/>
  <c r="R44" i="53"/>
  <c r="W44" i="53" s="1"/>
  <c r="R42" i="53"/>
  <c r="W42" i="53" s="1"/>
  <c r="R41" i="53"/>
  <c r="W41" i="53" s="1"/>
  <c r="R40" i="53"/>
  <c r="W40" i="53" s="1"/>
  <c r="R39" i="53"/>
  <c r="W39" i="53" s="1"/>
  <c r="R38" i="53"/>
  <c r="W38" i="53" s="1"/>
  <c r="R37" i="53"/>
  <c r="W37" i="53" s="1"/>
  <c r="R36" i="53"/>
  <c r="W36" i="53" s="1"/>
  <c r="R35" i="53"/>
  <c r="W35" i="53" s="1"/>
  <c r="R34" i="53"/>
  <c r="W34" i="53" s="1"/>
  <c r="R32" i="53"/>
  <c r="W32" i="53" s="1"/>
  <c r="R31" i="53"/>
  <c r="W31" i="53" s="1"/>
  <c r="R30" i="53"/>
  <c r="W30" i="53" s="1"/>
  <c r="R29" i="53"/>
  <c r="W29" i="53" s="1"/>
  <c r="R28" i="53"/>
  <c r="W28" i="53" s="1"/>
  <c r="R27" i="53"/>
  <c r="W27" i="53" s="1"/>
  <c r="R26" i="53"/>
  <c r="W26" i="53" s="1"/>
  <c r="R25" i="53"/>
  <c r="W25" i="53" s="1"/>
  <c r="R24" i="53"/>
  <c r="W24" i="53" s="1"/>
  <c r="R23" i="53"/>
  <c r="W23" i="53" s="1"/>
  <c r="R22" i="53"/>
  <c r="W22" i="53" s="1"/>
  <c r="R21" i="53"/>
  <c r="W21" i="53" s="1"/>
  <c r="R20" i="53"/>
  <c r="W20" i="53" s="1"/>
  <c r="R19" i="53"/>
  <c r="W19" i="53" s="1"/>
  <c r="R18" i="53"/>
  <c r="W18" i="53" s="1"/>
  <c r="R17" i="53"/>
  <c r="W17" i="53" s="1"/>
  <c r="R16" i="53"/>
  <c r="W16" i="53" s="1"/>
  <c r="R15" i="53"/>
  <c r="W15" i="53" s="1"/>
  <c r="R13" i="53"/>
  <c r="W13" i="53" s="1"/>
  <c r="R12" i="53"/>
  <c r="W12" i="53" s="1"/>
  <c r="HE136" i="53" l="1"/>
  <c r="R10" i="57"/>
  <c r="S10" i="57" s="1"/>
  <c r="BO11" i="57"/>
  <c r="BP11" i="57" s="1"/>
  <c r="CJ11" i="57"/>
  <c r="CK11" i="57" s="1"/>
  <c r="AG10" i="57"/>
  <c r="CC13" i="57"/>
  <c r="CD13" i="57" s="1"/>
  <c r="CQ13" i="57"/>
  <c r="CR13" i="57" s="1"/>
  <c r="BP12" i="57"/>
  <c r="Y10" i="57"/>
  <c r="Z10" i="57" s="1"/>
  <c r="AM10" i="57"/>
  <c r="AN10" i="57"/>
  <c r="BV13" i="57"/>
  <c r="BW13" i="57" s="1"/>
  <c r="CD16" i="57"/>
  <c r="CB28" i="57" s="1"/>
  <c r="H65" i="57"/>
  <c r="AT10" i="57"/>
  <c r="AU10" i="57" s="1"/>
  <c r="BA10" i="57"/>
  <c r="BB10" i="57"/>
  <c r="BH12" i="57"/>
  <c r="BI12" i="57" s="1"/>
  <c r="BH11" i="57"/>
  <c r="BI11" i="57"/>
  <c r="AZ12" i="57"/>
  <c r="BA12" i="57" s="1"/>
  <c r="AL12" i="57"/>
  <c r="BU14" i="57"/>
  <c r="CI13" i="57"/>
  <c r="CJ12" i="57"/>
  <c r="CK12" i="57" s="1"/>
  <c r="CP14" i="57"/>
  <c r="AS11" i="57"/>
  <c r="BG13" i="57"/>
  <c r="AS12" i="57"/>
  <c r="AT12" i="57" s="1"/>
  <c r="AZ11" i="57"/>
  <c r="AL11" i="57"/>
  <c r="BN14" i="57"/>
  <c r="BO14" i="57" s="1"/>
  <c r="BO13" i="57"/>
  <c r="BP13" i="57" s="1"/>
  <c r="AE11" i="57"/>
  <c r="X12" i="57"/>
  <c r="X11" i="57"/>
  <c r="Y11" i="57" s="1"/>
  <c r="Z11" i="57" s="1"/>
  <c r="AZ13" i="57"/>
  <c r="AE12" i="57"/>
  <c r="AM12" i="57"/>
  <c r="Q12" i="57"/>
  <c r="Q11" i="57"/>
  <c r="J13" i="57"/>
  <c r="K12" i="57"/>
  <c r="L12" i="57" s="1"/>
  <c r="Z136" i="53"/>
  <c r="BH136" i="53"/>
  <c r="DX136" i="53"/>
  <c r="GN136" i="53"/>
  <c r="DG136" i="53"/>
  <c r="FW136" i="53"/>
  <c r="AQ136" i="53"/>
  <c r="CP136" i="53"/>
  <c r="FF136" i="53"/>
  <c r="HV136" i="53"/>
  <c r="X133" i="53"/>
  <c r="BY136" i="53"/>
  <c r="EO136" i="53"/>
  <c r="E14" i="57"/>
  <c r="FT12" i="53"/>
  <c r="FO134" i="53"/>
  <c r="EL12" i="53"/>
  <c r="EM12" i="53" s="1"/>
  <c r="EG134" i="53"/>
  <c r="AN12" i="53"/>
  <c r="AI134" i="53"/>
  <c r="H40" i="57" s="1"/>
  <c r="BV12" i="53"/>
  <c r="BW12" i="53" s="1"/>
  <c r="BQ134" i="53"/>
  <c r="HB12" i="53"/>
  <c r="H50" i="57"/>
  <c r="BE12" i="53"/>
  <c r="AZ134" i="53"/>
  <c r="DU12" i="53"/>
  <c r="DP134" i="53"/>
  <c r="GK12" i="53"/>
  <c r="GL12" i="53" s="1"/>
  <c r="GF134" i="53"/>
  <c r="DD12" i="53"/>
  <c r="CY134" i="53"/>
  <c r="CM12" i="53"/>
  <c r="CN12" i="53" s="1"/>
  <c r="CH134" i="53"/>
  <c r="FC12" i="53"/>
  <c r="EX134" i="53"/>
  <c r="HS12" i="53"/>
  <c r="HT12" i="53" s="1"/>
  <c r="HN134" i="53"/>
  <c r="X54" i="53"/>
  <c r="X76" i="53"/>
  <c r="X108" i="53"/>
  <c r="X28" i="53"/>
  <c r="X130" i="53"/>
  <c r="X111" i="53"/>
  <c r="X89" i="53"/>
  <c r="X66" i="53"/>
  <c r="X131" i="53"/>
  <c r="X127" i="53"/>
  <c r="X123" i="53"/>
  <c r="X117" i="53"/>
  <c r="X113" i="53"/>
  <c r="X109" i="53"/>
  <c r="X104" i="53"/>
  <c r="X22" i="53"/>
  <c r="X35" i="53"/>
  <c r="X56" i="53"/>
  <c r="X69" i="53"/>
  <c r="X83" i="53"/>
  <c r="X92" i="53"/>
  <c r="X105" i="53"/>
  <c r="X124" i="53"/>
  <c r="X95" i="53"/>
  <c r="X91" i="53"/>
  <c r="X82" i="53"/>
  <c r="X73" i="53"/>
  <c r="X63" i="53"/>
  <c r="X59" i="53"/>
  <c r="X51" i="53"/>
  <c r="X47" i="53"/>
  <c r="X29" i="53"/>
  <c r="X17" i="53"/>
  <c r="X18" i="53"/>
  <c r="X44" i="53"/>
  <c r="X60" i="53"/>
  <c r="X97" i="53"/>
  <c r="X114" i="53"/>
  <c r="X132" i="53"/>
  <c r="X87" i="53"/>
  <c r="X77" i="53"/>
  <c r="X55" i="53"/>
  <c r="X34" i="53"/>
  <c r="X15" i="53"/>
  <c r="X27" i="53"/>
  <c r="X53" i="53"/>
  <c r="X70" i="53"/>
  <c r="X102" i="53"/>
  <c r="X85" i="53"/>
  <c r="X71" i="53"/>
  <c r="X37" i="53"/>
  <c r="X24" i="53"/>
  <c r="X121" i="53"/>
  <c r="X103" i="53"/>
  <c r="X99" i="53"/>
  <c r="X81" i="53"/>
  <c r="X67" i="53"/>
  <c r="X50" i="53"/>
  <c r="X41" i="53"/>
  <c r="X12" i="53"/>
  <c r="X120" i="53"/>
  <c r="X115" i="53"/>
  <c r="X98" i="53"/>
  <c r="X93" i="53"/>
  <c r="X75" i="53"/>
  <c r="X61" i="53"/>
  <c r="X57" i="53"/>
  <c r="X49" i="53"/>
  <c r="X45" i="53"/>
  <c r="X40" i="53"/>
  <c r="X31" i="53"/>
  <c r="X23" i="53"/>
  <c r="X101" i="53"/>
  <c r="X129" i="53"/>
  <c r="X125" i="53"/>
  <c r="X38" i="53"/>
  <c r="X119" i="53"/>
  <c r="X88" i="53"/>
  <c r="X39" i="53"/>
  <c r="X13" i="53"/>
  <c r="X25" i="53"/>
  <c r="X21" i="53"/>
  <c r="AO12" i="53"/>
  <c r="AO15" i="53"/>
  <c r="AO17" i="53"/>
  <c r="AO19" i="53"/>
  <c r="AO21" i="53"/>
  <c r="AO23" i="53"/>
  <c r="AO25" i="53"/>
  <c r="AO27" i="53"/>
  <c r="AO29" i="53"/>
  <c r="AO31" i="53"/>
  <c r="AO34" i="53"/>
  <c r="AO36" i="53"/>
  <c r="AO38" i="53"/>
  <c r="AO40" i="53"/>
  <c r="AO42" i="53"/>
  <c r="AO45" i="53"/>
  <c r="AO47" i="53"/>
  <c r="AO49" i="53"/>
  <c r="AO51" i="53"/>
  <c r="AO53" i="53"/>
  <c r="AO55" i="53"/>
  <c r="AO57" i="53"/>
  <c r="AO59" i="53"/>
  <c r="AO61" i="53"/>
  <c r="AO63" i="53"/>
  <c r="AO66" i="53"/>
  <c r="AO68" i="53"/>
  <c r="AO70" i="53"/>
  <c r="AO73" i="53"/>
  <c r="AO75" i="53"/>
  <c r="AO77" i="53"/>
  <c r="AO80" i="53"/>
  <c r="AO82" i="53"/>
  <c r="AO84" i="53"/>
  <c r="AO87" i="53"/>
  <c r="AO89" i="53"/>
  <c r="AO91" i="53"/>
  <c r="AO93" i="53"/>
  <c r="AO95" i="53"/>
  <c r="AO98" i="53"/>
  <c r="AO100" i="53"/>
  <c r="AO102" i="53"/>
  <c r="AO104" i="53"/>
  <c r="AO106" i="53"/>
  <c r="AO109" i="53"/>
  <c r="AO111" i="53"/>
  <c r="AO113" i="53"/>
  <c r="AO115" i="53"/>
  <c r="AO117" i="53"/>
  <c r="AO120" i="53"/>
  <c r="AO123" i="53"/>
  <c r="AO125" i="53"/>
  <c r="AO127" i="53"/>
  <c r="AO129" i="53"/>
  <c r="AO131" i="53"/>
  <c r="AO133" i="53"/>
  <c r="BF13" i="53"/>
  <c r="BF16" i="53"/>
  <c r="BF18" i="53"/>
  <c r="BF20" i="53"/>
  <c r="BF22" i="53"/>
  <c r="BF24" i="53"/>
  <c r="BF27" i="53"/>
  <c r="BF29" i="53"/>
  <c r="BF31" i="53"/>
  <c r="BF34" i="53"/>
  <c r="BF36" i="53"/>
  <c r="BF38" i="53"/>
  <c r="BF40" i="53"/>
  <c r="BF45" i="53"/>
  <c r="BF49" i="53"/>
  <c r="BF53" i="53"/>
  <c r="BF57" i="53"/>
  <c r="BF61" i="53"/>
  <c r="BF66" i="53"/>
  <c r="BF70" i="53"/>
  <c r="BF75" i="53"/>
  <c r="BF80" i="53"/>
  <c r="BF84" i="53"/>
  <c r="BW41" i="53"/>
  <c r="BW58" i="53"/>
  <c r="BW74" i="53"/>
  <c r="BW92" i="53"/>
  <c r="BW110" i="53"/>
  <c r="BW128" i="53"/>
  <c r="CN23" i="53"/>
  <c r="CN34" i="53"/>
  <c r="CN82" i="53"/>
  <c r="CN111" i="53"/>
  <c r="X128" i="53"/>
  <c r="X126" i="53"/>
  <c r="X116" i="53"/>
  <c r="X112" i="53"/>
  <c r="X110" i="53"/>
  <c r="X94" i="53"/>
  <c r="X90" i="53"/>
  <c r="X78" i="53"/>
  <c r="X74" i="53"/>
  <c r="X64" i="53"/>
  <c r="X62" i="53"/>
  <c r="X58" i="53"/>
  <c r="X52" i="53"/>
  <c r="X48" i="53"/>
  <c r="X46" i="53"/>
  <c r="X32" i="53"/>
  <c r="X30" i="53"/>
  <c r="X26" i="53"/>
  <c r="X20" i="53"/>
  <c r="X16" i="53"/>
  <c r="BW46" i="53"/>
  <c r="BW62" i="53"/>
  <c r="BW78" i="53"/>
  <c r="BW97" i="53"/>
  <c r="BW114" i="53"/>
  <c r="BW132" i="53"/>
  <c r="CN63" i="53"/>
  <c r="CN75" i="53"/>
  <c r="CN87" i="53"/>
  <c r="CN104" i="53"/>
  <c r="X19" i="53"/>
  <c r="AO13" i="53"/>
  <c r="AO16" i="53"/>
  <c r="AO18" i="53"/>
  <c r="AO20" i="53"/>
  <c r="AO22" i="53"/>
  <c r="AO24" i="53"/>
  <c r="AO26" i="53"/>
  <c r="AO28" i="53"/>
  <c r="AO30" i="53"/>
  <c r="AO32" i="53"/>
  <c r="AO35" i="53"/>
  <c r="AO37" i="53"/>
  <c r="AO39" i="53"/>
  <c r="AO94" i="53"/>
  <c r="AO97" i="53"/>
  <c r="AO99" i="53"/>
  <c r="AO101" i="53"/>
  <c r="AO103" i="53"/>
  <c r="AO105" i="53"/>
  <c r="AO108" i="53"/>
  <c r="AO110" i="53"/>
  <c r="AO112" i="53"/>
  <c r="AO114" i="53"/>
  <c r="AO116" i="53"/>
  <c r="AO119" i="53"/>
  <c r="AO121" i="53"/>
  <c r="AO124" i="53"/>
  <c r="AO126" i="53"/>
  <c r="AO128" i="53"/>
  <c r="AO130" i="53"/>
  <c r="AO132" i="53"/>
  <c r="BF42" i="53"/>
  <c r="BF47" i="53"/>
  <c r="BF51" i="53"/>
  <c r="BF55" i="53"/>
  <c r="BF59" i="53"/>
  <c r="BF63" i="53"/>
  <c r="BF68" i="53"/>
  <c r="BF73" i="53"/>
  <c r="BF77" i="53"/>
  <c r="BF82" i="53"/>
  <c r="BW50" i="53"/>
  <c r="BW67" i="53"/>
  <c r="BW83" i="53"/>
  <c r="BW101" i="53"/>
  <c r="BW119" i="53"/>
  <c r="CN15" i="53"/>
  <c r="CN47" i="53"/>
  <c r="CN57" i="53"/>
  <c r="CN68" i="53"/>
  <c r="X106" i="53"/>
  <c r="X100" i="53"/>
  <c r="X84" i="53"/>
  <c r="X80" i="53"/>
  <c r="X68" i="53"/>
  <c r="X42" i="53"/>
  <c r="X36" i="53"/>
  <c r="AO41" i="53"/>
  <c r="AO44" i="53"/>
  <c r="AO46" i="53"/>
  <c r="AO48" i="53"/>
  <c r="AO50" i="53"/>
  <c r="AO52" i="53"/>
  <c r="AO54" i="53"/>
  <c r="AO56" i="53"/>
  <c r="AO58" i="53"/>
  <c r="AO60" i="53"/>
  <c r="AO62" i="53"/>
  <c r="AO64" i="53"/>
  <c r="AO67" i="53"/>
  <c r="AO69" i="53"/>
  <c r="AO71" i="53"/>
  <c r="AO74" i="53"/>
  <c r="AO76" i="53"/>
  <c r="AO78" i="53"/>
  <c r="AO81" i="53"/>
  <c r="BW54" i="53"/>
  <c r="BW71" i="53"/>
  <c r="BW88" i="53"/>
  <c r="BW105" i="53"/>
  <c r="BW124" i="53"/>
  <c r="CN19" i="53"/>
  <c r="CN29" i="53"/>
  <c r="CN40" i="53"/>
  <c r="CN51" i="53"/>
  <c r="CN117" i="53"/>
  <c r="DE15" i="53"/>
  <c r="DE17" i="53"/>
  <c r="DE23" i="53"/>
  <c r="DE26" i="53"/>
  <c r="DE40" i="53"/>
  <c r="DE49" i="53"/>
  <c r="DE53" i="53"/>
  <c r="DE57" i="53"/>
  <c r="DE61" i="53"/>
  <c r="DE66" i="53"/>
  <c r="DE70" i="53"/>
  <c r="DE75" i="53"/>
  <c r="DE80" i="53"/>
  <c r="DE84" i="53"/>
  <c r="DE89" i="53"/>
  <c r="DE93" i="53"/>
  <c r="DE98" i="53"/>
  <c r="DE102" i="53"/>
  <c r="DE120" i="53"/>
  <c r="DE129" i="53"/>
  <c r="DE133" i="53"/>
  <c r="DV13" i="53"/>
  <c r="DV16" i="53"/>
  <c r="DV18" i="53"/>
  <c r="DV20" i="53"/>
  <c r="DV22" i="53"/>
  <c r="DV24" i="53"/>
  <c r="DV26" i="53"/>
  <c r="DV28" i="53"/>
  <c r="DV30" i="53"/>
  <c r="DV32" i="53"/>
  <c r="DV35" i="53"/>
  <c r="DV37" i="53"/>
  <c r="DV39" i="53"/>
  <c r="EM110" i="53"/>
  <c r="FD23" i="53"/>
  <c r="FD57" i="53"/>
  <c r="FD93" i="53"/>
  <c r="AO83" i="53"/>
  <c r="AO85" i="53"/>
  <c r="AO88" i="53"/>
  <c r="AO90" i="53"/>
  <c r="AO92" i="53"/>
  <c r="BF15" i="53"/>
  <c r="BF19" i="53"/>
  <c r="BF23" i="53"/>
  <c r="BF28" i="53"/>
  <c r="BF32" i="53"/>
  <c r="BF37" i="53"/>
  <c r="BF87" i="53"/>
  <c r="BF89" i="53"/>
  <c r="BF91" i="53"/>
  <c r="BF93" i="53"/>
  <c r="BF95" i="53"/>
  <c r="BF98" i="53"/>
  <c r="BF100" i="53"/>
  <c r="BF102" i="53"/>
  <c r="BF104" i="53"/>
  <c r="BF106" i="53"/>
  <c r="BF109" i="53"/>
  <c r="BF111" i="53"/>
  <c r="BF113" i="53"/>
  <c r="BF115" i="53"/>
  <c r="BF117" i="53"/>
  <c r="BF120" i="53"/>
  <c r="BF123" i="53"/>
  <c r="BF125" i="53"/>
  <c r="BF127" i="53"/>
  <c r="BF129" i="53"/>
  <c r="BF131" i="53"/>
  <c r="BF133" i="53"/>
  <c r="BW13" i="53"/>
  <c r="BW16" i="53"/>
  <c r="BW18" i="53"/>
  <c r="BW20" i="53"/>
  <c r="BW22" i="53"/>
  <c r="BW24" i="53"/>
  <c r="BW26" i="53"/>
  <c r="BW28" i="53"/>
  <c r="BW30" i="53"/>
  <c r="BW32" i="53"/>
  <c r="BW35" i="53"/>
  <c r="BW37" i="53"/>
  <c r="BW39" i="53"/>
  <c r="BW44" i="53"/>
  <c r="BW52" i="53"/>
  <c r="BW60" i="53"/>
  <c r="BW69" i="53"/>
  <c r="BW76" i="53"/>
  <c r="BW85" i="53"/>
  <c r="BW94" i="53"/>
  <c r="BW103" i="53"/>
  <c r="BW112" i="53"/>
  <c r="BW121" i="53"/>
  <c r="BW130" i="53"/>
  <c r="CN17" i="53"/>
  <c r="CN25" i="53"/>
  <c r="CN31" i="53"/>
  <c r="CN38" i="53"/>
  <c r="CN59" i="53"/>
  <c r="CN66" i="53"/>
  <c r="CN73" i="53"/>
  <c r="CN95" i="53"/>
  <c r="CN102" i="53"/>
  <c r="CN109" i="53"/>
  <c r="CN131" i="53"/>
  <c r="DE25" i="53"/>
  <c r="DE30" i="53"/>
  <c r="EM119" i="53"/>
  <c r="FD31" i="53"/>
  <c r="FD66" i="53"/>
  <c r="CN93" i="53"/>
  <c r="CN100" i="53"/>
  <c r="CN123" i="53"/>
  <c r="CN129" i="53"/>
  <c r="DE22" i="53"/>
  <c r="DE27" i="53"/>
  <c r="DE39" i="53"/>
  <c r="DE41" i="53"/>
  <c r="DE44" i="53"/>
  <c r="DE46" i="53"/>
  <c r="DE48" i="53"/>
  <c r="DE50" i="53"/>
  <c r="DE52" i="53"/>
  <c r="DE54" i="53"/>
  <c r="DE56" i="53"/>
  <c r="DE58" i="53"/>
  <c r="DE60" i="53"/>
  <c r="DE62" i="53"/>
  <c r="DE64" i="53"/>
  <c r="DE67" i="53"/>
  <c r="DE69" i="53"/>
  <c r="DE71" i="53"/>
  <c r="DE74" i="53"/>
  <c r="DE76" i="53"/>
  <c r="DE78" i="53"/>
  <c r="DE81" i="53"/>
  <c r="DE83" i="53"/>
  <c r="DE85" i="53"/>
  <c r="DE88" i="53"/>
  <c r="DE90" i="53"/>
  <c r="DE92" i="53"/>
  <c r="DE94" i="53"/>
  <c r="DE97" i="53"/>
  <c r="DE99" i="53"/>
  <c r="DE101" i="53"/>
  <c r="DE103" i="53"/>
  <c r="DE105" i="53"/>
  <c r="DE108" i="53"/>
  <c r="DE110" i="53"/>
  <c r="DE112" i="53"/>
  <c r="DE114" i="53"/>
  <c r="DE116" i="53"/>
  <c r="DE119" i="53"/>
  <c r="DE121" i="53"/>
  <c r="DE124" i="53"/>
  <c r="DE126" i="53"/>
  <c r="DE128" i="53"/>
  <c r="DE130" i="53"/>
  <c r="DE132" i="53"/>
  <c r="DV12" i="53"/>
  <c r="DV15" i="53"/>
  <c r="DV17" i="53"/>
  <c r="DV19" i="53"/>
  <c r="DV21" i="53"/>
  <c r="DV23" i="53"/>
  <c r="DV25" i="53"/>
  <c r="DV27" i="53"/>
  <c r="DV29" i="53"/>
  <c r="DV31" i="53"/>
  <c r="DV34" i="53"/>
  <c r="DV36" i="53"/>
  <c r="DV38" i="53"/>
  <c r="DV40" i="53"/>
  <c r="DV42" i="53"/>
  <c r="EM92" i="53"/>
  <c r="EM128" i="53"/>
  <c r="FD40" i="53"/>
  <c r="FD75" i="53"/>
  <c r="BF17" i="53"/>
  <c r="BF21" i="53"/>
  <c r="BF25" i="53"/>
  <c r="BF26" i="53"/>
  <c r="BF30" i="53"/>
  <c r="BF35" i="53"/>
  <c r="BF39" i="53"/>
  <c r="BF41" i="53"/>
  <c r="BF44" i="53"/>
  <c r="BF46" i="53"/>
  <c r="BF48" i="53"/>
  <c r="BF50" i="53"/>
  <c r="BF52" i="53"/>
  <c r="BF54" i="53"/>
  <c r="BF56" i="53"/>
  <c r="BF58" i="53"/>
  <c r="BF60" i="53"/>
  <c r="BF62" i="53"/>
  <c r="BF64" i="53"/>
  <c r="BF67" i="53"/>
  <c r="BF69" i="53"/>
  <c r="BF71" i="53"/>
  <c r="BF74" i="53"/>
  <c r="BF76" i="53"/>
  <c r="BF78" i="53"/>
  <c r="BF81" i="53"/>
  <c r="BF83" i="53"/>
  <c r="BF85" i="53"/>
  <c r="BF88" i="53"/>
  <c r="BF90" i="53"/>
  <c r="BF92" i="53"/>
  <c r="BF94" i="53"/>
  <c r="BF97" i="53"/>
  <c r="BF99" i="53"/>
  <c r="BF101" i="53"/>
  <c r="BF103" i="53"/>
  <c r="BF105" i="53"/>
  <c r="BF108" i="53"/>
  <c r="BF110" i="53"/>
  <c r="BF112" i="53"/>
  <c r="BF114" i="53"/>
  <c r="BF116" i="53"/>
  <c r="BF119" i="53"/>
  <c r="BF121" i="53"/>
  <c r="BF124" i="53"/>
  <c r="BF126" i="53"/>
  <c r="BF128" i="53"/>
  <c r="BF130" i="53"/>
  <c r="BF132" i="53"/>
  <c r="BW15" i="53"/>
  <c r="BW17" i="53"/>
  <c r="BW19" i="53"/>
  <c r="BW21" i="53"/>
  <c r="BW23" i="53"/>
  <c r="BW25" i="53"/>
  <c r="BW27" i="53"/>
  <c r="BW29" i="53"/>
  <c r="BW31" i="53"/>
  <c r="BW34" i="53"/>
  <c r="BW36" i="53"/>
  <c r="BW38" i="53"/>
  <c r="BW40" i="53"/>
  <c r="BW42" i="53"/>
  <c r="BW48" i="53"/>
  <c r="BW56" i="53"/>
  <c r="BW64" i="53"/>
  <c r="BW81" i="53"/>
  <c r="BW90" i="53"/>
  <c r="BW99" i="53"/>
  <c r="BW108" i="53"/>
  <c r="BW116" i="53"/>
  <c r="BW126" i="53"/>
  <c r="CN21" i="53"/>
  <c r="CN42" i="53"/>
  <c r="CN49" i="53"/>
  <c r="CN55" i="53"/>
  <c r="CN77" i="53"/>
  <c r="CN84" i="53"/>
  <c r="CN91" i="53"/>
  <c r="CN113" i="53"/>
  <c r="CN120" i="53"/>
  <c r="CN127" i="53"/>
  <c r="DE18" i="53"/>
  <c r="DE34" i="53"/>
  <c r="DE36" i="53"/>
  <c r="EM101" i="53"/>
  <c r="FD15" i="53"/>
  <c r="FD49" i="53"/>
  <c r="FD84" i="53"/>
  <c r="DV88" i="53"/>
  <c r="DV90" i="53"/>
  <c r="DV92" i="53"/>
  <c r="DV94" i="53"/>
  <c r="DV97" i="53"/>
  <c r="DV99" i="53"/>
  <c r="DV101" i="53"/>
  <c r="DV103" i="53"/>
  <c r="DV105" i="53"/>
  <c r="DV108" i="53"/>
  <c r="DV110" i="53"/>
  <c r="DV112" i="53"/>
  <c r="DV114" i="53"/>
  <c r="DV116" i="53"/>
  <c r="DV119" i="53"/>
  <c r="DV121" i="53"/>
  <c r="DV124" i="53"/>
  <c r="DV126" i="53"/>
  <c r="DV128" i="53"/>
  <c r="DV130" i="53"/>
  <c r="DV132" i="53"/>
  <c r="EM15" i="53"/>
  <c r="EM17" i="53"/>
  <c r="EM19" i="53"/>
  <c r="EM21" i="53"/>
  <c r="EM23" i="53"/>
  <c r="EM25" i="53"/>
  <c r="EM27" i="53"/>
  <c r="EM29" i="53"/>
  <c r="EM31" i="53"/>
  <c r="EM34" i="53"/>
  <c r="EM36" i="53"/>
  <c r="EM38" i="53"/>
  <c r="EM40" i="53"/>
  <c r="EM42" i="53"/>
  <c r="EM45" i="53"/>
  <c r="EM47" i="53"/>
  <c r="EM49" i="53"/>
  <c r="EM51" i="53"/>
  <c r="EM53" i="53"/>
  <c r="EM55" i="53"/>
  <c r="EM57" i="53"/>
  <c r="EM59" i="53"/>
  <c r="EM61" i="53"/>
  <c r="EM63" i="53"/>
  <c r="EM66" i="53"/>
  <c r="EM68" i="53"/>
  <c r="EM70" i="53"/>
  <c r="EM73" i="53"/>
  <c r="EM75" i="53"/>
  <c r="EM77" i="53"/>
  <c r="EM80" i="53"/>
  <c r="EM82" i="53"/>
  <c r="EM84" i="53"/>
  <c r="EM90" i="53"/>
  <c r="EM99" i="53"/>
  <c r="EM108" i="53"/>
  <c r="EM116" i="53"/>
  <c r="EM126" i="53"/>
  <c r="FD12" i="53"/>
  <c r="FD21" i="53"/>
  <c r="FD29" i="53"/>
  <c r="FD38" i="53"/>
  <c r="FD47" i="53"/>
  <c r="FD55" i="53"/>
  <c r="FD63" i="53"/>
  <c r="FD73" i="53"/>
  <c r="FD82" i="53"/>
  <c r="FD91" i="53"/>
  <c r="BW45" i="53"/>
  <c r="BW47" i="53"/>
  <c r="BW49" i="53"/>
  <c r="BW51" i="53"/>
  <c r="BW53" i="53"/>
  <c r="BW55" i="53"/>
  <c r="BW57" i="53"/>
  <c r="BW59" i="53"/>
  <c r="BW61" i="53"/>
  <c r="BW63" i="53"/>
  <c r="BW66" i="53"/>
  <c r="BW68" i="53"/>
  <c r="BW70" i="53"/>
  <c r="BW73" i="53"/>
  <c r="BW75" i="53"/>
  <c r="BW77" i="53"/>
  <c r="BW80" i="53"/>
  <c r="BW82" i="53"/>
  <c r="BW84" i="53"/>
  <c r="BW87" i="53"/>
  <c r="BW89" i="53"/>
  <c r="BW91" i="53"/>
  <c r="BW93" i="53"/>
  <c r="BW95" i="53"/>
  <c r="BW98" i="53"/>
  <c r="BW100" i="53"/>
  <c r="BW102" i="53"/>
  <c r="BW104" i="53"/>
  <c r="BW106" i="53"/>
  <c r="BW109" i="53"/>
  <c r="BW111" i="53"/>
  <c r="BW113" i="53"/>
  <c r="BW115" i="53"/>
  <c r="BW117" i="53"/>
  <c r="BW120" i="53"/>
  <c r="BW123" i="53"/>
  <c r="BW125" i="53"/>
  <c r="BW127" i="53"/>
  <c r="BW129" i="53"/>
  <c r="BW131" i="53"/>
  <c r="BW133" i="53"/>
  <c r="CN13" i="53"/>
  <c r="CN16" i="53"/>
  <c r="CN18" i="53"/>
  <c r="CN20" i="53"/>
  <c r="CN22" i="53"/>
  <c r="CN24" i="53"/>
  <c r="CN27" i="53"/>
  <c r="CN36" i="53"/>
  <c r="CN45" i="53"/>
  <c r="CN53" i="53"/>
  <c r="CN61" i="53"/>
  <c r="CN70" i="53"/>
  <c r="CN80" i="53"/>
  <c r="CN89" i="53"/>
  <c r="CN98" i="53"/>
  <c r="CN106" i="53"/>
  <c r="CN115" i="53"/>
  <c r="CN125" i="53"/>
  <c r="CN133" i="53"/>
  <c r="DE13" i="53"/>
  <c r="DE19" i="53"/>
  <c r="DE31" i="53"/>
  <c r="DE35" i="53"/>
  <c r="DE42" i="53"/>
  <c r="DE45" i="53"/>
  <c r="DE47" i="53"/>
  <c r="DE55" i="53"/>
  <c r="DE68" i="53"/>
  <c r="DE73" i="53"/>
  <c r="DE77" i="53"/>
  <c r="DE82" i="53"/>
  <c r="DE87" i="53"/>
  <c r="DE91" i="53"/>
  <c r="EM88" i="53"/>
  <c r="EM97" i="53"/>
  <c r="EM105" i="53"/>
  <c r="EM114" i="53"/>
  <c r="EM124" i="53"/>
  <c r="EM132" i="53"/>
  <c r="FD19" i="53"/>
  <c r="FD27" i="53"/>
  <c r="FD36" i="53"/>
  <c r="FD45" i="53"/>
  <c r="FD53" i="53"/>
  <c r="FD61" i="53"/>
  <c r="FD70" i="53"/>
  <c r="FD80" i="53"/>
  <c r="FD89" i="53"/>
  <c r="DV45" i="53"/>
  <c r="DV47" i="53"/>
  <c r="DV49" i="53"/>
  <c r="DV51" i="53"/>
  <c r="DV53" i="53"/>
  <c r="DV55" i="53"/>
  <c r="DV57" i="53"/>
  <c r="DV59" i="53"/>
  <c r="DV61" i="53"/>
  <c r="DV63" i="53"/>
  <c r="DV66" i="53"/>
  <c r="DV68" i="53"/>
  <c r="DV70" i="53"/>
  <c r="DV73" i="53"/>
  <c r="DV75" i="53"/>
  <c r="DV77" i="53"/>
  <c r="DV80" i="53"/>
  <c r="DV82" i="53"/>
  <c r="DV84" i="53"/>
  <c r="DV87" i="53"/>
  <c r="DV89" i="53"/>
  <c r="DV91" i="53"/>
  <c r="DV93" i="53"/>
  <c r="DV95" i="53"/>
  <c r="DV98" i="53"/>
  <c r="DV100" i="53"/>
  <c r="DV102" i="53"/>
  <c r="DV104" i="53"/>
  <c r="DV106" i="53"/>
  <c r="DV109" i="53"/>
  <c r="DV111" i="53"/>
  <c r="DV113" i="53"/>
  <c r="DV115" i="53"/>
  <c r="DV117" i="53"/>
  <c r="DV120" i="53"/>
  <c r="DV123" i="53"/>
  <c r="DV125" i="53"/>
  <c r="DV127" i="53"/>
  <c r="DV129" i="53"/>
  <c r="DV131" i="53"/>
  <c r="DV133" i="53"/>
  <c r="EM13" i="53"/>
  <c r="EM16" i="53"/>
  <c r="EM18" i="53"/>
  <c r="EM20" i="53"/>
  <c r="EM22" i="53"/>
  <c r="EM24" i="53"/>
  <c r="EM26" i="53"/>
  <c r="EM28" i="53"/>
  <c r="EM30" i="53"/>
  <c r="EM32" i="53"/>
  <c r="EM35" i="53"/>
  <c r="EM37" i="53"/>
  <c r="EM39" i="53"/>
  <c r="EM76" i="53"/>
  <c r="EM78" i="53"/>
  <c r="EM81" i="53"/>
  <c r="EM83" i="53"/>
  <c r="EM85" i="53"/>
  <c r="EM94" i="53"/>
  <c r="EM103" i="53"/>
  <c r="EM112" i="53"/>
  <c r="EM121" i="53"/>
  <c r="EM130" i="53"/>
  <c r="FD17" i="53"/>
  <c r="FD25" i="53"/>
  <c r="FD34" i="53"/>
  <c r="FD42" i="53"/>
  <c r="FD51" i="53"/>
  <c r="FD59" i="53"/>
  <c r="FD68" i="53"/>
  <c r="FD77" i="53"/>
  <c r="FD87" i="53"/>
  <c r="FD95" i="53"/>
  <c r="DE95" i="53"/>
  <c r="DE100" i="53"/>
  <c r="DE104" i="53"/>
  <c r="DE106" i="53"/>
  <c r="DE109" i="53"/>
  <c r="DE111" i="53"/>
  <c r="DE113" i="53"/>
  <c r="DE115" i="53"/>
  <c r="DE117" i="53"/>
  <c r="DE123" i="53"/>
  <c r="DE125" i="53"/>
  <c r="DE127" i="53"/>
  <c r="DE131" i="53"/>
  <c r="DV41" i="53"/>
  <c r="DV44" i="53"/>
  <c r="DV46" i="53"/>
  <c r="DV48" i="53"/>
  <c r="DV50" i="53"/>
  <c r="DV52" i="53"/>
  <c r="DV54" i="53"/>
  <c r="DV56" i="53"/>
  <c r="DV58" i="53"/>
  <c r="DV60" i="53"/>
  <c r="DV62" i="53"/>
  <c r="DV64" i="53"/>
  <c r="DV67" i="53"/>
  <c r="DV69" i="53"/>
  <c r="DV71" i="53"/>
  <c r="DV74" i="53"/>
  <c r="DV76" i="53"/>
  <c r="DV78" i="53"/>
  <c r="DV81" i="53"/>
  <c r="DV83" i="53"/>
  <c r="DV85" i="53"/>
  <c r="FD41" i="53"/>
  <c r="FD44" i="53"/>
  <c r="FD46" i="53"/>
  <c r="FD48" i="53"/>
  <c r="FD50" i="53"/>
  <c r="FD52" i="53"/>
  <c r="FD54" i="53"/>
  <c r="FD56" i="53"/>
  <c r="FD58" i="53"/>
  <c r="FD60" i="53"/>
  <c r="FD62" i="53"/>
  <c r="FD64" i="53"/>
  <c r="FD67" i="53"/>
  <c r="FD69" i="53"/>
  <c r="FD71" i="53"/>
  <c r="FD74" i="53"/>
  <c r="FD102" i="53"/>
  <c r="FD111" i="53"/>
  <c r="FD120" i="53"/>
  <c r="FD129" i="53"/>
  <c r="FU16" i="53"/>
  <c r="FU24" i="53"/>
  <c r="FU32" i="53"/>
  <c r="FU41" i="53"/>
  <c r="FU49" i="53"/>
  <c r="FU50" i="53"/>
  <c r="FU57" i="53"/>
  <c r="FU58" i="53"/>
  <c r="FU66" i="53"/>
  <c r="FU67" i="53"/>
  <c r="FU75" i="53"/>
  <c r="FU76" i="53"/>
  <c r="FU85" i="53"/>
  <c r="FU94" i="53"/>
  <c r="GL112" i="53"/>
  <c r="FD98" i="53"/>
  <c r="FD100" i="53"/>
  <c r="FD109" i="53"/>
  <c r="FD117" i="53"/>
  <c r="FD127" i="53"/>
  <c r="FU13" i="53"/>
  <c r="FU22" i="53"/>
  <c r="FU30" i="53"/>
  <c r="FU39" i="53"/>
  <c r="FU48" i="53"/>
  <c r="FU56" i="53"/>
  <c r="GL85" i="53"/>
  <c r="GL121" i="53"/>
  <c r="CN26" i="53"/>
  <c r="CN28" i="53"/>
  <c r="CN30" i="53"/>
  <c r="CN32" i="53"/>
  <c r="CN35" i="53"/>
  <c r="CN37" i="53"/>
  <c r="CN39" i="53"/>
  <c r="CN94" i="53"/>
  <c r="CN97" i="53"/>
  <c r="CN99" i="53"/>
  <c r="CN101" i="53"/>
  <c r="CN103" i="53"/>
  <c r="CN105" i="53"/>
  <c r="CN108" i="53"/>
  <c r="CN110" i="53"/>
  <c r="CN112" i="53"/>
  <c r="CN114" i="53"/>
  <c r="CN116" i="53"/>
  <c r="CN119" i="53"/>
  <c r="CN121" i="53"/>
  <c r="CN124" i="53"/>
  <c r="CN126" i="53"/>
  <c r="CN128" i="53"/>
  <c r="CN130" i="53"/>
  <c r="CN132" i="53"/>
  <c r="DE12" i="53"/>
  <c r="DE21" i="53"/>
  <c r="DE29" i="53"/>
  <c r="DE38" i="53"/>
  <c r="FD106" i="53"/>
  <c r="FD115" i="53"/>
  <c r="FD125" i="53"/>
  <c r="FD133" i="53"/>
  <c r="FU20" i="53"/>
  <c r="FU28" i="53"/>
  <c r="FU37" i="53"/>
  <c r="FU45" i="53"/>
  <c r="FU46" i="53"/>
  <c r="FU53" i="53"/>
  <c r="FU54" i="53"/>
  <c r="FU61" i="53"/>
  <c r="FU62" i="53"/>
  <c r="FU70" i="53"/>
  <c r="FU71" i="53"/>
  <c r="FU81" i="53"/>
  <c r="FU90" i="53"/>
  <c r="FU99" i="53"/>
  <c r="GL94" i="53"/>
  <c r="GL130" i="53"/>
  <c r="EM87" i="53"/>
  <c r="EM89" i="53"/>
  <c r="EM91" i="53"/>
  <c r="EM93" i="53"/>
  <c r="EM95" i="53"/>
  <c r="EM98" i="53"/>
  <c r="EM100" i="53"/>
  <c r="EM102" i="53"/>
  <c r="EM104" i="53"/>
  <c r="EM106" i="53"/>
  <c r="EM109" i="53"/>
  <c r="EM111" i="53"/>
  <c r="EM113" i="53"/>
  <c r="EM115" i="53"/>
  <c r="EM117" i="53"/>
  <c r="EM120" i="53"/>
  <c r="EM123" i="53"/>
  <c r="EM125" i="53"/>
  <c r="EM127" i="53"/>
  <c r="EM129" i="53"/>
  <c r="EM131" i="53"/>
  <c r="EM133" i="53"/>
  <c r="FD13" i="53"/>
  <c r="FD16" i="53"/>
  <c r="FD18" i="53"/>
  <c r="FD20" i="53"/>
  <c r="FD22" i="53"/>
  <c r="FD24" i="53"/>
  <c r="FD26" i="53"/>
  <c r="FD28" i="53"/>
  <c r="FD30" i="53"/>
  <c r="FD32" i="53"/>
  <c r="FD35" i="53"/>
  <c r="FD37" i="53"/>
  <c r="FD39" i="53"/>
  <c r="FD76" i="53"/>
  <c r="FD78" i="53"/>
  <c r="FD81" i="53"/>
  <c r="FD83" i="53"/>
  <c r="FD85" i="53"/>
  <c r="FD88" i="53"/>
  <c r="FD90" i="53"/>
  <c r="FD92" i="53"/>
  <c r="FD94" i="53"/>
  <c r="FD97" i="53"/>
  <c r="FD99" i="53"/>
  <c r="FD101" i="53"/>
  <c r="FD104" i="53"/>
  <c r="FD113" i="53"/>
  <c r="FD123" i="53"/>
  <c r="FD131" i="53"/>
  <c r="FU18" i="53"/>
  <c r="FU26" i="53"/>
  <c r="FU35" i="53"/>
  <c r="FU44" i="53"/>
  <c r="FU52" i="53"/>
  <c r="FU60" i="53"/>
  <c r="FU88" i="53"/>
  <c r="GL103" i="53"/>
  <c r="HC17" i="53"/>
  <c r="FU103" i="53"/>
  <c r="FU108" i="53"/>
  <c r="FU112" i="53"/>
  <c r="FU116" i="53"/>
  <c r="FU119" i="53"/>
  <c r="FU121" i="53"/>
  <c r="FU124" i="53"/>
  <c r="FU126" i="53"/>
  <c r="FU128" i="53"/>
  <c r="FU130" i="53"/>
  <c r="FU132" i="53"/>
  <c r="GL15" i="53"/>
  <c r="GL17" i="53"/>
  <c r="GL19" i="53"/>
  <c r="GL21" i="53"/>
  <c r="GL23" i="53"/>
  <c r="GL25" i="53"/>
  <c r="GL27" i="53"/>
  <c r="GL29" i="53"/>
  <c r="GL31" i="53"/>
  <c r="GL34" i="53"/>
  <c r="GL36" i="53"/>
  <c r="GL38" i="53"/>
  <c r="GL40" i="53"/>
  <c r="GL42" i="53"/>
  <c r="GL45" i="53"/>
  <c r="GL47" i="53"/>
  <c r="GL49" i="53"/>
  <c r="GL51" i="53"/>
  <c r="GL53" i="53"/>
  <c r="GL92" i="53"/>
  <c r="GL101" i="53"/>
  <c r="GL110" i="53"/>
  <c r="GL119" i="53"/>
  <c r="GL128" i="53"/>
  <c r="HC15" i="53"/>
  <c r="HC24" i="53"/>
  <c r="CN41" i="53"/>
  <c r="CN44" i="53"/>
  <c r="CN46" i="53"/>
  <c r="CN48" i="53"/>
  <c r="CN50" i="53"/>
  <c r="CN52" i="53"/>
  <c r="CN54" i="53"/>
  <c r="CN56" i="53"/>
  <c r="CN58" i="53"/>
  <c r="CN60" i="53"/>
  <c r="CN62" i="53"/>
  <c r="CN64" i="53"/>
  <c r="CN67" i="53"/>
  <c r="CN69" i="53"/>
  <c r="CN71" i="53"/>
  <c r="CN74" i="53"/>
  <c r="CN76" i="53"/>
  <c r="CN78" i="53"/>
  <c r="CN81" i="53"/>
  <c r="CN83" i="53"/>
  <c r="CN85" i="53"/>
  <c r="CN88" i="53"/>
  <c r="CN90" i="53"/>
  <c r="CN92" i="53"/>
  <c r="DE16" i="53"/>
  <c r="DE20" i="53"/>
  <c r="DE24" i="53"/>
  <c r="DE28" i="53"/>
  <c r="DE32" i="53"/>
  <c r="DE37" i="53"/>
  <c r="EM41" i="53"/>
  <c r="EM44" i="53"/>
  <c r="EM46" i="53"/>
  <c r="EM48" i="53"/>
  <c r="EM50" i="53"/>
  <c r="EM52" i="53"/>
  <c r="EM54" i="53"/>
  <c r="EM56" i="53"/>
  <c r="EM58" i="53"/>
  <c r="EM60" i="53"/>
  <c r="EM62" i="53"/>
  <c r="EM64" i="53"/>
  <c r="EM67" i="53"/>
  <c r="EM69" i="53"/>
  <c r="EM71" i="53"/>
  <c r="EM74" i="53"/>
  <c r="GL90" i="53"/>
  <c r="GL99" i="53"/>
  <c r="GL108" i="53"/>
  <c r="GL116" i="53"/>
  <c r="GL126" i="53"/>
  <c r="HC12" i="53"/>
  <c r="HC21" i="53"/>
  <c r="HT70" i="53"/>
  <c r="FD103" i="53"/>
  <c r="FD105" i="53"/>
  <c r="FD108" i="53"/>
  <c r="FD110" i="53"/>
  <c r="FD112" i="53"/>
  <c r="FD114" i="53"/>
  <c r="FD116" i="53"/>
  <c r="FD119" i="53"/>
  <c r="FD121" i="53"/>
  <c r="FD124" i="53"/>
  <c r="FD126" i="53"/>
  <c r="FD128" i="53"/>
  <c r="FD130" i="53"/>
  <c r="FD132" i="53"/>
  <c r="FU12" i="53"/>
  <c r="FU15" i="53"/>
  <c r="FU17" i="53"/>
  <c r="FU19" i="53"/>
  <c r="FU21" i="53"/>
  <c r="FU23" i="53"/>
  <c r="FU25" i="53"/>
  <c r="FU27" i="53"/>
  <c r="FU29" i="53"/>
  <c r="FU31" i="53"/>
  <c r="FU34" i="53"/>
  <c r="FU36" i="53"/>
  <c r="FU38" i="53"/>
  <c r="FU40" i="53"/>
  <c r="FU42" i="53"/>
  <c r="FU47" i="53"/>
  <c r="FU51" i="53"/>
  <c r="FU55" i="53"/>
  <c r="FU59" i="53"/>
  <c r="FU63" i="53"/>
  <c r="FU68" i="53"/>
  <c r="FU73" i="53"/>
  <c r="FU77" i="53"/>
  <c r="FU82" i="53"/>
  <c r="FU87" i="53"/>
  <c r="FU91" i="53"/>
  <c r="FU95" i="53"/>
  <c r="FU100" i="53"/>
  <c r="FU104" i="53"/>
  <c r="FU109" i="53"/>
  <c r="FU113" i="53"/>
  <c r="FU117" i="53"/>
  <c r="FU120" i="53"/>
  <c r="FU123" i="53"/>
  <c r="FU129" i="53"/>
  <c r="FU133" i="53"/>
  <c r="GL13" i="53"/>
  <c r="GL16" i="53"/>
  <c r="GL18" i="53"/>
  <c r="GL20" i="53"/>
  <c r="GL22" i="53"/>
  <c r="GL24" i="53"/>
  <c r="GL26" i="53"/>
  <c r="GL28" i="53"/>
  <c r="GL30" i="53"/>
  <c r="GL32" i="53"/>
  <c r="GL35" i="53"/>
  <c r="GL37" i="53"/>
  <c r="GL39" i="53"/>
  <c r="GL88" i="53"/>
  <c r="GL97" i="53"/>
  <c r="GL105" i="53"/>
  <c r="GL114" i="53"/>
  <c r="GL124" i="53"/>
  <c r="GL132" i="53"/>
  <c r="HC19" i="53"/>
  <c r="FU80" i="53"/>
  <c r="FU84" i="53"/>
  <c r="FU89" i="53"/>
  <c r="FU93" i="53"/>
  <c r="FU98" i="53"/>
  <c r="FU102" i="53"/>
  <c r="FU106" i="53"/>
  <c r="FU111" i="53"/>
  <c r="FU115" i="53"/>
  <c r="FU125" i="53"/>
  <c r="FU127" i="53"/>
  <c r="FU131" i="53"/>
  <c r="GL41" i="53"/>
  <c r="GL44" i="53"/>
  <c r="GL46" i="53"/>
  <c r="GL48" i="53"/>
  <c r="GL50" i="53"/>
  <c r="GL52" i="53"/>
  <c r="GL54" i="53"/>
  <c r="GL56" i="53"/>
  <c r="GL58" i="53"/>
  <c r="GL60" i="53"/>
  <c r="GL62" i="53"/>
  <c r="GL64" i="53"/>
  <c r="GL67" i="53"/>
  <c r="GL69" i="53"/>
  <c r="GL71" i="53"/>
  <c r="GL74" i="53"/>
  <c r="GL76" i="53"/>
  <c r="GL78" i="53"/>
  <c r="GL81" i="53"/>
  <c r="GL83" i="53"/>
  <c r="HC22" i="53"/>
  <c r="HT93" i="53"/>
  <c r="GL55" i="53"/>
  <c r="GL57" i="53"/>
  <c r="GL59" i="53"/>
  <c r="GL61" i="53"/>
  <c r="GL63" i="53"/>
  <c r="GL66" i="53"/>
  <c r="GL68" i="53"/>
  <c r="GL70" i="53"/>
  <c r="GL73" i="53"/>
  <c r="GL75" i="53"/>
  <c r="GL77" i="53"/>
  <c r="GL80" i="53"/>
  <c r="GL82" i="53"/>
  <c r="GL84" i="53"/>
  <c r="GL87" i="53"/>
  <c r="GL89" i="53"/>
  <c r="GL91" i="53"/>
  <c r="GL93" i="53"/>
  <c r="GL95" i="53"/>
  <c r="GL98" i="53"/>
  <c r="GL100" i="53"/>
  <c r="GL102" i="53"/>
  <c r="GL104" i="53"/>
  <c r="GL106" i="53"/>
  <c r="GL109" i="53"/>
  <c r="GL111" i="53"/>
  <c r="GL113" i="53"/>
  <c r="GL115" i="53"/>
  <c r="GL117" i="53"/>
  <c r="GL120" i="53"/>
  <c r="GL123" i="53"/>
  <c r="GL125" i="53"/>
  <c r="GL127" i="53"/>
  <c r="GL129" i="53"/>
  <c r="GL131" i="53"/>
  <c r="GL133" i="53"/>
  <c r="HC13" i="53"/>
  <c r="HC16" i="53"/>
  <c r="HC18" i="53"/>
  <c r="HC20" i="53"/>
  <c r="HC28" i="53"/>
  <c r="HC99" i="53"/>
  <c r="HT36" i="53"/>
  <c r="FU64" i="53"/>
  <c r="FU69" i="53"/>
  <c r="FU74" i="53"/>
  <c r="FU78" i="53"/>
  <c r="FU83" i="53"/>
  <c r="FU92" i="53"/>
  <c r="FU97" i="53"/>
  <c r="FU101" i="53"/>
  <c r="FU105" i="53"/>
  <c r="FU110" i="53"/>
  <c r="FU114" i="53"/>
  <c r="HC26" i="53"/>
  <c r="HC30" i="53"/>
  <c r="HC32" i="53"/>
  <c r="HC35" i="53"/>
  <c r="HC37" i="53"/>
  <c r="HC39" i="53"/>
  <c r="HC76" i="53"/>
  <c r="HC78" i="53"/>
  <c r="HC81" i="53"/>
  <c r="HC83" i="53"/>
  <c r="HC85" i="53"/>
  <c r="HC88" i="53"/>
  <c r="HC90" i="53"/>
  <c r="HC92" i="53"/>
  <c r="HC94" i="53"/>
  <c r="HC97" i="53"/>
  <c r="HT13" i="53"/>
  <c r="HT31" i="53"/>
  <c r="HT42" i="53"/>
  <c r="HT47" i="53"/>
  <c r="HT51" i="53"/>
  <c r="HT55" i="53"/>
  <c r="HT59" i="53"/>
  <c r="HT63" i="53"/>
  <c r="HT68" i="53"/>
  <c r="HT91" i="53"/>
  <c r="HC41" i="53"/>
  <c r="HC44" i="53"/>
  <c r="HC46" i="53"/>
  <c r="HC48" i="53"/>
  <c r="HC50" i="53"/>
  <c r="HC52" i="53"/>
  <c r="HC54" i="53"/>
  <c r="HC56" i="53"/>
  <c r="HC58" i="53"/>
  <c r="HC60" i="53"/>
  <c r="HC62" i="53"/>
  <c r="HC64" i="53"/>
  <c r="HC67" i="53"/>
  <c r="HT27" i="53"/>
  <c r="HT89" i="53"/>
  <c r="HT98" i="53"/>
  <c r="HC23" i="53"/>
  <c r="HC25" i="53"/>
  <c r="HC27" i="53"/>
  <c r="HC29" i="53"/>
  <c r="HC31" i="53"/>
  <c r="HC34" i="53"/>
  <c r="HC36" i="53"/>
  <c r="HC38" i="53"/>
  <c r="HC40" i="53"/>
  <c r="HC42" i="53"/>
  <c r="HC45" i="53"/>
  <c r="HC47" i="53"/>
  <c r="HC49" i="53"/>
  <c r="HC51" i="53"/>
  <c r="HC53" i="53"/>
  <c r="HC55" i="53"/>
  <c r="HC57" i="53"/>
  <c r="HC59" i="53"/>
  <c r="HC61" i="53"/>
  <c r="HC63" i="53"/>
  <c r="HC66" i="53"/>
  <c r="HC68" i="53"/>
  <c r="HC70" i="53"/>
  <c r="HC73" i="53"/>
  <c r="HC75" i="53"/>
  <c r="HC77" i="53"/>
  <c r="HC80" i="53"/>
  <c r="HC82" i="53"/>
  <c r="HC84" i="53"/>
  <c r="HC87" i="53"/>
  <c r="HC89" i="53"/>
  <c r="HC91" i="53"/>
  <c r="HC93" i="53"/>
  <c r="HC95" i="53"/>
  <c r="HC98" i="53"/>
  <c r="HT23" i="53"/>
  <c r="HT40" i="53"/>
  <c r="HT45" i="53"/>
  <c r="HT49" i="53"/>
  <c r="HT53" i="53"/>
  <c r="HT57" i="53"/>
  <c r="HT61" i="53"/>
  <c r="HT66" i="53"/>
  <c r="HT87" i="53"/>
  <c r="HT95" i="53"/>
  <c r="HT100" i="53"/>
  <c r="HT102" i="53"/>
  <c r="HT104" i="53"/>
  <c r="HT106" i="53"/>
  <c r="HT109" i="53"/>
  <c r="HT111" i="53"/>
  <c r="HT113" i="53"/>
  <c r="HT115" i="53"/>
  <c r="HT117" i="53"/>
  <c r="HT120" i="53"/>
  <c r="HT123" i="53"/>
  <c r="HT125" i="53"/>
  <c r="HT127" i="53"/>
  <c r="HT129" i="53"/>
  <c r="HT131" i="53"/>
  <c r="HT133" i="53"/>
  <c r="HC101" i="53"/>
  <c r="HC103" i="53"/>
  <c r="HC105" i="53"/>
  <c r="HC108" i="53"/>
  <c r="HC110" i="53"/>
  <c r="HC112" i="53"/>
  <c r="HC114" i="53"/>
  <c r="HC116" i="53"/>
  <c r="HC119" i="53"/>
  <c r="HC121" i="53"/>
  <c r="HC124" i="53"/>
  <c r="HC126" i="53"/>
  <c r="HC128" i="53"/>
  <c r="HC130" i="53"/>
  <c r="HC132" i="53"/>
  <c r="HT18" i="53"/>
  <c r="HT22" i="53"/>
  <c r="HT26" i="53"/>
  <c r="HT30" i="53"/>
  <c r="HT35" i="53"/>
  <c r="HT39" i="53"/>
  <c r="HT41" i="53"/>
  <c r="HT44" i="53"/>
  <c r="HT46" i="53"/>
  <c r="HT48" i="53"/>
  <c r="HT50" i="53"/>
  <c r="HT52" i="53"/>
  <c r="HT54" i="53"/>
  <c r="HT56" i="53"/>
  <c r="HT58" i="53"/>
  <c r="HT60" i="53"/>
  <c r="HT62" i="53"/>
  <c r="HT64" i="53"/>
  <c r="HT67" i="53"/>
  <c r="HT69" i="53"/>
  <c r="HT73" i="53"/>
  <c r="HT75" i="53"/>
  <c r="HT77" i="53"/>
  <c r="HT80" i="53"/>
  <c r="HT82" i="53"/>
  <c r="HT84" i="53"/>
  <c r="HC69" i="53"/>
  <c r="HC71" i="53"/>
  <c r="HC74" i="53"/>
  <c r="HT16" i="53"/>
  <c r="HT17" i="53"/>
  <c r="HT21" i="53"/>
  <c r="HT25" i="53"/>
  <c r="HT29" i="53"/>
  <c r="HT34" i="53"/>
  <c r="HT38" i="53"/>
  <c r="HT71" i="53"/>
  <c r="HT74" i="53"/>
  <c r="HT76" i="53"/>
  <c r="HT78" i="53"/>
  <c r="HT81" i="53"/>
  <c r="HT83" i="53"/>
  <c r="HT85" i="53"/>
  <c r="HT88" i="53"/>
  <c r="HT90" i="53"/>
  <c r="HT92" i="53"/>
  <c r="HT94" i="53"/>
  <c r="HT97" i="53"/>
  <c r="HT99" i="53"/>
  <c r="HT101" i="53"/>
  <c r="HT103" i="53"/>
  <c r="HT105" i="53"/>
  <c r="HT108" i="53"/>
  <c r="HT110" i="53"/>
  <c r="HT112" i="53"/>
  <c r="HT114" i="53"/>
  <c r="HT116" i="53"/>
  <c r="HT119" i="53"/>
  <c r="HT121" i="53"/>
  <c r="HT124" i="53"/>
  <c r="HT126" i="53"/>
  <c r="HT128" i="53"/>
  <c r="HT130" i="53"/>
  <c r="HT132" i="53"/>
  <c r="BF12" i="53"/>
  <c r="HC100" i="53"/>
  <c r="HC102" i="53"/>
  <c r="HC104" i="53"/>
  <c r="HC106" i="53"/>
  <c r="HC109" i="53"/>
  <c r="HC111" i="53"/>
  <c r="HC113" i="53"/>
  <c r="HC115" i="53"/>
  <c r="HC117" i="53"/>
  <c r="HC120" i="53"/>
  <c r="HC123" i="53"/>
  <c r="HC125" i="53"/>
  <c r="HC127" i="53"/>
  <c r="HC129" i="53"/>
  <c r="HC131" i="53"/>
  <c r="HC133" i="53"/>
  <c r="HT15" i="53"/>
  <c r="HT20" i="53"/>
  <c r="HT24" i="53"/>
  <c r="HT28" i="53"/>
  <c r="HT32" i="53"/>
  <c r="HT37" i="53"/>
  <c r="DE63" i="53"/>
  <c r="DE59" i="53"/>
  <c r="DE51" i="53"/>
  <c r="HT19" i="53"/>
  <c r="R134" i="53"/>
  <c r="H39" i="57" s="1"/>
  <c r="W277" i="36"/>
  <c r="W255" i="36"/>
  <c r="W233" i="36"/>
  <c r="W211" i="36"/>
  <c r="W189" i="36"/>
  <c r="W167" i="36"/>
  <c r="W145" i="36"/>
  <c r="W123" i="36"/>
  <c r="W101" i="36"/>
  <c r="W79" i="36"/>
  <c r="W57" i="36"/>
  <c r="W35" i="36"/>
  <c r="V277" i="36"/>
  <c r="V261" i="36"/>
  <c r="W209" i="36"/>
  <c r="V211" i="36"/>
  <c r="V189" i="36"/>
  <c r="V123" i="36"/>
  <c r="AL24" i="57" l="1"/>
  <c r="AF11" i="57"/>
  <c r="AG11" i="57" s="1"/>
  <c r="BA11" i="57"/>
  <c r="BB11" i="57" s="1"/>
  <c r="CQ14" i="57"/>
  <c r="CR16" i="57" s="1"/>
  <c r="CP28" i="57" s="1"/>
  <c r="AN12" i="57"/>
  <c r="R11" i="57"/>
  <c r="S11" i="57" s="1"/>
  <c r="AL13" i="57"/>
  <c r="BA13" i="57"/>
  <c r="BB13" i="57" s="1"/>
  <c r="AS13" i="57"/>
  <c r="AS14" i="57" s="1"/>
  <c r="AT14" i="57" s="1"/>
  <c r="AU12" i="57"/>
  <c r="BB12" i="57"/>
  <c r="R12" i="57"/>
  <c r="S12" i="57" s="1"/>
  <c r="AF12" i="57"/>
  <c r="AG12" i="57" s="1"/>
  <c r="BP16" i="57"/>
  <c r="BN28" i="57" s="1"/>
  <c r="H63" i="57"/>
  <c r="BH13" i="57"/>
  <c r="BI13" i="57" s="1"/>
  <c r="X14" i="57"/>
  <c r="Y14" i="57" s="1"/>
  <c r="AE13" i="57"/>
  <c r="X13" i="57"/>
  <c r="Y13" i="57" s="1"/>
  <c r="Z13" i="57" s="1"/>
  <c r="Y12" i="57"/>
  <c r="Z12" i="57" s="1"/>
  <c r="AM11" i="57"/>
  <c r="AN11" i="57" s="1"/>
  <c r="AT11" i="57"/>
  <c r="AU11" i="57" s="1"/>
  <c r="BV14" i="57"/>
  <c r="J14" i="57"/>
  <c r="CI14" i="57"/>
  <c r="CJ13" i="57"/>
  <c r="CK13" i="57" s="1"/>
  <c r="BG14" i="57"/>
  <c r="BH14" i="57" s="1"/>
  <c r="AL14" i="57"/>
  <c r="AM14" i="57" s="1"/>
  <c r="AZ14" i="57"/>
  <c r="BA14" i="57" s="1"/>
  <c r="AE14" i="57"/>
  <c r="AF14" i="57" s="1"/>
  <c r="Q13" i="57"/>
  <c r="K13" i="57"/>
  <c r="L13" i="57" s="1"/>
  <c r="CB24" i="57"/>
  <c r="AE24" i="57"/>
  <c r="X24" i="57"/>
  <c r="BG24" i="57"/>
  <c r="H51" i="57"/>
  <c r="CP22" i="57"/>
  <c r="H41" i="57"/>
  <c r="X22" i="57"/>
  <c r="Q24" i="57"/>
  <c r="J24" i="57"/>
  <c r="H43" i="57"/>
  <c r="AL22" i="57"/>
  <c r="H42" i="57"/>
  <c r="AE22" i="57"/>
  <c r="CP24" i="57"/>
  <c r="H47" i="57"/>
  <c r="BN22" i="57"/>
  <c r="H44" i="57"/>
  <c r="AS22" i="57"/>
  <c r="H45" i="57"/>
  <c r="AZ22" i="57"/>
  <c r="Q22" i="57"/>
  <c r="H48" i="57"/>
  <c r="BU22" i="57"/>
  <c r="H49" i="57"/>
  <c r="CB22" i="57"/>
  <c r="H46" i="57"/>
  <c r="BG22" i="57"/>
  <c r="J22" i="57"/>
  <c r="AS24" i="57"/>
  <c r="BN24" i="57"/>
  <c r="BU24" i="57"/>
  <c r="AZ24" i="57"/>
  <c r="W13" i="36"/>
  <c r="V13" i="36"/>
  <c r="V19" i="36"/>
  <c r="V22" i="36"/>
  <c r="V25" i="36"/>
  <c r="V16" i="36"/>
  <c r="BB16" i="57" l="1"/>
  <c r="AZ28" i="57" s="1"/>
  <c r="H61" i="57"/>
  <c r="H64" i="57"/>
  <c r="AF13" i="57"/>
  <c r="AG13" i="57"/>
  <c r="AU16" i="57"/>
  <c r="AS28" i="57" s="1"/>
  <c r="H60" i="57"/>
  <c r="CJ14" i="57"/>
  <c r="Z16" i="57"/>
  <c r="X28" i="57" s="1"/>
  <c r="H57" i="57"/>
  <c r="AM13" i="57"/>
  <c r="AN13" i="57" s="1"/>
  <c r="AN16" i="57"/>
  <c r="AL28" i="57" s="1"/>
  <c r="H59" i="57"/>
  <c r="K14" i="57"/>
  <c r="AT13" i="57"/>
  <c r="AU13" i="57" s="1"/>
  <c r="H67" i="57"/>
  <c r="AG16" i="57"/>
  <c r="AE28" i="57" s="1"/>
  <c r="H58" i="57"/>
  <c r="BI16" i="57"/>
  <c r="BG28" i="57" s="1"/>
  <c r="H62" i="57"/>
  <c r="BW16" i="57"/>
  <c r="BU28" i="57" s="1"/>
  <c r="R13" i="57"/>
  <c r="S13" i="57" s="1"/>
  <c r="Q14" i="57"/>
  <c r="V170" i="36"/>
  <c r="V173" i="36"/>
  <c r="V176" i="36"/>
  <c r="V179" i="36"/>
  <c r="V280" i="36"/>
  <c r="V283" i="36"/>
  <c r="V286" i="36"/>
  <c r="V289" i="36"/>
  <c r="W275" i="36"/>
  <c r="V258" i="36"/>
  <c r="V264" i="36"/>
  <c r="V267" i="36"/>
  <c r="V255" i="36"/>
  <c r="W253" i="36"/>
  <c r="H66" i="57" l="1"/>
  <c r="R14" i="57"/>
  <c r="S16" i="57" s="1"/>
  <c r="Q28" i="57" s="1"/>
  <c r="H55" i="57"/>
  <c r="L16" i="57"/>
  <c r="J28" i="57" s="1"/>
  <c r="S292" i="36"/>
  <c r="S270" i="36"/>
  <c r="V233" i="36"/>
  <c r="V214" i="36"/>
  <c r="V217" i="36"/>
  <c r="V220" i="36"/>
  <c r="V223" i="36"/>
  <c r="V236" i="36"/>
  <c r="V239" i="36"/>
  <c r="V242" i="36"/>
  <c r="V245" i="36"/>
  <c r="W231" i="36"/>
  <c r="V192" i="36"/>
  <c r="V195" i="36"/>
  <c r="V198" i="36"/>
  <c r="V201" i="36"/>
  <c r="V167" i="36"/>
  <c r="V148" i="36"/>
  <c r="V151" i="36"/>
  <c r="V154" i="36"/>
  <c r="V157" i="36"/>
  <c r="V145" i="36"/>
  <c r="W187" i="36"/>
  <c r="V47" i="36"/>
  <c r="V38" i="36"/>
  <c r="V41" i="36"/>
  <c r="V44" i="36"/>
  <c r="V35" i="36"/>
  <c r="V60" i="36"/>
  <c r="V63" i="36"/>
  <c r="V66" i="36"/>
  <c r="V69" i="36"/>
  <c r="V57" i="36"/>
  <c r="V82" i="36"/>
  <c r="V85" i="36"/>
  <c r="V88" i="36"/>
  <c r="V91" i="36"/>
  <c r="V79" i="36"/>
  <c r="S94" i="36" s="1"/>
  <c r="S116" i="36"/>
  <c r="V126" i="36"/>
  <c r="V129" i="36"/>
  <c r="V132" i="36"/>
  <c r="V135" i="36"/>
  <c r="S138" i="36" l="1"/>
  <c r="H56" i="57"/>
  <c r="S248" i="36"/>
  <c r="S160" i="36"/>
  <c r="S28" i="36"/>
  <c r="S50" i="36"/>
  <c r="S72" i="36"/>
  <c r="P6" i="36"/>
  <c r="Q6" i="36" s="1"/>
  <c r="S139" i="36" l="1"/>
  <c r="S51" i="36"/>
  <c r="T50" i="36" s="1"/>
  <c r="E11" i="37" l="1"/>
  <c r="I6" i="37" l="1"/>
  <c r="E6" i="37"/>
  <c r="SX135" i="53" l="1"/>
  <c r="SY135" i="53" s="1"/>
  <c r="SV135" i="53"/>
  <c r="SU135" i="53"/>
  <c r="ST135" i="53"/>
  <c r="SS135" i="53"/>
  <c r="SR135" i="53"/>
  <c r="SW135" i="53" s="1"/>
  <c r="SX134" i="53"/>
  <c r="SY134" i="53" s="1"/>
  <c r="SV134" i="53"/>
  <c r="SU134" i="53"/>
  <c r="ST134" i="53"/>
  <c r="SS134" i="53"/>
  <c r="SR134" i="53"/>
  <c r="SW134" i="53" s="1"/>
  <c r="SX133" i="53"/>
  <c r="SY133" i="53" s="1"/>
  <c r="SV133" i="53"/>
  <c r="SU133" i="53"/>
  <c r="ST133" i="53"/>
  <c r="SS133" i="53"/>
  <c r="SR133" i="53"/>
  <c r="SW133" i="53" s="1"/>
  <c r="SX132" i="53"/>
  <c r="SY132" i="53" s="1"/>
  <c r="SV132" i="53"/>
  <c r="SU132" i="53"/>
  <c r="ST132" i="53"/>
  <c r="SS132" i="53"/>
  <c r="SR132" i="53"/>
  <c r="SW132" i="53" s="1"/>
  <c r="SX131" i="53"/>
  <c r="SY131" i="53" s="1"/>
  <c r="SV131" i="53"/>
  <c r="SU131" i="53"/>
  <c r="ST131" i="53"/>
  <c r="SS131" i="53"/>
  <c r="SR131" i="53"/>
  <c r="SW131" i="53" s="1"/>
  <c r="SX130" i="53"/>
  <c r="SY130" i="53" s="1"/>
  <c r="SV130" i="53"/>
  <c r="SU130" i="53"/>
  <c r="ST130" i="53"/>
  <c r="SS130" i="53"/>
  <c r="SR130" i="53"/>
  <c r="SW130" i="53" s="1"/>
  <c r="SX129" i="53"/>
  <c r="SY129" i="53" s="1"/>
  <c r="SV129" i="53"/>
  <c r="SU129" i="53"/>
  <c r="ST129" i="53"/>
  <c r="SS129" i="53"/>
  <c r="SR129" i="53"/>
  <c r="SW129" i="53" s="1"/>
  <c r="SX128" i="53"/>
  <c r="SY128" i="53" s="1"/>
  <c r="SV128" i="53"/>
  <c r="SU128" i="53"/>
  <c r="ST128" i="53"/>
  <c r="SS128" i="53"/>
  <c r="SR128" i="53"/>
  <c r="SW128" i="53" s="1"/>
  <c r="SX127" i="53"/>
  <c r="SY127" i="53" s="1"/>
  <c r="SV127" i="53"/>
  <c r="SU127" i="53"/>
  <c r="ST127" i="53"/>
  <c r="SS127" i="53"/>
  <c r="SR127" i="53"/>
  <c r="SW127" i="53" s="1"/>
  <c r="SX126" i="53"/>
  <c r="SY126" i="53" s="1"/>
  <c r="SV126" i="53"/>
  <c r="SU126" i="53"/>
  <c r="ST126" i="53"/>
  <c r="SS126" i="53"/>
  <c r="SR126" i="53"/>
  <c r="SW126" i="53" s="1"/>
  <c r="SX125" i="53"/>
  <c r="SY125" i="53" s="1"/>
  <c r="SV125" i="53"/>
  <c r="SU125" i="53"/>
  <c r="ST125" i="53"/>
  <c r="SS125" i="53"/>
  <c r="SR125" i="53"/>
  <c r="SW125" i="53" s="1"/>
  <c r="SX124" i="53"/>
  <c r="SY124" i="53" s="1"/>
  <c r="SV124" i="53"/>
  <c r="SU124" i="53"/>
  <c r="ST124" i="53"/>
  <c r="SS124" i="53"/>
  <c r="SR124" i="53"/>
  <c r="SW124" i="53" s="1"/>
  <c r="SX123" i="53"/>
  <c r="SY123" i="53" s="1"/>
  <c r="SV123" i="53"/>
  <c r="SU123" i="53"/>
  <c r="ST123" i="53"/>
  <c r="SS123" i="53"/>
  <c r="SR123" i="53"/>
  <c r="SW123" i="53" s="1"/>
  <c r="SX122" i="53"/>
  <c r="SY122" i="53" s="1"/>
  <c r="SV122" i="53"/>
  <c r="SU122" i="53"/>
  <c r="ST122" i="53"/>
  <c r="SS122" i="53"/>
  <c r="SR122" i="53"/>
  <c r="SW122" i="53" s="1"/>
  <c r="SX121" i="53"/>
  <c r="SY121" i="53" s="1"/>
  <c r="SV121" i="53"/>
  <c r="SU121" i="53"/>
  <c r="ST121" i="53"/>
  <c r="SS121" i="53"/>
  <c r="SR121" i="53"/>
  <c r="SW121" i="53" s="1"/>
  <c r="SX120" i="53"/>
  <c r="SY120" i="53" s="1"/>
  <c r="SV120" i="53"/>
  <c r="SU120" i="53"/>
  <c r="ST120" i="53"/>
  <c r="SS120" i="53"/>
  <c r="SR120" i="53"/>
  <c r="SW120" i="53" s="1"/>
  <c r="SX119" i="53"/>
  <c r="SY119" i="53" s="1"/>
  <c r="SV119" i="53"/>
  <c r="SU119" i="53"/>
  <c r="ST119" i="53"/>
  <c r="SS119" i="53"/>
  <c r="SR119" i="53"/>
  <c r="SW119" i="53" s="1"/>
  <c r="SX118" i="53"/>
  <c r="SY118" i="53" s="1"/>
  <c r="SV118" i="53"/>
  <c r="SU118" i="53"/>
  <c r="ST118" i="53"/>
  <c r="SS118" i="53"/>
  <c r="SR118" i="53"/>
  <c r="SW118" i="53" s="1"/>
  <c r="SX117" i="53"/>
  <c r="SY117" i="53" s="1"/>
  <c r="SV117" i="53"/>
  <c r="SU117" i="53"/>
  <c r="ST117" i="53"/>
  <c r="SS117" i="53"/>
  <c r="SR117" i="53"/>
  <c r="SW117" i="53" s="1"/>
  <c r="SX116" i="53"/>
  <c r="SY116" i="53" s="1"/>
  <c r="SV116" i="53"/>
  <c r="SU116" i="53"/>
  <c r="ST116" i="53"/>
  <c r="SS116" i="53"/>
  <c r="SR116" i="53"/>
  <c r="SW116" i="53" s="1"/>
  <c r="SX115" i="53"/>
  <c r="SY115" i="53" s="1"/>
  <c r="SV115" i="53"/>
  <c r="SU115" i="53"/>
  <c r="ST115" i="53"/>
  <c r="SS115" i="53"/>
  <c r="SR115" i="53"/>
  <c r="SW115" i="53" s="1"/>
  <c r="SX114" i="53"/>
  <c r="SY114" i="53" s="1"/>
  <c r="SV114" i="53"/>
  <c r="SU114" i="53"/>
  <c r="ST114" i="53"/>
  <c r="SS114" i="53"/>
  <c r="SR114" i="53"/>
  <c r="SW114" i="53" s="1"/>
  <c r="SX113" i="53"/>
  <c r="SY113" i="53" s="1"/>
  <c r="SV113" i="53"/>
  <c r="SU113" i="53"/>
  <c r="ST113" i="53"/>
  <c r="SS113" i="53"/>
  <c r="SR113" i="53"/>
  <c r="SW113" i="53" s="1"/>
  <c r="SX112" i="53"/>
  <c r="SY112" i="53" s="1"/>
  <c r="SV112" i="53"/>
  <c r="SU112" i="53"/>
  <c r="ST112" i="53"/>
  <c r="SS112" i="53"/>
  <c r="SR112" i="53"/>
  <c r="SW112" i="53" s="1"/>
  <c r="SX111" i="53"/>
  <c r="SY111" i="53" s="1"/>
  <c r="SV111" i="53"/>
  <c r="SU111" i="53"/>
  <c r="ST111" i="53"/>
  <c r="SS111" i="53"/>
  <c r="SR111" i="53"/>
  <c r="SW111" i="53" s="1"/>
  <c r="SX110" i="53"/>
  <c r="SY110" i="53" s="1"/>
  <c r="SV110" i="53"/>
  <c r="SU110" i="53"/>
  <c r="ST110" i="53"/>
  <c r="SS110" i="53"/>
  <c r="SR110" i="53"/>
  <c r="SW110" i="53" s="1"/>
  <c r="SX109" i="53"/>
  <c r="SY109" i="53" s="1"/>
  <c r="SV109" i="53"/>
  <c r="SU109" i="53"/>
  <c r="ST109" i="53"/>
  <c r="SS109" i="53"/>
  <c r="SR109" i="53"/>
  <c r="SW109" i="53" s="1"/>
  <c r="SX108" i="53"/>
  <c r="SY108" i="53" s="1"/>
  <c r="SV108" i="53"/>
  <c r="SU108" i="53"/>
  <c r="ST108" i="53"/>
  <c r="SS108" i="53"/>
  <c r="SR108" i="53"/>
  <c r="SW108" i="53" s="1"/>
  <c r="SX107" i="53"/>
  <c r="SY107" i="53" s="1"/>
  <c r="SV107" i="53"/>
  <c r="SU107" i="53"/>
  <c r="ST107" i="53"/>
  <c r="SS107" i="53"/>
  <c r="SR107" i="53"/>
  <c r="SW107" i="53" s="1"/>
  <c r="SX106" i="53"/>
  <c r="SY106" i="53" s="1"/>
  <c r="SV106" i="53"/>
  <c r="SU106" i="53"/>
  <c r="ST106" i="53"/>
  <c r="SS106" i="53"/>
  <c r="SR106" i="53"/>
  <c r="SW106" i="53" s="1"/>
  <c r="SX105" i="53"/>
  <c r="SY105" i="53" s="1"/>
  <c r="SV105" i="53"/>
  <c r="SU105" i="53"/>
  <c r="ST105" i="53"/>
  <c r="SS105" i="53"/>
  <c r="SR105" i="53"/>
  <c r="SW105" i="53" s="1"/>
  <c r="SX104" i="53"/>
  <c r="SY104" i="53" s="1"/>
  <c r="SV104" i="53"/>
  <c r="SU104" i="53"/>
  <c r="ST104" i="53"/>
  <c r="SS104" i="53"/>
  <c r="SR104" i="53"/>
  <c r="SW104" i="53" s="1"/>
  <c r="SX103" i="53"/>
  <c r="SY103" i="53" s="1"/>
  <c r="SV103" i="53"/>
  <c r="SU103" i="53"/>
  <c r="ST103" i="53"/>
  <c r="SS103" i="53"/>
  <c r="SR103" i="53"/>
  <c r="SW103" i="53" s="1"/>
  <c r="SX102" i="53"/>
  <c r="SY102" i="53" s="1"/>
  <c r="SV102" i="53"/>
  <c r="SU102" i="53"/>
  <c r="ST102" i="53"/>
  <c r="SS102" i="53"/>
  <c r="SR102" i="53"/>
  <c r="SW102" i="53" s="1"/>
  <c r="SX101" i="53"/>
  <c r="SY101" i="53" s="1"/>
  <c r="SV101" i="53"/>
  <c r="SU101" i="53"/>
  <c r="ST101" i="53"/>
  <c r="SS101" i="53"/>
  <c r="SR101" i="53"/>
  <c r="SW101" i="53" s="1"/>
  <c r="SX100" i="53"/>
  <c r="SY100" i="53" s="1"/>
  <c r="SV100" i="53"/>
  <c r="SU100" i="53"/>
  <c r="ST100" i="53"/>
  <c r="SS100" i="53"/>
  <c r="SR100" i="53"/>
  <c r="SW100" i="53" s="1"/>
  <c r="SX99" i="53"/>
  <c r="SY99" i="53" s="1"/>
  <c r="SV99" i="53"/>
  <c r="SU99" i="53"/>
  <c r="ST99" i="53"/>
  <c r="SS99" i="53"/>
  <c r="SR99" i="53"/>
  <c r="SW99" i="53" s="1"/>
  <c r="SX98" i="53"/>
  <c r="SY98" i="53" s="1"/>
  <c r="SV98" i="53"/>
  <c r="SU98" i="53"/>
  <c r="ST98" i="53"/>
  <c r="SS98" i="53"/>
  <c r="SR98" i="53"/>
  <c r="SW98" i="53" s="1"/>
  <c r="SX97" i="53"/>
  <c r="SY97" i="53" s="1"/>
  <c r="SV97" i="53"/>
  <c r="SU97" i="53"/>
  <c r="ST97" i="53"/>
  <c r="SS97" i="53"/>
  <c r="SR97" i="53"/>
  <c r="SW97" i="53" s="1"/>
  <c r="SX96" i="53"/>
  <c r="SY96" i="53" s="1"/>
  <c r="SV96" i="53"/>
  <c r="SU96" i="53"/>
  <c r="ST96" i="53"/>
  <c r="SS96" i="53"/>
  <c r="SR96" i="53"/>
  <c r="SW96" i="53" s="1"/>
  <c r="SX95" i="53"/>
  <c r="SY95" i="53" s="1"/>
  <c r="SV95" i="53"/>
  <c r="SU95" i="53"/>
  <c r="ST95" i="53"/>
  <c r="SS95" i="53"/>
  <c r="SR95" i="53"/>
  <c r="SW95" i="53" s="1"/>
  <c r="SX94" i="53"/>
  <c r="SY94" i="53" s="1"/>
  <c r="SV94" i="53"/>
  <c r="SU94" i="53"/>
  <c r="ST94" i="53"/>
  <c r="SS94" i="53"/>
  <c r="SR94" i="53"/>
  <c r="SW94" i="53" s="1"/>
  <c r="SX93" i="53"/>
  <c r="SY93" i="53" s="1"/>
  <c r="SV93" i="53"/>
  <c r="SU93" i="53"/>
  <c r="ST93" i="53"/>
  <c r="SS93" i="53"/>
  <c r="SR93" i="53"/>
  <c r="SW93" i="53" s="1"/>
  <c r="SX92" i="53"/>
  <c r="SY92" i="53" s="1"/>
  <c r="SV92" i="53"/>
  <c r="SU92" i="53"/>
  <c r="ST92" i="53"/>
  <c r="SS92" i="53"/>
  <c r="SR92" i="53"/>
  <c r="SW92" i="53" s="1"/>
  <c r="SX91" i="53"/>
  <c r="SY91" i="53" s="1"/>
  <c r="SV91" i="53"/>
  <c r="SU91" i="53"/>
  <c r="ST91" i="53"/>
  <c r="SS91" i="53"/>
  <c r="SR91" i="53"/>
  <c r="SW91" i="53" s="1"/>
  <c r="SX90" i="53"/>
  <c r="SY90" i="53" s="1"/>
  <c r="SV90" i="53"/>
  <c r="SU90" i="53"/>
  <c r="ST90" i="53"/>
  <c r="SS90" i="53"/>
  <c r="SR90" i="53"/>
  <c r="SW90" i="53" s="1"/>
  <c r="SX89" i="53"/>
  <c r="SY89" i="53" s="1"/>
  <c r="SV89" i="53"/>
  <c r="SU89" i="53"/>
  <c r="ST89" i="53"/>
  <c r="SS89" i="53"/>
  <c r="SR89" i="53"/>
  <c r="SW89" i="53" s="1"/>
  <c r="SX88" i="53"/>
  <c r="SY88" i="53" s="1"/>
  <c r="SV88" i="53"/>
  <c r="SU88" i="53"/>
  <c r="ST88" i="53"/>
  <c r="SS88" i="53"/>
  <c r="SR88" i="53"/>
  <c r="SW88" i="53" s="1"/>
  <c r="SX87" i="53"/>
  <c r="SY87" i="53" s="1"/>
  <c r="SV87" i="53"/>
  <c r="SU87" i="53"/>
  <c r="ST87" i="53"/>
  <c r="SS87" i="53"/>
  <c r="SR87" i="53"/>
  <c r="SW87" i="53" s="1"/>
  <c r="SX86" i="53"/>
  <c r="SY86" i="53" s="1"/>
  <c r="SV86" i="53"/>
  <c r="SU86" i="53"/>
  <c r="ST86" i="53"/>
  <c r="SS86" i="53"/>
  <c r="SR86" i="53"/>
  <c r="SW86" i="53" s="1"/>
  <c r="SX85" i="53"/>
  <c r="SY85" i="53" s="1"/>
  <c r="SV85" i="53"/>
  <c r="SU85" i="53"/>
  <c r="ST85" i="53"/>
  <c r="SS85" i="53"/>
  <c r="SR85" i="53"/>
  <c r="SW85" i="53" s="1"/>
  <c r="SX84" i="53"/>
  <c r="SY84" i="53" s="1"/>
  <c r="SV84" i="53"/>
  <c r="SU84" i="53"/>
  <c r="ST84" i="53"/>
  <c r="SS84" i="53"/>
  <c r="SR84" i="53"/>
  <c r="SW84" i="53" s="1"/>
  <c r="SX83" i="53"/>
  <c r="SY83" i="53" s="1"/>
  <c r="SV83" i="53"/>
  <c r="SU83" i="53"/>
  <c r="ST83" i="53"/>
  <c r="SS83" i="53"/>
  <c r="SR83" i="53"/>
  <c r="SW83" i="53" s="1"/>
  <c r="SX82" i="53"/>
  <c r="SY82" i="53" s="1"/>
  <c r="SV82" i="53"/>
  <c r="SU82" i="53"/>
  <c r="ST82" i="53"/>
  <c r="SS82" i="53"/>
  <c r="SR82" i="53"/>
  <c r="SW82" i="53" s="1"/>
  <c r="SX81" i="53"/>
  <c r="SY81" i="53" s="1"/>
  <c r="SV81" i="53"/>
  <c r="SU81" i="53"/>
  <c r="ST81" i="53"/>
  <c r="SS81" i="53"/>
  <c r="SR81" i="53"/>
  <c r="SW81" i="53" s="1"/>
  <c r="SX80" i="53"/>
  <c r="SY80" i="53" s="1"/>
  <c r="SV80" i="53"/>
  <c r="SU80" i="53"/>
  <c r="ST80" i="53"/>
  <c r="SS80" i="53"/>
  <c r="SR80" i="53"/>
  <c r="SW80" i="53" s="1"/>
  <c r="SX79" i="53"/>
  <c r="SY79" i="53" s="1"/>
  <c r="SV79" i="53"/>
  <c r="SU79" i="53"/>
  <c r="ST79" i="53"/>
  <c r="SS79" i="53"/>
  <c r="SR79" i="53"/>
  <c r="SW79" i="53" s="1"/>
  <c r="SX78" i="53"/>
  <c r="SY78" i="53" s="1"/>
  <c r="SV78" i="53"/>
  <c r="SU78" i="53"/>
  <c r="ST78" i="53"/>
  <c r="SS78" i="53"/>
  <c r="SR78" i="53"/>
  <c r="SW78" i="53" s="1"/>
  <c r="SX77" i="53"/>
  <c r="SY77" i="53" s="1"/>
  <c r="SV77" i="53"/>
  <c r="SU77" i="53"/>
  <c r="ST77" i="53"/>
  <c r="SS77" i="53"/>
  <c r="SR77" i="53"/>
  <c r="SW77" i="53" s="1"/>
  <c r="SX76" i="53"/>
  <c r="SY76" i="53" s="1"/>
  <c r="SV76" i="53"/>
  <c r="SU76" i="53"/>
  <c r="ST76" i="53"/>
  <c r="SS76" i="53"/>
  <c r="SR76" i="53"/>
  <c r="SW76" i="53" s="1"/>
  <c r="SX75" i="53"/>
  <c r="SY75" i="53" s="1"/>
  <c r="SV75" i="53"/>
  <c r="SU75" i="53"/>
  <c r="ST75" i="53"/>
  <c r="SS75" i="53"/>
  <c r="SR75" i="53"/>
  <c r="SW75" i="53" s="1"/>
  <c r="SX74" i="53"/>
  <c r="SY74" i="53" s="1"/>
  <c r="SV74" i="53"/>
  <c r="SU74" i="53"/>
  <c r="ST74" i="53"/>
  <c r="SS74" i="53"/>
  <c r="SR74" i="53"/>
  <c r="SW74" i="53" s="1"/>
  <c r="SX73" i="53"/>
  <c r="SY73" i="53" s="1"/>
  <c r="SV73" i="53"/>
  <c r="SU73" i="53"/>
  <c r="ST73" i="53"/>
  <c r="SS73" i="53"/>
  <c r="SR73" i="53"/>
  <c r="SW73" i="53" s="1"/>
  <c r="SX72" i="53"/>
  <c r="SY72" i="53" s="1"/>
  <c r="SV72" i="53"/>
  <c r="SU72" i="53"/>
  <c r="ST72" i="53"/>
  <c r="SS72" i="53"/>
  <c r="SR72" i="53"/>
  <c r="SW72" i="53" s="1"/>
  <c r="SX71" i="53"/>
  <c r="SY71" i="53" s="1"/>
  <c r="SV71" i="53"/>
  <c r="SU71" i="53"/>
  <c r="ST71" i="53"/>
  <c r="SS71" i="53"/>
  <c r="SR71" i="53"/>
  <c r="SW71" i="53" s="1"/>
  <c r="SX70" i="53"/>
  <c r="SY70" i="53" s="1"/>
  <c r="SV70" i="53"/>
  <c r="SU70" i="53"/>
  <c r="ST70" i="53"/>
  <c r="SS70" i="53"/>
  <c r="SR70" i="53"/>
  <c r="SW70" i="53" s="1"/>
  <c r="SX69" i="53"/>
  <c r="SY69" i="53" s="1"/>
  <c r="SV69" i="53"/>
  <c r="SU69" i="53"/>
  <c r="ST69" i="53"/>
  <c r="SS69" i="53"/>
  <c r="SR69" i="53"/>
  <c r="SW69" i="53" s="1"/>
  <c r="SX68" i="53"/>
  <c r="SY68" i="53" s="1"/>
  <c r="SV68" i="53"/>
  <c r="SU68" i="53"/>
  <c r="ST68" i="53"/>
  <c r="SS68" i="53"/>
  <c r="SR68" i="53"/>
  <c r="SW68" i="53" s="1"/>
  <c r="SX67" i="53"/>
  <c r="SY67" i="53" s="1"/>
  <c r="SV67" i="53"/>
  <c r="SU67" i="53"/>
  <c r="ST67" i="53"/>
  <c r="SS67" i="53"/>
  <c r="SR67" i="53"/>
  <c r="SW67" i="53" s="1"/>
  <c r="SX66" i="53"/>
  <c r="SY66" i="53" s="1"/>
  <c r="SV66" i="53"/>
  <c r="SU66" i="53"/>
  <c r="ST66" i="53"/>
  <c r="SS66" i="53"/>
  <c r="SR66" i="53"/>
  <c r="SW66" i="53" s="1"/>
  <c r="SX65" i="53"/>
  <c r="SY65" i="53" s="1"/>
  <c r="SV65" i="53"/>
  <c r="SU65" i="53"/>
  <c r="ST65" i="53"/>
  <c r="SS65" i="53"/>
  <c r="SR65" i="53"/>
  <c r="SW65" i="53" s="1"/>
  <c r="SX64" i="53"/>
  <c r="SY64" i="53" s="1"/>
  <c r="SV64" i="53"/>
  <c r="SU64" i="53"/>
  <c r="ST64" i="53"/>
  <c r="SS64" i="53"/>
  <c r="SR64" i="53"/>
  <c r="SW64" i="53" s="1"/>
  <c r="SX63" i="53"/>
  <c r="SY63" i="53" s="1"/>
  <c r="SV63" i="53"/>
  <c r="SU63" i="53"/>
  <c r="ST63" i="53"/>
  <c r="SS63" i="53"/>
  <c r="SR63" i="53"/>
  <c r="SW63" i="53" s="1"/>
  <c r="SX62" i="53"/>
  <c r="SY62" i="53" s="1"/>
  <c r="SV62" i="53"/>
  <c r="SU62" i="53"/>
  <c r="ST62" i="53"/>
  <c r="SS62" i="53"/>
  <c r="SR62" i="53"/>
  <c r="SW62" i="53" s="1"/>
  <c r="SX61" i="53"/>
  <c r="SY61" i="53" s="1"/>
  <c r="SV61" i="53"/>
  <c r="SU61" i="53"/>
  <c r="ST61" i="53"/>
  <c r="SS61" i="53"/>
  <c r="SR61" i="53"/>
  <c r="SW61" i="53" s="1"/>
  <c r="SX60" i="53"/>
  <c r="SY60" i="53" s="1"/>
  <c r="SV60" i="53"/>
  <c r="SU60" i="53"/>
  <c r="ST60" i="53"/>
  <c r="SS60" i="53"/>
  <c r="SR60" i="53"/>
  <c r="SW60" i="53" s="1"/>
  <c r="SX59" i="53"/>
  <c r="SY59" i="53" s="1"/>
  <c r="SV59" i="53"/>
  <c r="SU59" i="53"/>
  <c r="ST59" i="53"/>
  <c r="SS59" i="53"/>
  <c r="SR59" i="53"/>
  <c r="SW59" i="53" s="1"/>
  <c r="SX58" i="53"/>
  <c r="SY58" i="53" s="1"/>
  <c r="SV58" i="53"/>
  <c r="SU58" i="53"/>
  <c r="ST58" i="53"/>
  <c r="SS58" i="53"/>
  <c r="SR58" i="53"/>
  <c r="SW58" i="53" s="1"/>
  <c r="SX57" i="53"/>
  <c r="SY57" i="53" s="1"/>
  <c r="SV57" i="53"/>
  <c r="SU57" i="53"/>
  <c r="ST57" i="53"/>
  <c r="SS57" i="53"/>
  <c r="SR57" i="53"/>
  <c r="SW57" i="53" s="1"/>
  <c r="SX56" i="53"/>
  <c r="SY56" i="53" s="1"/>
  <c r="SV56" i="53"/>
  <c r="SU56" i="53"/>
  <c r="ST56" i="53"/>
  <c r="SS56" i="53"/>
  <c r="SR56" i="53"/>
  <c r="SW56" i="53" s="1"/>
  <c r="SX55" i="53"/>
  <c r="SY55" i="53" s="1"/>
  <c r="SV55" i="53"/>
  <c r="SU55" i="53"/>
  <c r="ST55" i="53"/>
  <c r="SS55" i="53"/>
  <c r="SR55" i="53"/>
  <c r="SW55" i="53" s="1"/>
  <c r="SX54" i="53"/>
  <c r="SY54" i="53" s="1"/>
  <c r="SV54" i="53"/>
  <c r="SU54" i="53"/>
  <c r="ST54" i="53"/>
  <c r="SS54" i="53"/>
  <c r="SR54" i="53"/>
  <c r="SW54" i="53" s="1"/>
  <c r="SX53" i="53"/>
  <c r="SY53" i="53" s="1"/>
  <c r="SV53" i="53"/>
  <c r="SU53" i="53"/>
  <c r="ST53" i="53"/>
  <c r="SS53" i="53"/>
  <c r="SR53" i="53"/>
  <c r="SW53" i="53" s="1"/>
  <c r="SX52" i="53"/>
  <c r="SY52" i="53" s="1"/>
  <c r="SV52" i="53"/>
  <c r="SU52" i="53"/>
  <c r="ST52" i="53"/>
  <c r="SS52" i="53"/>
  <c r="SR52" i="53"/>
  <c r="SW52" i="53" s="1"/>
  <c r="SX51" i="53"/>
  <c r="SY51" i="53" s="1"/>
  <c r="SV51" i="53"/>
  <c r="SU51" i="53"/>
  <c r="ST51" i="53"/>
  <c r="SS51" i="53"/>
  <c r="SR51" i="53"/>
  <c r="SW51" i="53" s="1"/>
  <c r="SX50" i="53"/>
  <c r="SY50" i="53" s="1"/>
  <c r="SV50" i="53"/>
  <c r="SU50" i="53"/>
  <c r="ST50" i="53"/>
  <c r="SS50" i="53"/>
  <c r="SR50" i="53"/>
  <c r="SW50" i="53" s="1"/>
  <c r="SX49" i="53"/>
  <c r="SY49" i="53" s="1"/>
  <c r="SV49" i="53"/>
  <c r="SU49" i="53"/>
  <c r="ST49" i="53"/>
  <c r="SS49" i="53"/>
  <c r="SR49" i="53"/>
  <c r="SW49" i="53" s="1"/>
  <c r="SX48" i="53"/>
  <c r="SY48" i="53" s="1"/>
  <c r="SV48" i="53"/>
  <c r="SU48" i="53"/>
  <c r="ST48" i="53"/>
  <c r="SS48" i="53"/>
  <c r="SR48" i="53"/>
  <c r="SW48" i="53" s="1"/>
  <c r="SX47" i="53"/>
  <c r="SY47" i="53" s="1"/>
  <c r="SV47" i="53"/>
  <c r="SU47" i="53"/>
  <c r="ST47" i="53"/>
  <c r="SS47" i="53"/>
  <c r="SR47" i="53"/>
  <c r="SW47" i="53" s="1"/>
  <c r="SX46" i="53"/>
  <c r="SY46" i="53" s="1"/>
  <c r="SV46" i="53"/>
  <c r="SU46" i="53"/>
  <c r="ST46" i="53"/>
  <c r="SS46" i="53"/>
  <c r="SR46" i="53"/>
  <c r="SW46" i="53" s="1"/>
  <c r="SX45" i="53"/>
  <c r="SY45" i="53" s="1"/>
  <c r="SV45" i="53"/>
  <c r="SU45" i="53"/>
  <c r="ST45" i="53"/>
  <c r="SS45" i="53"/>
  <c r="SR45" i="53"/>
  <c r="SW45" i="53" s="1"/>
  <c r="SX44" i="53"/>
  <c r="SY44" i="53" s="1"/>
  <c r="SV44" i="53"/>
  <c r="SU44" i="53"/>
  <c r="ST44" i="53"/>
  <c r="SS44" i="53"/>
  <c r="SR44" i="53"/>
  <c r="SW44" i="53" s="1"/>
  <c r="SX43" i="53"/>
  <c r="SY43" i="53" s="1"/>
  <c r="SV43" i="53"/>
  <c r="SU43" i="53"/>
  <c r="ST43" i="53"/>
  <c r="SS43" i="53"/>
  <c r="SR43" i="53"/>
  <c r="SW43" i="53" s="1"/>
  <c r="SX42" i="53"/>
  <c r="SY42" i="53" s="1"/>
  <c r="SV42" i="53"/>
  <c r="SU42" i="53"/>
  <c r="ST42" i="53"/>
  <c r="SS42" i="53"/>
  <c r="SR42" i="53"/>
  <c r="SW42" i="53" s="1"/>
  <c r="SX41" i="53"/>
  <c r="SY41" i="53" s="1"/>
  <c r="SV41" i="53"/>
  <c r="SU41" i="53"/>
  <c r="ST41" i="53"/>
  <c r="SS41" i="53"/>
  <c r="SR41" i="53"/>
  <c r="SW41" i="53" s="1"/>
  <c r="SX40" i="53"/>
  <c r="SY40" i="53" s="1"/>
  <c r="SV40" i="53"/>
  <c r="SU40" i="53"/>
  <c r="ST40" i="53"/>
  <c r="SS40" i="53"/>
  <c r="SR40" i="53"/>
  <c r="SW40" i="53" s="1"/>
  <c r="SX39" i="53"/>
  <c r="SY39" i="53" s="1"/>
  <c r="SV39" i="53"/>
  <c r="SU39" i="53"/>
  <c r="ST39" i="53"/>
  <c r="SS39" i="53"/>
  <c r="SR39" i="53"/>
  <c r="SW39" i="53" s="1"/>
  <c r="SX38" i="53"/>
  <c r="SY38" i="53" s="1"/>
  <c r="SV38" i="53"/>
  <c r="SU38" i="53"/>
  <c r="ST38" i="53"/>
  <c r="SS38" i="53"/>
  <c r="SR38" i="53"/>
  <c r="SW38" i="53" s="1"/>
  <c r="SX37" i="53"/>
  <c r="SY37" i="53" s="1"/>
  <c r="SV37" i="53"/>
  <c r="SU37" i="53"/>
  <c r="ST37" i="53"/>
  <c r="SS37" i="53"/>
  <c r="SR37" i="53"/>
  <c r="SW37" i="53" s="1"/>
  <c r="SX36" i="53"/>
  <c r="SY36" i="53" s="1"/>
  <c r="SV36" i="53"/>
  <c r="SU36" i="53"/>
  <c r="ST36" i="53"/>
  <c r="SS36" i="53"/>
  <c r="SR36" i="53"/>
  <c r="SW36" i="53" s="1"/>
  <c r="SX35" i="53"/>
  <c r="SY35" i="53" s="1"/>
  <c r="SV35" i="53"/>
  <c r="SU35" i="53"/>
  <c r="ST35" i="53"/>
  <c r="SS35" i="53"/>
  <c r="SR35" i="53"/>
  <c r="SW35" i="53" s="1"/>
  <c r="SX34" i="53"/>
  <c r="SY34" i="53" s="1"/>
  <c r="SV34" i="53"/>
  <c r="SU34" i="53"/>
  <c r="ST34" i="53"/>
  <c r="SS34" i="53"/>
  <c r="SR34" i="53"/>
  <c r="SW34" i="53" s="1"/>
  <c r="SX33" i="53"/>
  <c r="SY33" i="53" s="1"/>
  <c r="SV33" i="53"/>
  <c r="SU33" i="53"/>
  <c r="ST33" i="53"/>
  <c r="SS33" i="53"/>
  <c r="SR33" i="53"/>
  <c r="SW33" i="53" s="1"/>
  <c r="SX32" i="53"/>
  <c r="SY32" i="53" s="1"/>
  <c r="SV32" i="53"/>
  <c r="SU32" i="53"/>
  <c r="ST32" i="53"/>
  <c r="SS32" i="53"/>
  <c r="SR32" i="53"/>
  <c r="SW32" i="53" s="1"/>
  <c r="SX31" i="53"/>
  <c r="SY31" i="53" s="1"/>
  <c r="SV31" i="53"/>
  <c r="SU31" i="53"/>
  <c r="ST31" i="53"/>
  <c r="SS31" i="53"/>
  <c r="SR31" i="53"/>
  <c r="SW31" i="53" s="1"/>
  <c r="SX30" i="53"/>
  <c r="SY30" i="53" s="1"/>
  <c r="SV30" i="53"/>
  <c r="SU30" i="53"/>
  <c r="ST30" i="53"/>
  <c r="SS30" i="53"/>
  <c r="SR30" i="53"/>
  <c r="SW30" i="53" s="1"/>
  <c r="SX29" i="53"/>
  <c r="SY29" i="53" s="1"/>
  <c r="SV29" i="53"/>
  <c r="SU29" i="53"/>
  <c r="ST29" i="53"/>
  <c r="SS29" i="53"/>
  <c r="SR29" i="53"/>
  <c r="SW29" i="53" s="1"/>
  <c r="SX28" i="53"/>
  <c r="SY28" i="53" s="1"/>
  <c r="SV28" i="53"/>
  <c r="SU28" i="53"/>
  <c r="ST28" i="53"/>
  <c r="SS28" i="53"/>
  <c r="SR28" i="53"/>
  <c r="SW28" i="53" s="1"/>
  <c r="SX27" i="53"/>
  <c r="SY27" i="53" s="1"/>
  <c r="SV27" i="53"/>
  <c r="SU27" i="53"/>
  <c r="ST27" i="53"/>
  <c r="SS27" i="53"/>
  <c r="SR27" i="53"/>
  <c r="SW27" i="53" s="1"/>
  <c r="SX26" i="53"/>
  <c r="SY26" i="53" s="1"/>
  <c r="SV26" i="53"/>
  <c r="SU26" i="53"/>
  <c r="ST26" i="53"/>
  <c r="SS26" i="53"/>
  <c r="SR26" i="53"/>
  <c r="SW26" i="53" s="1"/>
  <c r="SX25" i="53"/>
  <c r="SY25" i="53" s="1"/>
  <c r="SV25" i="53"/>
  <c r="SU25" i="53"/>
  <c r="ST25" i="53"/>
  <c r="SS25" i="53"/>
  <c r="SR25" i="53"/>
  <c r="SW25" i="53" s="1"/>
  <c r="SX24" i="53"/>
  <c r="SY24" i="53" s="1"/>
  <c r="SV24" i="53"/>
  <c r="SU24" i="53"/>
  <c r="ST24" i="53"/>
  <c r="SS24" i="53"/>
  <c r="SR24" i="53"/>
  <c r="SW24" i="53" s="1"/>
  <c r="SX23" i="53"/>
  <c r="SY23" i="53" s="1"/>
  <c r="SV23" i="53"/>
  <c r="SU23" i="53"/>
  <c r="ST23" i="53"/>
  <c r="SS23" i="53"/>
  <c r="SR23" i="53"/>
  <c r="SW23" i="53" s="1"/>
  <c r="SX22" i="53"/>
  <c r="SY22" i="53" s="1"/>
  <c r="SV22" i="53"/>
  <c r="SU22" i="53"/>
  <c r="ST22" i="53"/>
  <c r="SS22" i="53"/>
  <c r="SR22" i="53"/>
  <c r="SW22" i="53" s="1"/>
  <c r="SX21" i="53"/>
  <c r="SY21" i="53" s="1"/>
  <c r="SV21" i="53"/>
  <c r="SU21" i="53"/>
  <c r="ST21" i="53"/>
  <c r="SS21" i="53"/>
  <c r="SR21" i="53"/>
  <c r="SW21" i="53" s="1"/>
  <c r="SX20" i="53"/>
  <c r="SY20" i="53" s="1"/>
  <c r="SV20" i="53"/>
  <c r="SU20" i="53"/>
  <c r="ST20" i="53"/>
  <c r="SS20" i="53"/>
  <c r="SR20" i="53"/>
  <c r="SW20" i="53" s="1"/>
  <c r="SX19" i="53"/>
  <c r="SY19" i="53" s="1"/>
  <c r="SV19" i="53"/>
  <c r="SU19" i="53"/>
  <c r="ST19" i="53"/>
  <c r="SS19" i="53"/>
  <c r="SR19" i="53"/>
  <c r="SW19" i="53" s="1"/>
  <c r="SX18" i="53"/>
  <c r="SY18" i="53" s="1"/>
  <c r="SV18" i="53"/>
  <c r="SU18" i="53"/>
  <c r="ST18" i="53"/>
  <c r="SS18" i="53"/>
  <c r="SR18" i="53"/>
  <c r="SW18" i="53" s="1"/>
  <c r="SX17" i="53"/>
  <c r="SY17" i="53" s="1"/>
  <c r="SV17" i="53"/>
  <c r="SU17" i="53"/>
  <c r="ST17" i="53"/>
  <c r="SS17" i="53"/>
  <c r="SR17" i="53"/>
  <c r="SW17" i="53" s="1"/>
  <c r="SX16" i="53"/>
  <c r="SY16" i="53" s="1"/>
  <c r="SV16" i="53"/>
  <c r="SU16" i="53"/>
  <c r="ST16" i="53"/>
  <c r="SS16" i="53"/>
  <c r="SR16" i="53"/>
  <c r="SW16" i="53" s="1"/>
  <c r="SX15" i="53"/>
  <c r="SY15" i="53" s="1"/>
  <c r="SV15" i="53"/>
  <c r="SU15" i="53"/>
  <c r="ST15" i="53"/>
  <c r="SS15" i="53"/>
  <c r="SR15" i="53"/>
  <c r="SW15" i="53" s="1"/>
  <c r="SX14" i="53"/>
  <c r="SY14" i="53" s="1"/>
  <c r="SV14" i="53"/>
  <c r="SU14" i="53"/>
  <c r="ST14" i="53"/>
  <c r="SS14" i="53"/>
  <c r="SR14" i="53"/>
  <c r="SW14" i="53" s="1"/>
  <c r="SG135" i="53"/>
  <c r="SH135" i="53" s="1"/>
  <c r="SE135" i="53"/>
  <c r="SD135" i="53"/>
  <c r="SC135" i="53"/>
  <c r="SB135" i="53"/>
  <c r="SA135" i="53"/>
  <c r="SF135" i="53" s="1"/>
  <c r="SG134" i="53"/>
  <c r="SH134" i="53" s="1"/>
  <c r="SE134" i="53"/>
  <c r="SD134" i="53"/>
  <c r="SC134" i="53"/>
  <c r="SB134" i="53"/>
  <c r="SA134" i="53"/>
  <c r="SF134" i="53" s="1"/>
  <c r="SG133" i="53"/>
  <c r="SH133" i="53" s="1"/>
  <c r="SE133" i="53"/>
  <c r="SD133" i="53"/>
  <c r="SC133" i="53"/>
  <c r="SB133" i="53"/>
  <c r="SA133" i="53"/>
  <c r="SF133" i="53" s="1"/>
  <c r="SG132" i="53"/>
  <c r="SH132" i="53" s="1"/>
  <c r="SE132" i="53"/>
  <c r="SD132" i="53"/>
  <c r="SC132" i="53"/>
  <c r="SB132" i="53"/>
  <c r="SA132" i="53"/>
  <c r="SF132" i="53" s="1"/>
  <c r="SG131" i="53"/>
  <c r="SH131" i="53" s="1"/>
  <c r="SE131" i="53"/>
  <c r="SD131" i="53"/>
  <c r="SC131" i="53"/>
  <c r="SB131" i="53"/>
  <c r="SA131" i="53"/>
  <c r="SF131" i="53" s="1"/>
  <c r="SG130" i="53"/>
  <c r="SH130" i="53" s="1"/>
  <c r="SE130" i="53"/>
  <c r="SD130" i="53"/>
  <c r="SC130" i="53"/>
  <c r="SB130" i="53"/>
  <c r="SA130" i="53"/>
  <c r="SF130" i="53" s="1"/>
  <c r="SG129" i="53"/>
  <c r="SH129" i="53" s="1"/>
  <c r="SE129" i="53"/>
  <c r="SD129" i="53"/>
  <c r="SC129" i="53"/>
  <c r="SB129" i="53"/>
  <c r="SA129" i="53"/>
  <c r="SF129" i="53" s="1"/>
  <c r="SG128" i="53"/>
  <c r="SH128" i="53" s="1"/>
  <c r="SE128" i="53"/>
  <c r="SD128" i="53"/>
  <c r="SC128" i="53"/>
  <c r="SB128" i="53"/>
  <c r="SA128" i="53"/>
  <c r="SF128" i="53" s="1"/>
  <c r="SG127" i="53"/>
  <c r="SH127" i="53" s="1"/>
  <c r="SE127" i="53"/>
  <c r="SD127" i="53"/>
  <c r="SC127" i="53"/>
  <c r="SB127" i="53"/>
  <c r="SA127" i="53"/>
  <c r="SF127" i="53" s="1"/>
  <c r="SG126" i="53"/>
  <c r="SH126" i="53" s="1"/>
  <c r="SE126" i="53"/>
  <c r="SD126" i="53"/>
  <c r="SC126" i="53"/>
  <c r="SB126" i="53"/>
  <c r="SA126" i="53"/>
  <c r="SF126" i="53" s="1"/>
  <c r="SG125" i="53"/>
  <c r="SH125" i="53" s="1"/>
  <c r="SE125" i="53"/>
  <c r="SD125" i="53"/>
  <c r="SC125" i="53"/>
  <c r="SB125" i="53"/>
  <c r="SA125" i="53"/>
  <c r="SF125" i="53" s="1"/>
  <c r="SG124" i="53"/>
  <c r="SH124" i="53" s="1"/>
  <c r="SE124" i="53"/>
  <c r="SD124" i="53"/>
  <c r="SC124" i="53"/>
  <c r="SB124" i="53"/>
  <c r="SA124" i="53"/>
  <c r="SF124" i="53" s="1"/>
  <c r="SG123" i="53"/>
  <c r="SH123" i="53" s="1"/>
  <c r="SE123" i="53"/>
  <c r="SD123" i="53"/>
  <c r="SC123" i="53"/>
  <c r="SB123" i="53"/>
  <c r="SA123" i="53"/>
  <c r="SF123" i="53" s="1"/>
  <c r="SG122" i="53"/>
  <c r="SH122" i="53" s="1"/>
  <c r="SE122" i="53"/>
  <c r="SD122" i="53"/>
  <c r="SC122" i="53"/>
  <c r="SB122" i="53"/>
  <c r="SA122" i="53"/>
  <c r="SF122" i="53" s="1"/>
  <c r="SG121" i="53"/>
  <c r="SH121" i="53" s="1"/>
  <c r="SE121" i="53"/>
  <c r="SD121" i="53"/>
  <c r="SC121" i="53"/>
  <c r="SB121" i="53"/>
  <c r="SA121" i="53"/>
  <c r="SF121" i="53" s="1"/>
  <c r="SG120" i="53"/>
  <c r="SH120" i="53" s="1"/>
  <c r="SE120" i="53"/>
  <c r="SD120" i="53"/>
  <c r="SC120" i="53"/>
  <c r="SB120" i="53"/>
  <c r="SA120" i="53"/>
  <c r="SF120" i="53" s="1"/>
  <c r="SG119" i="53"/>
  <c r="SH119" i="53" s="1"/>
  <c r="SE119" i="53"/>
  <c r="SD119" i="53"/>
  <c r="SC119" i="53"/>
  <c r="SB119" i="53"/>
  <c r="SA119" i="53"/>
  <c r="SF119" i="53" s="1"/>
  <c r="SG118" i="53"/>
  <c r="SH118" i="53" s="1"/>
  <c r="SE118" i="53"/>
  <c r="SD118" i="53"/>
  <c r="SC118" i="53"/>
  <c r="SB118" i="53"/>
  <c r="SA118" i="53"/>
  <c r="SF118" i="53" s="1"/>
  <c r="SG117" i="53"/>
  <c r="SH117" i="53" s="1"/>
  <c r="SE117" i="53"/>
  <c r="SD117" i="53"/>
  <c r="SC117" i="53"/>
  <c r="SB117" i="53"/>
  <c r="SA117" i="53"/>
  <c r="SF117" i="53" s="1"/>
  <c r="SG116" i="53"/>
  <c r="SH116" i="53" s="1"/>
  <c r="SE116" i="53"/>
  <c r="SD116" i="53"/>
  <c r="SC116" i="53"/>
  <c r="SB116" i="53"/>
  <c r="SA116" i="53"/>
  <c r="SF116" i="53" s="1"/>
  <c r="SG115" i="53"/>
  <c r="SH115" i="53" s="1"/>
  <c r="SE115" i="53"/>
  <c r="SD115" i="53"/>
  <c r="SC115" i="53"/>
  <c r="SB115" i="53"/>
  <c r="SA115" i="53"/>
  <c r="SF115" i="53" s="1"/>
  <c r="SG114" i="53"/>
  <c r="SH114" i="53" s="1"/>
  <c r="SE114" i="53"/>
  <c r="SD114" i="53"/>
  <c r="SC114" i="53"/>
  <c r="SB114" i="53"/>
  <c r="SA114" i="53"/>
  <c r="SF114" i="53" s="1"/>
  <c r="SG113" i="53"/>
  <c r="SH113" i="53" s="1"/>
  <c r="SE113" i="53"/>
  <c r="SD113" i="53"/>
  <c r="SC113" i="53"/>
  <c r="SB113" i="53"/>
  <c r="SA113" i="53"/>
  <c r="SF113" i="53" s="1"/>
  <c r="SG112" i="53"/>
  <c r="SH112" i="53" s="1"/>
  <c r="SE112" i="53"/>
  <c r="SD112" i="53"/>
  <c r="SC112" i="53"/>
  <c r="SB112" i="53"/>
  <c r="SA112" i="53"/>
  <c r="SF112" i="53" s="1"/>
  <c r="SG111" i="53"/>
  <c r="SH111" i="53" s="1"/>
  <c r="SE111" i="53"/>
  <c r="SD111" i="53"/>
  <c r="SC111" i="53"/>
  <c r="SB111" i="53"/>
  <c r="SA111" i="53"/>
  <c r="SF111" i="53" s="1"/>
  <c r="SG110" i="53"/>
  <c r="SH110" i="53" s="1"/>
  <c r="SE110" i="53"/>
  <c r="SD110" i="53"/>
  <c r="SC110" i="53"/>
  <c r="SB110" i="53"/>
  <c r="SA110" i="53"/>
  <c r="SF110" i="53" s="1"/>
  <c r="SG109" i="53"/>
  <c r="SH109" i="53" s="1"/>
  <c r="SE109" i="53"/>
  <c r="SD109" i="53"/>
  <c r="SC109" i="53"/>
  <c r="SB109" i="53"/>
  <c r="SA109" i="53"/>
  <c r="SF109" i="53" s="1"/>
  <c r="SG108" i="53"/>
  <c r="SH108" i="53" s="1"/>
  <c r="SE108" i="53"/>
  <c r="SD108" i="53"/>
  <c r="SC108" i="53"/>
  <c r="SB108" i="53"/>
  <c r="SA108" i="53"/>
  <c r="SF108" i="53" s="1"/>
  <c r="SG107" i="53"/>
  <c r="SH107" i="53" s="1"/>
  <c r="SE107" i="53"/>
  <c r="SD107" i="53"/>
  <c r="SC107" i="53"/>
  <c r="SB107" i="53"/>
  <c r="SA107" i="53"/>
  <c r="SF107" i="53" s="1"/>
  <c r="SG106" i="53"/>
  <c r="SH106" i="53" s="1"/>
  <c r="SE106" i="53"/>
  <c r="SD106" i="53"/>
  <c r="SC106" i="53"/>
  <c r="SB106" i="53"/>
  <c r="SA106" i="53"/>
  <c r="SF106" i="53" s="1"/>
  <c r="SG105" i="53"/>
  <c r="SH105" i="53" s="1"/>
  <c r="SE105" i="53"/>
  <c r="SD105" i="53"/>
  <c r="SC105" i="53"/>
  <c r="SB105" i="53"/>
  <c r="SA105" i="53"/>
  <c r="SF105" i="53" s="1"/>
  <c r="SG104" i="53"/>
  <c r="SH104" i="53" s="1"/>
  <c r="SE104" i="53"/>
  <c r="SD104" i="53"/>
  <c r="SC104" i="53"/>
  <c r="SB104" i="53"/>
  <c r="SA104" i="53"/>
  <c r="SF104" i="53" s="1"/>
  <c r="SG103" i="53"/>
  <c r="SH103" i="53" s="1"/>
  <c r="SE103" i="53"/>
  <c r="SD103" i="53"/>
  <c r="SC103" i="53"/>
  <c r="SB103" i="53"/>
  <c r="SA103" i="53"/>
  <c r="SF103" i="53" s="1"/>
  <c r="SG102" i="53"/>
  <c r="SH102" i="53" s="1"/>
  <c r="SE102" i="53"/>
  <c r="SD102" i="53"/>
  <c r="SC102" i="53"/>
  <c r="SB102" i="53"/>
  <c r="SA102" i="53"/>
  <c r="SF102" i="53" s="1"/>
  <c r="SG101" i="53"/>
  <c r="SH101" i="53" s="1"/>
  <c r="SE101" i="53"/>
  <c r="SD101" i="53"/>
  <c r="SC101" i="53"/>
  <c r="SB101" i="53"/>
  <c r="SA101" i="53"/>
  <c r="SF101" i="53" s="1"/>
  <c r="SG100" i="53"/>
  <c r="SH100" i="53" s="1"/>
  <c r="SE100" i="53"/>
  <c r="SD100" i="53"/>
  <c r="SC100" i="53"/>
  <c r="SB100" i="53"/>
  <c r="SA100" i="53"/>
  <c r="SF100" i="53" s="1"/>
  <c r="SG99" i="53"/>
  <c r="SH99" i="53" s="1"/>
  <c r="SE99" i="53"/>
  <c r="SD99" i="53"/>
  <c r="SC99" i="53"/>
  <c r="SB99" i="53"/>
  <c r="SA99" i="53"/>
  <c r="SF99" i="53" s="1"/>
  <c r="SG98" i="53"/>
  <c r="SH98" i="53" s="1"/>
  <c r="SE98" i="53"/>
  <c r="SD98" i="53"/>
  <c r="SC98" i="53"/>
  <c r="SB98" i="53"/>
  <c r="SA98" i="53"/>
  <c r="SF98" i="53" s="1"/>
  <c r="SG97" i="53"/>
  <c r="SH97" i="53" s="1"/>
  <c r="SE97" i="53"/>
  <c r="SD97" i="53"/>
  <c r="SC97" i="53"/>
  <c r="SB97" i="53"/>
  <c r="SA97" i="53"/>
  <c r="SF97" i="53" s="1"/>
  <c r="SG96" i="53"/>
  <c r="SH96" i="53" s="1"/>
  <c r="SE96" i="53"/>
  <c r="SD96" i="53"/>
  <c r="SC96" i="53"/>
  <c r="SB96" i="53"/>
  <c r="SA96" i="53"/>
  <c r="SF96" i="53" s="1"/>
  <c r="SG95" i="53"/>
  <c r="SH95" i="53" s="1"/>
  <c r="SE95" i="53"/>
  <c r="SD95" i="53"/>
  <c r="SC95" i="53"/>
  <c r="SB95" i="53"/>
  <c r="SA95" i="53"/>
  <c r="SF95" i="53" s="1"/>
  <c r="SG94" i="53"/>
  <c r="SH94" i="53" s="1"/>
  <c r="SE94" i="53"/>
  <c r="SD94" i="53"/>
  <c r="SC94" i="53"/>
  <c r="SB94" i="53"/>
  <c r="SA94" i="53"/>
  <c r="SF94" i="53" s="1"/>
  <c r="SG93" i="53"/>
  <c r="SH93" i="53" s="1"/>
  <c r="SE93" i="53"/>
  <c r="SD93" i="53"/>
  <c r="SC93" i="53"/>
  <c r="SB93" i="53"/>
  <c r="SA93" i="53"/>
  <c r="SF93" i="53" s="1"/>
  <c r="SG92" i="53"/>
  <c r="SH92" i="53" s="1"/>
  <c r="SE92" i="53"/>
  <c r="SD92" i="53"/>
  <c r="SC92" i="53"/>
  <c r="SB92" i="53"/>
  <c r="SA92" i="53"/>
  <c r="SF92" i="53" s="1"/>
  <c r="SG91" i="53"/>
  <c r="SH91" i="53" s="1"/>
  <c r="SE91" i="53"/>
  <c r="SD91" i="53"/>
  <c r="SC91" i="53"/>
  <c r="SB91" i="53"/>
  <c r="SA91" i="53"/>
  <c r="SF91" i="53" s="1"/>
  <c r="SG90" i="53"/>
  <c r="SH90" i="53" s="1"/>
  <c r="SE90" i="53"/>
  <c r="SD90" i="53"/>
  <c r="SC90" i="53"/>
  <c r="SB90" i="53"/>
  <c r="SA90" i="53"/>
  <c r="SF90" i="53" s="1"/>
  <c r="SG89" i="53"/>
  <c r="SH89" i="53" s="1"/>
  <c r="SE89" i="53"/>
  <c r="SD89" i="53"/>
  <c r="SC89" i="53"/>
  <c r="SB89" i="53"/>
  <c r="SA89" i="53"/>
  <c r="SF89" i="53" s="1"/>
  <c r="SG88" i="53"/>
  <c r="SH88" i="53" s="1"/>
  <c r="SE88" i="53"/>
  <c r="SD88" i="53"/>
  <c r="SC88" i="53"/>
  <c r="SB88" i="53"/>
  <c r="SA88" i="53"/>
  <c r="SF88" i="53" s="1"/>
  <c r="SG87" i="53"/>
  <c r="SH87" i="53" s="1"/>
  <c r="SE87" i="53"/>
  <c r="SD87" i="53"/>
  <c r="SC87" i="53"/>
  <c r="SB87" i="53"/>
  <c r="SA87" i="53"/>
  <c r="SF87" i="53" s="1"/>
  <c r="SG86" i="53"/>
  <c r="SH86" i="53" s="1"/>
  <c r="SE86" i="53"/>
  <c r="SD86" i="53"/>
  <c r="SC86" i="53"/>
  <c r="SB86" i="53"/>
  <c r="SA86" i="53"/>
  <c r="SF86" i="53" s="1"/>
  <c r="SG85" i="53"/>
  <c r="SH85" i="53" s="1"/>
  <c r="SE85" i="53"/>
  <c r="SD85" i="53"/>
  <c r="SC85" i="53"/>
  <c r="SB85" i="53"/>
  <c r="SA85" i="53"/>
  <c r="SF85" i="53" s="1"/>
  <c r="SG84" i="53"/>
  <c r="SH84" i="53" s="1"/>
  <c r="SE84" i="53"/>
  <c r="SD84" i="53"/>
  <c r="SC84" i="53"/>
  <c r="SB84" i="53"/>
  <c r="SA84" i="53"/>
  <c r="SF84" i="53" s="1"/>
  <c r="SG83" i="53"/>
  <c r="SH83" i="53" s="1"/>
  <c r="SE83" i="53"/>
  <c r="SD83" i="53"/>
  <c r="SC83" i="53"/>
  <c r="SB83" i="53"/>
  <c r="SA83" i="53"/>
  <c r="SF83" i="53" s="1"/>
  <c r="SG82" i="53"/>
  <c r="SH82" i="53" s="1"/>
  <c r="SE82" i="53"/>
  <c r="SD82" i="53"/>
  <c r="SC82" i="53"/>
  <c r="SB82" i="53"/>
  <c r="SA82" i="53"/>
  <c r="SF82" i="53" s="1"/>
  <c r="SG81" i="53"/>
  <c r="SH81" i="53" s="1"/>
  <c r="SE81" i="53"/>
  <c r="SD81" i="53"/>
  <c r="SC81" i="53"/>
  <c r="SB81" i="53"/>
  <c r="SA81" i="53"/>
  <c r="SF81" i="53" s="1"/>
  <c r="SG80" i="53"/>
  <c r="SH80" i="53" s="1"/>
  <c r="SE80" i="53"/>
  <c r="SD80" i="53"/>
  <c r="SC80" i="53"/>
  <c r="SB80" i="53"/>
  <c r="SA80" i="53"/>
  <c r="SF80" i="53" s="1"/>
  <c r="SG79" i="53"/>
  <c r="SH79" i="53" s="1"/>
  <c r="SE79" i="53"/>
  <c r="SD79" i="53"/>
  <c r="SC79" i="53"/>
  <c r="SB79" i="53"/>
  <c r="SA79" i="53"/>
  <c r="SF79" i="53" s="1"/>
  <c r="SG78" i="53"/>
  <c r="SH78" i="53" s="1"/>
  <c r="SE78" i="53"/>
  <c r="SD78" i="53"/>
  <c r="SC78" i="53"/>
  <c r="SB78" i="53"/>
  <c r="SA78" i="53"/>
  <c r="SF78" i="53" s="1"/>
  <c r="SG77" i="53"/>
  <c r="SH77" i="53" s="1"/>
  <c r="SE77" i="53"/>
  <c r="SD77" i="53"/>
  <c r="SC77" i="53"/>
  <c r="SB77" i="53"/>
  <c r="SA77" i="53"/>
  <c r="SF77" i="53" s="1"/>
  <c r="SG76" i="53"/>
  <c r="SH76" i="53" s="1"/>
  <c r="SE76" i="53"/>
  <c r="SD76" i="53"/>
  <c r="SC76" i="53"/>
  <c r="SB76" i="53"/>
  <c r="SA76" i="53"/>
  <c r="SF76" i="53" s="1"/>
  <c r="SG75" i="53"/>
  <c r="SH75" i="53" s="1"/>
  <c r="SE75" i="53"/>
  <c r="SD75" i="53"/>
  <c r="SC75" i="53"/>
  <c r="SB75" i="53"/>
  <c r="SA75" i="53"/>
  <c r="SF75" i="53" s="1"/>
  <c r="SG74" i="53"/>
  <c r="SH74" i="53" s="1"/>
  <c r="SE74" i="53"/>
  <c r="SD74" i="53"/>
  <c r="SC74" i="53"/>
  <c r="SB74" i="53"/>
  <c r="SA74" i="53"/>
  <c r="SF74" i="53" s="1"/>
  <c r="SG73" i="53"/>
  <c r="SH73" i="53" s="1"/>
  <c r="SE73" i="53"/>
  <c r="SD73" i="53"/>
  <c r="SC73" i="53"/>
  <c r="SB73" i="53"/>
  <c r="SA73" i="53"/>
  <c r="SF73" i="53" s="1"/>
  <c r="SG72" i="53"/>
  <c r="SH72" i="53" s="1"/>
  <c r="SE72" i="53"/>
  <c r="SD72" i="53"/>
  <c r="SC72" i="53"/>
  <c r="SB72" i="53"/>
  <c r="SA72" i="53"/>
  <c r="SF72" i="53" s="1"/>
  <c r="SG71" i="53"/>
  <c r="SH71" i="53" s="1"/>
  <c r="SE71" i="53"/>
  <c r="SD71" i="53"/>
  <c r="SC71" i="53"/>
  <c r="SB71" i="53"/>
  <c r="SA71" i="53"/>
  <c r="SF71" i="53" s="1"/>
  <c r="SG70" i="53"/>
  <c r="SH70" i="53" s="1"/>
  <c r="SE70" i="53"/>
  <c r="SD70" i="53"/>
  <c r="SC70" i="53"/>
  <c r="SB70" i="53"/>
  <c r="SA70" i="53"/>
  <c r="SF70" i="53" s="1"/>
  <c r="SG69" i="53"/>
  <c r="SH69" i="53" s="1"/>
  <c r="SE69" i="53"/>
  <c r="SD69" i="53"/>
  <c r="SC69" i="53"/>
  <c r="SB69" i="53"/>
  <c r="SA69" i="53"/>
  <c r="SF69" i="53" s="1"/>
  <c r="SG68" i="53"/>
  <c r="SH68" i="53" s="1"/>
  <c r="SE68" i="53"/>
  <c r="SD68" i="53"/>
  <c r="SC68" i="53"/>
  <c r="SB68" i="53"/>
  <c r="SA68" i="53"/>
  <c r="SF68" i="53" s="1"/>
  <c r="SG67" i="53"/>
  <c r="SH67" i="53" s="1"/>
  <c r="SE67" i="53"/>
  <c r="SD67" i="53"/>
  <c r="SC67" i="53"/>
  <c r="SB67" i="53"/>
  <c r="SA67" i="53"/>
  <c r="SF67" i="53" s="1"/>
  <c r="SG66" i="53"/>
  <c r="SH66" i="53" s="1"/>
  <c r="SE66" i="53"/>
  <c r="SD66" i="53"/>
  <c r="SC66" i="53"/>
  <c r="SB66" i="53"/>
  <c r="SA66" i="53"/>
  <c r="SF66" i="53" s="1"/>
  <c r="SG65" i="53"/>
  <c r="SH65" i="53" s="1"/>
  <c r="SE65" i="53"/>
  <c r="SD65" i="53"/>
  <c r="SC65" i="53"/>
  <c r="SB65" i="53"/>
  <c r="SA65" i="53"/>
  <c r="SF65" i="53" s="1"/>
  <c r="SG64" i="53"/>
  <c r="SH64" i="53" s="1"/>
  <c r="SE64" i="53"/>
  <c r="SD64" i="53"/>
  <c r="SC64" i="53"/>
  <c r="SB64" i="53"/>
  <c r="SA64" i="53"/>
  <c r="SF64" i="53" s="1"/>
  <c r="SG63" i="53"/>
  <c r="SH63" i="53" s="1"/>
  <c r="SE63" i="53"/>
  <c r="SD63" i="53"/>
  <c r="SC63" i="53"/>
  <c r="SB63" i="53"/>
  <c r="SA63" i="53"/>
  <c r="SF63" i="53" s="1"/>
  <c r="SG62" i="53"/>
  <c r="SH62" i="53" s="1"/>
  <c r="SE62" i="53"/>
  <c r="SD62" i="53"/>
  <c r="SC62" i="53"/>
  <c r="SB62" i="53"/>
  <c r="SA62" i="53"/>
  <c r="SF62" i="53" s="1"/>
  <c r="SG61" i="53"/>
  <c r="SH61" i="53" s="1"/>
  <c r="SE61" i="53"/>
  <c r="SD61" i="53"/>
  <c r="SC61" i="53"/>
  <c r="SB61" i="53"/>
  <c r="SA61" i="53"/>
  <c r="SF61" i="53" s="1"/>
  <c r="SG60" i="53"/>
  <c r="SH60" i="53" s="1"/>
  <c r="SE60" i="53"/>
  <c r="SD60" i="53"/>
  <c r="SC60" i="53"/>
  <c r="SB60" i="53"/>
  <c r="SA60" i="53"/>
  <c r="SF60" i="53" s="1"/>
  <c r="SG59" i="53"/>
  <c r="SH59" i="53" s="1"/>
  <c r="SE59" i="53"/>
  <c r="SD59" i="53"/>
  <c r="SC59" i="53"/>
  <c r="SB59" i="53"/>
  <c r="SA59" i="53"/>
  <c r="SF59" i="53" s="1"/>
  <c r="SG58" i="53"/>
  <c r="SH58" i="53" s="1"/>
  <c r="SE58" i="53"/>
  <c r="SD58" i="53"/>
  <c r="SC58" i="53"/>
  <c r="SB58" i="53"/>
  <c r="SA58" i="53"/>
  <c r="SF58" i="53" s="1"/>
  <c r="SG57" i="53"/>
  <c r="SH57" i="53" s="1"/>
  <c r="SE57" i="53"/>
  <c r="SD57" i="53"/>
  <c r="SC57" i="53"/>
  <c r="SB57" i="53"/>
  <c r="SA57" i="53"/>
  <c r="SF57" i="53" s="1"/>
  <c r="SG56" i="53"/>
  <c r="SH56" i="53" s="1"/>
  <c r="SE56" i="53"/>
  <c r="SD56" i="53"/>
  <c r="SC56" i="53"/>
  <c r="SB56" i="53"/>
  <c r="SA56" i="53"/>
  <c r="SF56" i="53" s="1"/>
  <c r="SG55" i="53"/>
  <c r="SH55" i="53" s="1"/>
  <c r="SE55" i="53"/>
  <c r="SD55" i="53"/>
  <c r="SC55" i="53"/>
  <c r="SB55" i="53"/>
  <c r="SA55" i="53"/>
  <c r="SF55" i="53" s="1"/>
  <c r="SG54" i="53"/>
  <c r="SH54" i="53" s="1"/>
  <c r="SE54" i="53"/>
  <c r="SD54" i="53"/>
  <c r="SC54" i="53"/>
  <c r="SB54" i="53"/>
  <c r="SA54" i="53"/>
  <c r="SF54" i="53" s="1"/>
  <c r="SG53" i="53"/>
  <c r="SH53" i="53" s="1"/>
  <c r="SE53" i="53"/>
  <c r="SD53" i="53"/>
  <c r="SC53" i="53"/>
  <c r="SB53" i="53"/>
  <c r="SA53" i="53"/>
  <c r="SF53" i="53" s="1"/>
  <c r="SG52" i="53"/>
  <c r="SH52" i="53" s="1"/>
  <c r="SE52" i="53"/>
  <c r="SD52" i="53"/>
  <c r="SC52" i="53"/>
  <c r="SB52" i="53"/>
  <c r="SA52" i="53"/>
  <c r="SF52" i="53" s="1"/>
  <c r="SG51" i="53"/>
  <c r="SH51" i="53" s="1"/>
  <c r="SE51" i="53"/>
  <c r="SD51" i="53"/>
  <c r="SC51" i="53"/>
  <c r="SB51" i="53"/>
  <c r="SA51" i="53"/>
  <c r="SF51" i="53" s="1"/>
  <c r="SG50" i="53"/>
  <c r="SH50" i="53" s="1"/>
  <c r="SE50" i="53"/>
  <c r="SD50" i="53"/>
  <c r="SC50" i="53"/>
  <c r="SB50" i="53"/>
  <c r="SA50" i="53"/>
  <c r="SF50" i="53" s="1"/>
  <c r="SG49" i="53"/>
  <c r="SH49" i="53" s="1"/>
  <c r="SE49" i="53"/>
  <c r="SD49" i="53"/>
  <c r="SC49" i="53"/>
  <c r="SB49" i="53"/>
  <c r="SA49" i="53"/>
  <c r="SF49" i="53" s="1"/>
  <c r="SG48" i="53"/>
  <c r="SH48" i="53" s="1"/>
  <c r="SE48" i="53"/>
  <c r="SD48" i="53"/>
  <c r="SC48" i="53"/>
  <c r="SB48" i="53"/>
  <c r="SA48" i="53"/>
  <c r="SF48" i="53" s="1"/>
  <c r="SG47" i="53"/>
  <c r="SH47" i="53" s="1"/>
  <c r="SE47" i="53"/>
  <c r="SD47" i="53"/>
  <c r="SC47" i="53"/>
  <c r="SB47" i="53"/>
  <c r="SA47" i="53"/>
  <c r="SF47" i="53" s="1"/>
  <c r="SG46" i="53"/>
  <c r="SH46" i="53" s="1"/>
  <c r="SE46" i="53"/>
  <c r="SD46" i="53"/>
  <c r="SC46" i="53"/>
  <c r="SB46" i="53"/>
  <c r="SA46" i="53"/>
  <c r="SF46" i="53" s="1"/>
  <c r="SG45" i="53"/>
  <c r="SH45" i="53" s="1"/>
  <c r="SE45" i="53"/>
  <c r="SD45" i="53"/>
  <c r="SC45" i="53"/>
  <c r="SB45" i="53"/>
  <c r="SA45" i="53"/>
  <c r="SF45" i="53" s="1"/>
  <c r="SG44" i="53"/>
  <c r="SH44" i="53" s="1"/>
  <c r="SE44" i="53"/>
  <c r="SD44" i="53"/>
  <c r="SC44" i="53"/>
  <c r="SB44" i="53"/>
  <c r="SA44" i="53"/>
  <c r="SF44" i="53" s="1"/>
  <c r="SG43" i="53"/>
  <c r="SH43" i="53" s="1"/>
  <c r="SE43" i="53"/>
  <c r="SD43" i="53"/>
  <c r="SC43" i="53"/>
  <c r="SB43" i="53"/>
  <c r="SA43" i="53"/>
  <c r="SF43" i="53" s="1"/>
  <c r="SG42" i="53"/>
  <c r="SH42" i="53" s="1"/>
  <c r="SE42" i="53"/>
  <c r="SD42" i="53"/>
  <c r="SC42" i="53"/>
  <c r="SB42" i="53"/>
  <c r="SA42" i="53"/>
  <c r="SF42" i="53" s="1"/>
  <c r="SG41" i="53"/>
  <c r="SH41" i="53" s="1"/>
  <c r="SE41" i="53"/>
  <c r="SD41" i="53"/>
  <c r="SC41" i="53"/>
  <c r="SB41" i="53"/>
  <c r="SA41" i="53"/>
  <c r="SF41" i="53" s="1"/>
  <c r="SG40" i="53"/>
  <c r="SH40" i="53" s="1"/>
  <c r="SE40" i="53"/>
  <c r="SD40" i="53"/>
  <c r="SC40" i="53"/>
  <c r="SB40" i="53"/>
  <c r="SA40" i="53"/>
  <c r="SF40" i="53" s="1"/>
  <c r="SG39" i="53"/>
  <c r="SH39" i="53" s="1"/>
  <c r="SE39" i="53"/>
  <c r="SD39" i="53"/>
  <c r="SC39" i="53"/>
  <c r="SB39" i="53"/>
  <c r="SA39" i="53"/>
  <c r="SF39" i="53" s="1"/>
  <c r="SG38" i="53"/>
  <c r="SH38" i="53" s="1"/>
  <c r="SE38" i="53"/>
  <c r="SD38" i="53"/>
  <c r="SC38" i="53"/>
  <c r="SB38" i="53"/>
  <c r="SA38" i="53"/>
  <c r="SF38" i="53" s="1"/>
  <c r="SG37" i="53"/>
  <c r="SH37" i="53" s="1"/>
  <c r="SE37" i="53"/>
  <c r="SD37" i="53"/>
  <c r="SC37" i="53"/>
  <c r="SB37" i="53"/>
  <c r="SA37" i="53"/>
  <c r="SF37" i="53" s="1"/>
  <c r="SG36" i="53"/>
  <c r="SH36" i="53" s="1"/>
  <c r="SE36" i="53"/>
  <c r="SD36" i="53"/>
  <c r="SC36" i="53"/>
  <c r="SB36" i="53"/>
  <c r="SA36" i="53"/>
  <c r="SF36" i="53" s="1"/>
  <c r="SG35" i="53"/>
  <c r="SH35" i="53" s="1"/>
  <c r="SE35" i="53"/>
  <c r="SD35" i="53"/>
  <c r="SC35" i="53"/>
  <c r="SB35" i="53"/>
  <c r="SA35" i="53"/>
  <c r="SF35" i="53" s="1"/>
  <c r="SG34" i="53"/>
  <c r="SH34" i="53" s="1"/>
  <c r="SE34" i="53"/>
  <c r="SD34" i="53"/>
  <c r="SC34" i="53"/>
  <c r="SB34" i="53"/>
  <c r="SA34" i="53"/>
  <c r="SF34" i="53" s="1"/>
  <c r="SG33" i="53"/>
  <c r="SH33" i="53" s="1"/>
  <c r="SE33" i="53"/>
  <c r="SD33" i="53"/>
  <c r="SC33" i="53"/>
  <c r="SB33" i="53"/>
  <c r="SA33" i="53"/>
  <c r="SF33" i="53" s="1"/>
  <c r="SG32" i="53"/>
  <c r="SH32" i="53" s="1"/>
  <c r="SE32" i="53"/>
  <c r="SD32" i="53"/>
  <c r="SC32" i="53"/>
  <c r="SB32" i="53"/>
  <c r="SA32" i="53"/>
  <c r="SF32" i="53" s="1"/>
  <c r="SG31" i="53"/>
  <c r="SH31" i="53" s="1"/>
  <c r="SE31" i="53"/>
  <c r="SD31" i="53"/>
  <c r="SC31" i="53"/>
  <c r="SB31" i="53"/>
  <c r="SA31" i="53"/>
  <c r="SF31" i="53" s="1"/>
  <c r="SG30" i="53"/>
  <c r="SH30" i="53" s="1"/>
  <c r="SE30" i="53"/>
  <c r="SD30" i="53"/>
  <c r="SC30" i="53"/>
  <c r="SB30" i="53"/>
  <c r="SA30" i="53"/>
  <c r="SF30" i="53" s="1"/>
  <c r="SG29" i="53"/>
  <c r="SH29" i="53" s="1"/>
  <c r="SE29" i="53"/>
  <c r="SD29" i="53"/>
  <c r="SC29" i="53"/>
  <c r="SB29" i="53"/>
  <c r="SA29" i="53"/>
  <c r="SF29" i="53" s="1"/>
  <c r="SG28" i="53"/>
  <c r="SH28" i="53" s="1"/>
  <c r="SE28" i="53"/>
  <c r="SD28" i="53"/>
  <c r="SC28" i="53"/>
  <c r="SB28" i="53"/>
  <c r="SA28" i="53"/>
  <c r="SF28" i="53" s="1"/>
  <c r="SG27" i="53"/>
  <c r="SH27" i="53" s="1"/>
  <c r="SE27" i="53"/>
  <c r="SD27" i="53"/>
  <c r="SC27" i="53"/>
  <c r="SB27" i="53"/>
  <c r="SA27" i="53"/>
  <c r="SF27" i="53" s="1"/>
  <c r="SG26" i="53"/>
  <c r="SH26" i="53" s="1"/>
  <c r="SE26" i="53"/>
  <c r="SD26" i="53"/>
  <c r="SC26" i="53"/>
  <c r="SB26" i="53"/>
  <c r="SA26" i="53"/>
  <c r="SF26" i="53" s="1"/>
  <c r="SG25" i="53"/>
  <c r="SH25" i="53" s="1"/>
  <c r="SE25" i="53"/>
  <c r="SD25" i="53"/>
  <c r="SC25" i="53"/>
  <c r="SB25" i="53"/>
  <c r="SA25" i="53"/>
  <c r="SF25" i="53" s="1"/>
  <c r="SG24" i="53"/>
  <c r="SH24" i="53" s="1"/>
  <c r="SE24" i="53"/>
  <c r="SD24" i="53"/>
  <c r="SC24" i="53"/>
  <c r="SB24" i="53"/>
  <c r="SA24" i="53"/>
  <c r="SF24" i="53" s="1"/>
  <c r="SG23" i="53"/>
  <c r="SH23" i="53" s="1"/>
  <c r="SE23" i="53"/>
  <c r="SD23" i="53"/>
  <c r="SC23" i="53"/>
  <c r="SB23" i="53"/>
  <c r="SA23" i="53"/>
  <c r="SF23" i="53" s="1"/>
  <c r="SG22" i="53"/>
  <c r="SH22" i="53" s="1"/>
  <c r="SE22" i="53"/>
  <c r="SD22" i="53"/>
  <c r="SC22" i="53"/>
  <c r="SB22" i="53"/>
  <c r="SA22" i="53"/>
  <c r="SF22" i="53" s="1"/>
  <c r="SG21" i="53"/>
  <c r="SH21" i="53" s="1"/>
  <c r="SE21" i="53"/>
  <c r="SD21" i="53"/>
  <c r="SC21" i="53"/>
  <c r="SB21" i="53"/>
  <c r="SA21" i="53"/>
  <c r="SF21" i="53" s="1"/>
  <c r="SG20" i="53"/>
  <c r="SH20" i="53" s="1"/>
  <c r="SE20" i="53"/>
  <c r="SD20" i="53"/>
  <c r="SC20" i="53"/>
  <c r="SB20" i="53"/>
  <c r="SA20" i="53"/>
  <c r="SF20" i="53" s="1"/>
  <c r="SG19" i="53"/>
  <c r="SH19" i="53" s="1"/>
  <c r="SE19" i="53"/>
  <c r="SD19" i="53"/>
  <c r="SC19" i="53"/>
  <c r="SB19" i="53"/>
  <c r="SA19" i="53"/>
  <c r="SF19" i="53" s="1"/>
  <c r="SG18" i="53"/>
  <c r="SH18" i="53" s="1"/>
  <c r="SE18" i="53"/>
  <c r="SD18" i="53"/>
  <c r="SC18" i="53"/>
  <c r="SB18" i="53"/>
  <c r="SA18" i="53"/>
  <c r="SF18" i="53" s="1"/>
  <c r="SG17" i="53"/>
  <c r="SH17" i="53" s="1"/>
  <c r="SE17" i="53"/>
  <c r="SD17" i="53"/>
  <c r="SC17" i="53"/>
  <c r="SB17" i="53"/>
  <c r="SA17" i="53"/>
  <c r="SF17" i="53" s="1"/>
  <c r="SG16" i="53"/>
  <c r="SH16" i="53" s="1"/>
  <c r="SE16" i="53"/>
  <c r="SD16" i="53"/>
  <c r="SC16" i="53"/>
  <c r="SB16" i="53"/>
  <c r="SA16" i="53"/>
  <c r="SF16" i="53" s="1"/>
  <c r="SG15" i="53"/>
  <c r="SH15" i="53" s="1"/>
  <c r="SE15" i="53"/>
  <c r="SD15" i="53"/>
  <c r="SC15" i="53"/>
  <c r="SB15" i="53"/>
  <c r="SA15" i="53"/>
  <c r="SF15" i="53" s="1"/>
  <c r="SG14" i="53"/>
  <c r="SH14" i="53" s="1"/>
  <c r="SE14" i="53"/>
  <c r="SD14" i="53"/>
  <c r="SC14" i="53"/>
  <c r="SB14" i="53"/>
  <c r="SA14" i="53"/>
  <c r="SF14" i="53" s="1"/>
  <c r="RP135" i="53"/>
  <c r="RQ135" i="53" s="1"/>
  <c r="RN135" i="53"/>
  <c r="RM135" i="53"/>
  <c r="RL135" i="53"/>
  <c r="RK135" i="53"/>
  <c r="RJ135" i="53"/>
  <c r="RO135" i="53" s="1"/>
  <c r="RP134" i="53"/>
  <c r="RQ134" i="53" s="1"/>
  <c r="RN134" i="53"/>
  <c r="RM134" i="53"/>
  <c r="RL134" i="53"/>
  <c r="RK134" i="53"/>
  <c r="RJ134" i="53"/>
  <c r="RO134" i="53" s="1"/>
  <c r="RP133" i="53"/>
  <c r="RQ133" i="53" s="1"/>
  <c r="RN133" i="53"/>
  <c r="RM133" i="53"/>
  <c r="RL133" i="53"/>
  <c r="RK133" i="53"/>
  <c r="RJ133" i="53"/>
  <c r="RO133" i="53" s="1"/>
  <c r="RP132" i="53"/>
  <c r="RQ132" i="53" s="1"/>
  <c r="RN132" i="53"/>
  <c r="RM132" i="53"/>
  <c r="RL132" i="53"/>
  <c r="RK132" i="53"/>
  <c r="RJ132" i="53"/>
  <c r="RO132" i="53" s="1"/>
  <c r="RP131" i="53"/>
  <c r="RQ131" i="53" s="1"/>
  <c r="RN131" i="53"/>
  <c r="RM131" i="53"/>
  <c r="RL131" i="53"/>
  <c r="RK131" i="53"/>
  <c r="RJ131" i="53"/>
  <c r="RO131" i="53" s="1"/>
  <c r="RP130" i="53"/>
  <c r="RQ130" i="53" s="1"/>
  <c r="RN130" i="53"/>
  <c r="RM130" i="53"/>
  <c r="RL130" i="53"/>
  <c r="RK130" i="53"/>
  <c r="RJ130" i="53"/>
  <c r="RO130" i="53" s="1"/>
  <c r="RP129" i="53"/>
  <c r="RQ129" i="53" s="1"/>
  <c r="RN129" i="53"/>
  <c r="RM129" i="53"/>
  <c r="RL129" i="53"/>
  <c r="RK129" i="53"/>
  <c r="RJ129" i="53"/>
  <c r="RO129" i="53" s="1"/>
  <c r="RP128" i="53"/>
  <c r="RQ128" i="53" s="1"/>
  <c r="RN128" i="53"/>
  <c r="RM128" i="53"/>
  <c r="RL128" i="53"/>
  <c r="RK128" i="53"/>
  <c r="RJ128" i="53"/>
  <c r="RO128" i="53" s="1"/>
  <c r="RP127" i="53"/>
  <c r="RQ127" i="53" s="1"/>
  <c r="RN127" i="53"/>
  <c r="RM127" i="53"/>
  <c r="RL127" i="53"/>
  <c r="RK127" i="53"/>
  <c r="RJ127" i="53"/>
  <c r="RO127" i="53" s="1"/>
  <c r="RP126" i="53"/>
  <c r="RQ126" i="53" s="1"/>
  <c r="RN126" i="53"/>
  <c r="RM126" i="53"/>
  <c r="RL126" i="53"/>
  <c r="RK126" i="53"/>
  <c r="RJ126" i="53"/>
  <c r="RO126" i="53" s="1"/>
  <c r="RP125" i="53"/>
  <c r="RQ125" i="53" s="1"/>
  <c r="RN125" i="53"/>
  <c r="RM125" i="53"/>
  <c r="RL125" i="53"/>
  <c r="RK125" i="53"/>
  <c r="RJ125" i="53"/>
  <c r="RO125" i="53" s="1"/>
  <c r="RP124" i="53"/>
  <c r="RQ124" i="53" s="1"/>
  <c r="RN124" i="53"/>
  <c r="RM124" i="53"/>
  <c r="RL124" i="53"/>
  <c r="RK124" i="53"/>
  <c r="RJ124" i="53"/>
  <c r="RO124" i="53" s="1"/>
  <c r="RP123" i="53"/>
  <c r="RQ123" i="53" s="1"/>
  <c r="RN123" i="53"/>
  <c r="RM123" i="53"/>
  <c r="RL123" i="53"/>
  <c r="RK123" i="53"/>
  <c r="RJ123" i="53"/>
  <c r="RO123" i="53" s="1"/>
  <c r="RP122" i="53"/>
  <c r="RQ122" i="53" s="1"/>
  <c r="RN122" i="53"/>
  <c r="RM122" i="53"/>
  <c r="RL122" i="53"/>
  <c r="RK122" i="53"/>
  <c r="RJ122" i="53"/>
  <c r="RO122" i="53" s="1"/>
  <c r="RP121" i="53"/>
  <c r="RQ121" i="53" s="1"/>
  <c r="RN121" i="53"/>
  <c r="RM121" i="53"/>
  <c r="RL121" i="53"/>
  <c r="RK121" i="53"/>
  <c r="RJ121" i="53"/>
  <c r="RO121" i="53" s="1"/>
  <c r="RP120" i="53"/>
  <c r="RQ120" i="53" s="1"/>
  <c r="RN120" i="53"/>
  <c r="RM120" i="53"/>
  <c r="RL120" i="53"/>
  <c r="RK120" i="53"/>
  <c r="RJ120" i="53"/>
  <c r="RO120" i="53" s="1"/>
  <c r="RP119" i="53"/>
  <c r="RQ119" i="53" s="1"/>
  <c r="RN119" i="53"/>
  <c r="RM119" i="53"/>
  <c r="RL119" i="53"/>
  <c r="RK119" i="53"/>
  <c r="RJ119" i="53"/>
  <c r="RO119" i="53" s="1"/>
  <c r="RP118" i="53"/>
  <c r="RQ118" i="53" s="1"/>
  <c r="RN118" i="53"/>
  <c r="RM118" i="53"/>
  <c r="RL118" i="53"/>
  <c r="RK118" i="53"/>
  <c r="RJ118" i="53"/>
  <c r="RO118" i="53" s="1"/>
  <c r="RP117" i="53"/>
  <c r="RQ117" i="53" s="1"/>
  <c r="RN117" i="53"/>
  <c r="RM117" i="53"/>
  <c r="RL117" i="53"/>
  <c r="RK117" i="53"/>
  <c r="RJ117" i="53"/>
  <c r="RO117" i="53" s="1"/>
  <c r="RP116" i="53"/>
  <c r="RQ116" i="53" s="1"/>
  <c r="RN116" i="53"/>
  <c r="RM116" i="53"/>
  <c r="RL116" i="53"/>
  <c r="RK116" i="53"/>
  <c r="RJ116" i="53"/>
  <c r="RO116" i="53" s="1"/>
  <c r="RP115" i="53"/>
  <c r="RQ115" i="53" s="1"/>
  <c r="RN115" i="53"/>
  <c r="RM115" i="53"/>
  <c r="RL115" i="53"/>
  <c r="RK115" i="53"/>
  <c r="RJ115" i="53"/>
  <c r="RO115" i="53" s="1"/>
  <c r="RP114" i="53"/>
  <c r="RQ114" i="53" s="1"/>
  <c r="RN114" i="53"/>
  <c r="RM114" i="53"/>
  <c r="RL114" i="53"/>
  <c r="RK114" i="53"/>
  <c r="RJ114" i="53"/>
  <c r="RO114" i="53" s="1"/>
  <c r="RP113" i="53"/>
  <c r="RQ113" i="53" s="1"/>
  <c r="RN113" i="53"/>
  <c r="RM113" i="53"/>
  <c r="RL113" i="53"/>
  <c r="RK113" i="53"/>
  <c r="RJ113" i="53"/>
  <c r="RO113" i="53" s="1"/>
  <c r="RP112" i="53"/>
  <c r="RQ112" i="53" s="1"/>
  <c r="RN112" i="53"/>
  <c r="RM112" i="53"/>
  <c r="RL112" i="53"/>
  <c r="RK112" i="53"/>
  <c r="RJ112" i="53"/>
  <c r="RO112" i="53" s="1"/>
  <c r="RP111" i="53"/>
  <c r="RQ111" i="53" s="1"/>
  <c r="RN111" i="53"/>
  <c r="RM111" i="53"/>
  <c r="RL111" i="53"/>
  <c r="RK111" i="53"/>
  <c r="RJ111" i="53"/>
  <c r="RO111" i="53" s="1"/>
  <c r="RP110" i="53"/>
  <c r="RQ110" i="53" s="1"/>
  <c r="RN110" i="53"/>
  <c r="RM110" i="53"/>
  <c r="RL110" i="53"/>
  <c r="RK110" i="53"/>
  <c r="RJ110" i="53"/>
  <c r="RO110" i="53" s="1"/>
  <c r="RP109" i="53"/>
  <c r="RQ109" i="53" s="1"/>
  <c r="RN109" i="53"/>
  <c r="RM109" i="53"/>
  <c r="RL109" i="53"/>
  <c r="RK109" i="53"/>
  <c r="RJ109" i="53"/>
  <c r="RO109" i="53" s="1"/>
  <c r="RP108" i="53"/>
  <c r="RQ108" i="53" s="1"/>
  <c r="RN108" i="53"/>
  <c r="RM108" i="53"/>
  <c r="RL108" i="53"/>
  <c r="RK108" i="53"/>
  <c r="RJ108" i="53"/>
  <c r="RO108" i="53" s="1"/>
  <c r="RP107" i="53"/>
  <c r="RQ107" i="53" s="1"/>
  <c r="RN107" i="53"/>
  <c r="RM107" i="53"/>
  <c r="RL107" i="53"/>
  <c r="RK107" i="53"/>
  <c r="RJ107" i="53"/>
  <c r="RO107" i="53" s="1"/>
  <c r="RP106" i="53"/>
  <c r="RQ106" i="53" s="1"/>
  <c r="RN106" i="53"/>
  <c r="RM106" i="53"/>
  <c r="RL106" i="53"/>
  <c r="RK106" i="53"/>
  <c r="RJ106" i="53"/>
  <c r="RO106" i="53" s="1"/>
  <c r="RP105" i="53"/>
  <c r="RQ105" i="53" s="1"/>
  <c r="RN105" i="53"/>
  <c r="RM105" i="53"/>
  <c r="RL105" i="53"/>
  <c r="RK105" i="53"/>
  <c r="RJ105" i="53"/>
  <c r="RO105" i="53" s="1"/>
  <c r="RP104" i="53"/>
  <c r="RQ104" i="53" s="1"/>
  <c r="RN104" i="53"/>
  <c r="RM104" i="53"/>
  <c r="RL104" i="53"/>
  <c r="RK104" i="53"/>
  <c r="RJ104" i="53"/>
  <c r="RO104" i="53" s="1"/>
  <c r="RP103" i="53"/>
  <c r="RQ103" i="53" s="1"/>
  <c r="RN103" i="53"/>
  <c r="RM103" i="53"/>
  <c r="RL103" i="53"/>
  <c r="RK103" i="53"/>
  <c r="RJ103" i="53"/>
  <c r="RO103" i="53" s="1"/>
  <c r="RP102" i="53"/>
  <c r="RQ102" i="53" s="1"/>
  <c r="RN102" i="53"/>
  <c r="RM102" i="53"/>
  <c r="RL102" i="53"/>
  <c r="RK102" i="53"/>
  <c r="RJ102" i="53"/>
  <c r="RO102" i="53" s="1"/>
  <c r="RP101" i="53"/>
  <c r="RQ101" i="53" s="1"/>
  <c r="RN101" i="53"/>
  <c r="RM101" i="53"/>
  <c r="RL101" i="53"/>
  <c r="RK101" i="53"/>
  <c r="RJ101" i="53"/>
  <c r="RO101" i="53" s="1"/>
  <c r="RP100" i="53"/>
  <c r="RQ100" i="53" s="1"/>
  <c r="RN100" i="53"/>
  <c r="RM100" i="53"/>
  <c r="RL100" i="53"/>
  <c r="RK100" i="53"/>
  <c r="RJ100" i="53"/>
  <c r="RO100" i="53" s="1"/>
  <c r="RP99" i="53"/>
  <c r="RQ99" i="53" s="1"/>
  <c r="RN99" i="53"/>
  <c r="RM99" i="53"/>
  <c r="RL99" i="53"/>
  <c r="RK99" i="53"/>
  <c r="RJ99" i="53"/>
  <c r="RO99" i="53" s="1"/>
  <c r="RP98" i="53"/>
  <c r="RQ98" i="53" s="1"/>
  <c r="RN98" i="53"/>
  <c r="RM98" i="53"/>
  <c r="RL98" i="53"/>
  <c r="RK98" i="53"/>
  <c r="RJ98" i="53"/>
  <c r="RO98" i="53" s="1"/>
  <c r="RP97" i="53"/>
  <c r="RQ97" i="53" s="1"/>
  <c r="RN97" i="53"/>
  <c r="RM97" i="53"/>
  <c r="RL97" i="53"/>
  <c r="RK97" i="53"/>
  <c r="RJ97" i="53"/>
  <c r="RO97" i="53" s="1"/>
  <c r="RP96" i="53"/>
  <c r="RQ96" i="53" s="1"/>
  <c r="RN96" i="53"/>
  <c r="RM96" i="53"/>
  <c r="RL96" i="53"/>
  <c r="RK96" i="53"/>
  <c r="RJ96" i="53"/>
  <c r="RO96" i="53" s="1"/>
  <c r="RP95" i="53"/>
  <c r="RQ95" i="53" s="1"/>
  <c r="RN95" i="53"/>
  <c r="RM95" i="53"/>
  <c r="RL95" i="53"/>
  <c r="RK95" i="53"/>
  <c r="RJ95" i="53"/>
  <c r="RO95" i="53" s="1"/>
  <c r="RP94" i="53"/>
  <c r="RQ94" i="53" s="1"/>
  <c r="RN94" i="53"/>
  <c r="RM94" i="53"/>
  <c r="RL94" i="53"/>
  <c r="RK94" i="53"/>
  <c r="RJ94" i="53"/>
  <c r="RO94" i="53" s="1"/>
  <c r="RP93" i="53"/>
  <c r="RQ93" i="53" s="1"/>
  <c r="RN93" i="53"/>
  <c r="RM93" i="53"/>
  <c r="RL93" i="53"/>
  <c r="RK93" i="53"/>
  <c r="RJ93" i="53"/>
  <c r="RO93" i="53" s="1"/>
  <c r="RP92" i="53"/>
  <c r="RQ92" i="53" s="1"/>
  <c r="RN92" i="53"/>
  <c r="RM92" i="53"/>
  <c r="RL92" i="53"/>
  <c r="RK92" i="53"/>
  <c r="RJ92" i="53"/>
  <c r="RO92" i="53" s="1"/>
  <c r="RP91" i="53"/>
  <c r="RQ91" i="53" s="1"/>
  <c r="RN91" i="53"/>
  <c r="RM91" i="53"/>
  <c r="RL91" i="53"/>
  <c r="RK91" i="53"/>
  <c r="RJ91" i="53"/>
  <c r="RO91" i="53" s="1"/>
  <c r="RP90" i="53"/>
  <c r="RQ90" i="53" s="1"/>
  <c r="RN90" i="53"/>
  <c r="RM90" i="53"/>
  <c r="RL90" i="53"/>
  <c r="RK90" i="53"/>
  <c r="RJ90" i="53"/>
  <c r="RO90" i="53" s="1"/>
  <c r="RP89" i="53"/>
  <c r="RQ89" i="53" s="1"/>
  <c r="RN89" i="53"/>
  <c r="RM89" i="53"/>
  <c r="RL89" i="53"/>
  <c r="RK89" i="53"/>
  <c r="RJ89" i="53"/>
  <c r="RO89" i="53" s="1"/>
  <c r="RP88" i="53"/>
  <c r="RQ88" i="53" s="1"/>
  <c r="RN88" i="53"/>
  <c r="RM88" i="53"/>
  <c r="RL88" i="53"/>
  <c r="RK88" i="53"/>
  <c r="RJ88" i="53"/>
  <c r="RO88" i="53" s="1"/>
  <c r="RP87" i="53"/>
  <c r="RQ87" i="53" s="1"/>
  <c r="RN87" i="53"/>
  <c r="RM87" i="53"/>
  <c r="RL87" i="53"/>
  <c r="RK87" i="53"/>
  <c r="RJ87" i="53"/>
  <c r="RO87" i="53" s="1"/>
  <c r="RP86" i="53"/>
  <c r="RQ86" i="53" s="1"/>
  <c r="RN86" i="53"/>
  <c r="RM86" i="53"/>
  <c r="RL86" i="53"/>
  <c r="RK86" i="53"/>
  <c r="RJ86" i="53"/>
  <c r="RO86" i="53" s="1"/>
  <c r="RP85" i="53"/>
  <c r="RQ85" i="53" s="1"/>
  <c r="RN85" i="53"/>
  <c r="RM85" i="53"/>
  <c r="RL85" i="53"/>
  <c r="RK85" i="53"/>
  <c r="RJ85" i="53"/>
  <c r="RO85" i="53" s="1"/>
  <c r="RP84" i="53"/>
  <c r="RQ84" i="53" s="1"/>
  <c r="RN84" i="53"/>
  <c r="RM84" i="53"/>
  <c r="RL84" i="53"/>
  <c r="RK84" i="53"/>
  <c r="RJ84" i="53"/>
  <c r="RO84" i="53" s="1"/>
  <c r="RP83" i="53"/>
  <c r="RQ83" i="53" s="1"/>
  <c r="RN83" i="53"/>
  <c r="RM83" i="53"/>
  <c r="RL83" i="53"/>
  <c r="RK83" i="53"/>
  <c r="RJ83" i="53"/>
  <c r="RO83" i="53" s="1"/>
  <c r="RP82" i="53"/>
  <c r="RQ82" i="53" s="1"/>
  <c r="RN82" i="53"/>
  <c r="RM82" i="53"/>
  <c r="RL82" i="53"/>
  <c r="RK82" i="53"/>
  <c r="RJ82" i="53"/>
  <c r="RO82" i="53" s="1"/>
  <c r="RP81" i="53"/>
  <c r="RQ81" i="53" s="1"/>
  <c r="RN81" i="53"/>
  <c r="RM81" i="53"/>
  <c r="RL81" i="53"/>
  <c r="RK81" i="53"/>
  <c r="RJ81" i="53"/>
  <c r="RO81" i="53" s="1"/>
  <c r="RP80" i="53"/>
  <c r="RQ80" i="53" s="1"/>
  <c r="RN80" i="53"/>
  <c r="RM80" i="53"/>
  <c r="RL80" i="53"/>
  <c r="RK80" i="53"/>
  <c r="RJ80" i="53"/>
  <c r="RO80" i="53" s="1"/>
  <c r="RP79" i="53"/>
  <c r="RQ79" i="53" s="1"/>
  <c r="RN79" i="53"/>
  <c r="RM79" i="53"/>
  <c r="RL79" i="53"/>
  <c r="RK79" i="53"/>
  <c r="RJ79" i="53"/>
  <c r="RO79" i="53" s="1"/>
  <c r="RP78" i="53"/>
  <c r="RQ78" i="53" s="1"/>
  <c r="RN78" i="53"/>
  <c r="RM78" i="53"/>
  <c r="RL78" i="53"/>
  <c r="RK78" i="53"/>
  <c r="RJ78" i="53"/>
  <c r="RO78" i="53" s="1"/>
  <c r="RP77" i="53"/>
  <c r="RQ77" i="53" s="1"/>
  <c r="RN77" i="53"/>
  <c r="RM77" i="53"/>
  <c r="RL77" i="53"/>
  <c r="RK77" i="53"/>
  <c r="RJ77" i="53"/>
  <c r="RO77" i="53" s="1"/>
  <c r="RP76" i="53"/>
  <c r="RQ76" i="53" s="1"/>
  <c r="RN76" i="53"/>
  <c r="RM76" i="53"/>
  <c r="RL76" i="53"/>
  <c r="RK76" i="53"/>
  <c r="RJ76" i="53"/>
  <c r="RO76" i="53" s="1"/>
  <c r="RP75" i="53"/>
  <c r="RQ75" i="53" s="1"/>
  <c r="RN75" i="53"/>
  <c r="RM75" i="53"/>
  <c r="RL75" i="53"/>
  <c r="RK75" i="53"/>
  <c r="RJ75" i="53"/>
  <c r="RO75" i="53" s="1"/>
  <c r="RP74" i="53"/>
  <c r="RQ74" i="53" s="1"/>
  <c r="RN74" i="53"/>
  <c r="RM74" i="53"/>
  <c r="RL74" i="53"/>
  <c r="RK74" i="53"/>
  <c r="RJ74" i="53"/>
  <c r="RO74" i="53" s="1"/>
  <c r="RP73" i="53"/>
  <c r="RQ73" i="53" s="1"/>
  <c r="RN73" i="53"/>
  <c r="RM73" i="53"/>
  <c r="RL73" i="53"/>
  <c r="RK73" i="53"/>
  <c r="RJ73" i="53"/>
  <c r="RO73" i="53" s="1"/>
  <c r="RP72" i="53"/>
  <c r="RQ72" i="53" s="1"/>
  <c r="RN72" i="53"/>
  <c r="RM72" i="53"/>
  <c r="RL72" i="53"/>
  <c r="RK72" i="53"/>
  <c r="RJ72" i="53"/>
  <c r="RO72" i="53" s="1"/>
  <c r="RP71" i="53"/>
  <c r="RQ71" i="53" s="1"/>
  <c r="RN71" i="53"/>
  <c r="RM71" i="53"/>
  <c r="RL71" i="53"/>
  <c r="RK71" i="53"/>
  <c r="RJ71" i="53"/>
  <c r="RO71" i="53" s="1"/>
  <c r="RP70" i="53"/>
  <c r="RQ70" i="53" s="1"/>
  <c r="RN70" i="53"/>
  <c r="RM70" i="53"/>
  <c r="RL70" i="53"/>
  <c r="RK70" i="53"/>
  <c r="RJ70" i="53"/>
  <c r="RO70" i="53" s="1"/>
  <c r="RP69" i="53"/>
  <c r="RQ69" i="53" s="1"/>
  <c r="RN69" i="53"/>
  <c r="RM69" i="53"/>
  <c r="RL69" i="53"/>
  <c r="RK69" i="53"/>
  <c r="RJ69" i="53"/>
  <c r="RO69" i="53" s="1"/>
  <c r="RP68" i="53"/>
  <c r="RQ68" i="53" s="1"/>
  <c r="RN68" i="53"/>
  <c r="RM68" i="53"/>
  <c r="RL68" i="53"/>
  <c r="RK68" i="53"/>
  <c r="RJ68" i="53"/>
  <c r="RO68" i="53" s="1"/>
  <c r="RP67" i="53"/>
  <c r="RQ67" i="53" s="1"/>
  <c r="RN67" i="53"/>
  <c r="RM67" i="53"/>
  <c r="RL67" i="53"/>
  <c r="RK67" i="53"/>
  <c r="RJ67" i="53"/>
  <c r="RO67" i="53" s="1"/>
  <c r="RP66" i="53"/>
  <c r="RQ66" i="53" s="1"/>
  <c r="RN66" i="53"/>
  <c r="RM66" i="53"/>
  <c r="RL66" i="53"/>
  <c r="RK66" i="53"/>
  <c r="RJ66" i="53"/>
  <c r="RO66" i="53" s="1"/>
  <c r="RP65" i="53"/>
  <c r="RQ65" i="53" s="1"/>
  <c r="RN65" i="53"/>
  <c r="RM65" i="53"/>
  <c r="RL65" i="53"/>
  <c r="RK65" i="53"/>
  <c r="RJ65" i="53"/>
  <c r="RO65" i="53" s="1"/>
  <c r="RP64" i="53"/>
  <c r="RQ64" i="53" s="1"/>
  <c r="RN64" i="53"/>
  <c r="RM64" i="53"/>
  <c r="RL64" i="53"/>
  <c r="RK64" i="53"/>
  <c r="RJ64" i="53"/>
  <c r="RO64" i="53" s="1"/>
  <c r="RP63" i="53"/>
  <c r="RQ63" i="53" s="1"/>
  <c r="RN63" i="53"/>
  <c r="RM63" i="53"/>
  <c r="RL63" i="53"/>
  <c r="RK63" i="53"/>
  <c r="RJ63" i="53"/>
  <c r="RO63" i="53" s="1"/>
  <c r="RP62" i="53"/>
  <c r="RQ62" i="53" s="1"/>
  <c r="RN62" i="53"/>
  <c r="RM62" i="53"/>
  <c r="RL62" i="53"/>
  <c r="RK62" i="53"/>
  <c r="RJ62" i="53"/>
  <c r="RO62" i="53" s="1"/>
  <c r="RP61" i="53"/>
  <c r="RQ61" i="53" s="1"/>
  <c r="RN61" i="53"/>
  <c r="RM61" i="53"/>
  <c r="RL61" i="53"/>
  <c r="RK61" i="53"/>
  <c r="RJ61" i="53"/>
  <c r="RO61" i="53" s="1"/>
  <c r="RP60" i="53"/>
  <c r="RQ60" i="53" s="1"/>
  <c r="RN60" i="53"/>
  <c r="RM60" i="53"/>
  <c r="RL60" i="53"/>
  <c r="RK60" i="53"/>
  <c r="RJ60" i="53"/>
  <c r="RO60" i="53" s="1"/>
  <c r="RP59" i="53"/>
  <c r="RQ59" i="53" s="1"/>
  <c r="RN59" i="53"/>
  <c r="RM59" i="53"/>
  <c r="RL59" i="53"/>
  <c r="RK59" i="53"/>
  <c r="RJ59" i="53"/>
  <c r="RO59" i="53" s="1"/>
  <c r="RP58" i="53"/>
  <c r="RQ58" i="53" s="1"/>
  <c r="RN58" i="53"/>
  <c r="RM58" i="53"/>
  <c r="RL58" i="53"/>
  <c r="RK58" i="53"/>
  <c r="RJ58" i="53"/>
  <c r="RO58" i="53" s="1"/>
  <c r="RP57" i="53"/>
  <c r="RQ57" i="53" s="1"/>
  <c r="RN57" i="53"/>
  <c r="RM57" i="53"/>
  <c r="RL57" i="53"/>
  <c r="RK57" i="53"/>
  <c r="RJ57" i="53"/>
  <c r="RO57" i="53" s="1"/>
  <c r="RP56" i="53"/>
  <c r="RQ56" i="53" s="1"/>
  <c r="RN56" i="53"/>
  <c r="RM56" i="53"/>
  <c r="RL56" i="53"/>
  <c r="RK56" i="53"/>
  <c r="RJ56" i="53"/>
  <c r="RO56" i="53" s="1"/>
  <c r="RP55" i="53"/>
  <c r="RQ55" i="53" s="1"/>
  <c r="RN55" i="53"/>
  <c r="RM55" i="53"/>
  <c r="RL55" i="53"/>
  <c r="RK55" i="53"/>
  <c r="RJ55" i="53"/>
  <c r="RO55" i="53" s="1"/>
  <c r="RP54" i="53"/>
  <c r="RQ54" i="53" s="1"/>
  <c r="RN54" i="53"/>
  <c r="RM54" i="53"/>
  <c r="RL54" i="53"/>
  <c r="RK54" i="53"/>
  <c r="RJ54" i="53"/>
  <c r="RO54" i="53" s="1"/>
  <c r="RP53" i="53"/>
  <c r="RQ53" i="53" s="1"/>
  <c r="RN53" i="53"/>
  <c r="RM53" i="53"/>
  <c r="RL53" i="53"/>
  <c r="RK53" i="53"/>
  <c r="RJ53" i="53"/>
  <c r="RO53" i="53" s="1"/>
  <c r="RP52" i="53"/>
  <c r="RQ52" i="53" s="1"/>
  <c r="RN52" i="53"/>
  <c r="RM52" i="53"/>
  <c r="RL52" i="53"/>
  <c r="RK52" i="53"/>
  <c r="RJ52" i="53"/>
  <c r="RO52" i="53" s="1"/>
  <c r="RP51" i="53"/>
  <c r="RQ51" i="53" s="1"/>
  <c r="RN51" i="53"/>
  <c r="RM51" i="53"/>
  <c r="RL51" i="53"/>
  <c r="RK51" i="53"/>
  <c r="RJ51" i="53"/>
  <c r="RO51" i="53" s="1"/>
  <c r="RP50" i="53"/>
  <c r="RQ50" i="53" s="1"/>
  <c r="RN50" i="53"/>
  <c r="RM50" i="53"/>
  <c r="RL50" i="53"/>
  <c r="RK50" i="53"/>
  <c r="RJ50" i="53"/>
  <c r="RO50" i="53" s="1"/>
  <c r="RP49" i="53"/>
  <c r="RQ49" i="53" s="1"/>
  <c r="RN49" i="53"/>
  <c r="RM49" i="53"/>
  <c r="RL49" i="53"/>
  <c r="RK49" i="53"/>
  <c r="RJ49" i="53"/>
  <c r="RO49" i="53" s="1"/>
  <c r="RP48" i="53"/>
  <c r="RQ48" i="53" s="1"/>
  <c r="RN48" i="53"/>
  <c r="RM48" i="53"/>
  <c r="RL48" i="53"/>
  <c r="RK48" i="53"/>
  <c r="RJ48" i="53"/>
  <c r="RO48" i="53" s="1"/>
  <c r="RP47" i="53"/>
  <c r="RQ47" i="53" s="1"/>
  <c r="RN47" i="53"/>
  <c r="RM47" i="53"/>
  <c r="RL47" i="53"/>
  <c r="RK47" i="53"/>
  <c r="RJ47" i="53"/>
  <c r="RO47" i="53" s="1"/>
  <c r="RP46" i="53"/>
  <c r="RQ46" i="53" s="1"/>
  <c r="RN46" i="53"/>
  <c r="RM46" i="53"/>
  <c r="RL46" i="53"/>
  <c r="RK46" i="53"/>
  <c r="RJ46" i="53"/>
  <c r="RO46" i="53" s="1"/>
  <c r="RP45" i="53"/>
  <c r="RQ45" i="53" s="1"/>
  <c r="RN45" i="53"/>
  <c r="RM45" i="53"/>
  <c r="RL45" i="53"/>
  <c r="RK45" i="53"/>
  <c r="RJ45" i="53"/>
  <c r="RO45" i="53" s="1"/>
  <c r="RP44" i="53"/>
  <c r="RQ44" i="53" s="1"/>
  <c r="RN44" i="53"/>
  <c r="RM44" i="53"/>
  <c r="RL44" i="53"/>
  <c r="RK44" i="53"/>
  <c r="RJ44" i="53"/>
  <c r="RO44" i="53" s="1"/>
  <c r="RP43" i="53"/>
  <c r="RQ43" i="53" s="1"/>
  <c r="RN43" i="53"/>
  <c r="RM43" i="53"/>
  <c r="RL43" i="53"/>
  <c r="RK43" i="53"/>
  <c r="RJ43" i="53"/>
  <c r="RO43" i="53" s="1"/>
  <c r="RP42" i="53"/>
  <c r="RQ42" i="53" s="1"/>
  <c r="RN42" i="53"/>
  <c r="RM42" i="53"/>
  <c r="RL42" i="53"/>
  <c r="RK42" i="53"/>
  <c r="RJ42" i="53"/>
  <c r="RO42" i="53" s="1"/>
  <c r="RP41" i="53"/>
  <c r="RQ41" i="53" s="1"/>
  <c r="RN41" i="53"/>
  <c r="RM41" i="53"/>
  <c r="RL41" i="53"/>
  <c r="RK41" i="53"/>
  <c r="RJ41" i="53"/>
  <c r="RO41" i="53" s="1"/>
  <c r="RP40" i="53"/>
  <c r="RQ40" i="53" s="1"/>
  <c r="RN40" i="53"/>
  <c r="RM40" i="53"/>
  <c r="RL40" i="53"/>
  <c r="RK40" i="53"/>
  <c r="RJ40" i="53"/>
  <c r="RO40" i="53" s="1"/>
  <c r="RP39" i="53"/>
  <c r="RQ39" i="53" s="1"/>
  <c r="RN39" i="53"/>
  <c r="RM39" i="53"/>
  <c r="RL39" i="53"/>
  <c r="RK39" i="53"/>
  <c r="RJ39" i="53"/>
  <c r="RO39" i="53" s="1"/>
  <c r="RP38" i="53"/>
  <c r="RQ38" i="53" s="1"/>
  <c r="RN38" i="53"/>
  <c r="RM38" i="53"/>
  <c r="RL38" i="53"/>
  <c r="RK38" i="53"/>
  <c r="RJ38" i="53"/>
  <c r="RO38" i="53" s="1"/>
  <c r="RP37" i="53"/>
  <c r="RQ37" i="53" s="1"/>
  <c r="RN37" i="53"/>
  <c r="RM37" i="53"/>
  <c r="RL37" i="53"/>
  <c r="RK37" i="53"/>
  <c r="RJ37" i="53"/>
  <c r="RO37" i="53" s="1"/>
  <c r="RP36" i="53"/>
  <c r="RQ36" i="53" s="1"/>
  <c r="RN36" i="53"/>
  <c r="RM36" i="53"/>
  <c r="RL36" i="53"/>
  <c r="RK36" i="53"/>
  <c r="RJ36" i="53"/>
  <c r="RO36" i="53" s="1"/>
  <c r="RP35" i="53"/>
  <c r="RQ35" i="53" s="1"/>
  <c r="RN35" i="53"/>
  <c r="RM35" i="53"/>
  <c r="RL35" i="53"/>
  <c r="RK35" i="53"/>
  <c r="RJ35" i="53"/>
  <c r="RO35" i="53" s="1"/>
  <c r="RP34" i="53"/>
  <c r="RQ34" i="53" s="1"/>
  <c r="RN34" i="53"/>
  <c r="RM34" i="53"/>
  <c r="RL34" i="53"/>
  <c r="RK34" i="53"/>
  <c r="RJ34" i="53"/>
  <c r="RO34" i="53" s="1"/>
  <c r="RP33" i="53"/>
  <c r="RQ33" i="53" s="1"/>
  <c r="RN33" i="53"/>
  <c r="RM33" i="53"/>
  <c r="RL33" i="53"/>
  <c r="RK33" i="53"/>
  <c r="RJ33" i="53"/>
  <c r="RO33" i="53" s="1"/>
  <c r="RP32" i="53"/>
  <c r="RQ32" i="53" s="1"/>
  <c r="RN32" i="53"/>
  <c r="RM32" i="53"/>
  <c r="RL32" i="53"/>
  <c r="RK32" i="53"/>
  <c r="RJ32" i="53"/>
  <c r="RO32" i="53" s="1"/>
  <c r="RP31" i="53"/>
  <c r="RQ31" i="53" s="1"/>
  <c r="RN31" i="53"/>
  <c r="RM31" i="53"/>
  <c r="RL31" i="53"/>
  <c r="RK31" i="53"/>
  <c r="RJ31" i="53"/>
  <c r="RO31" i="53" s="1"/>
  <c r="RP30" i="53"/>
  <c r="RQ30" i="53" s="1"/>
  <c r="RN30" i="53"/>
  <c r="RM30" i="53"/>
  <c r="RL30" i="53"/>
  <c r="RK30" i="53"/>
  <c r="RJ30" i="53"/>
  <c r="RO30" i="53" s="1"/>
  <c r="RP29" i="53"/>
  <c r="RQ29" i="53" s="1"/>
  <c r="RN29" i="53"/>
  <c r="RM29" i="53"/>
  <c r="RL29" i="53"/>
  <c r="RK29" i="53"/>
  <c r="RJ29" i="53"/>
  <c r="RO29" i="53" s="1"/>
  <c r="RP28" i="53"/>
  <c r="RQ28" i="53" s="1"/>
  <c r="RN28" i="53"/>
  <c r="RM28" i="53"/>
  <c r="RL28" i="53"/>
  <c r="RK28" i="53"/>
  <c r="RJ28" i="53"/>
  <c r="RO28" i="53" s="1"/>
  <c r="RP27" i="53"/>
  <c r="RQ27" i="53" s="1"/>
  <c r="RN27" i="53"/>
  <c r="RM27" i="53"/>
  <c r="RL27" i="53"/>
  <c r="RK27" i="53"/>
  <c r="RJ27" i="53"/>
  <c r="RO27" i="53" s="1"/>
  <c r="RP26" i="53"/>
  <c r="RQ26" i="53" s="1"/>
  <c r="RN26" i="53"/>
  <c r="RM26" i="53"/>
  <c r="RL26" i="53"/>
  <c r="RK26" i="53"/>
  <c r="RJ26" i="53"/>
  <c r="RO26" i="53" s="1"/>
  <c r="RP25" i="53"/>
  <c r="RQ25" i="53" s="1"/>
  <c r="RN25" i="53"/>
  <c r="RM25" i="53"/>
  <c r="RL25" i="53"/>
  <c r="RK25" i="53"/>
  <c r="RJ25" i="53"/>
  <c r="RO25" i="53" s="1"/>
  <c r="RP24" i="53"/>
  <c r="RQ24" i="53" s="1"/>
  <c r="RN24" i="53"/>
  <c r="RM24" i="53"/>
  <c r="RL24" i="53"/>
  <c r="RK24" i="53"/>
  <c r="RJ24" i="53"/>
  <c r="RO24" i="53" s="1"/>
  <c r="RP23" i="53"/>
  <c r="RQ23" i="53" s="1"/>
  <c r="RN23" i="53"/>
  <c r="RM23" i="53"/>
  <c r="RL23" i="53"/>
  <c r="RK23" i="53"/>
  <c r="RJ23" i="53"/>
  <c r="RO23" i="53" s="1"/>
  <c r="RP22" i="53"/>
  <c r="RQ22" i="53" s="1"/>
  <c r="RN22" i="53"/>
  <c r="RM22" i="53"/>
  <c r="RL22" i="53"/>
  <c r="RK22" i="53"/>
  <c r="RJ22" i="53"/>
  <c r="RO22" i="53" s="1"/>
  <c r="RP21" i="53"/>
  <c r="RQ21" i="53" s="1"/>
  <c r="RN21" i="53"/>
  <c r="RM21" i="53"/>
  <c r="RL21" i="53"/>
  <c r="RK21" i="53"/>
  <c r="RJ21" i="53"/>
  <c r="RO21" i="53" s="1"/>
  <c r="RP20" i="53"/>
  <c r="RQ20" i="53" s="1"/>
  <c r="RN20" i="53"/>
  <c r="RM20" i="53"/>
  <c r="RL20" i="53"/>
  <c r="RK20" i="53"/>
  <c r="RJ20" i="53"/>
  <c r="RO20" i="53" s="1"/>
  <c r="RP19" i="53"/>
  <c r="RQ19" i="53" s="1"/>
  <c r="RN19" i="53"/>
  <c r="RM19" i="53"/>
  <c r="RL19" i="53"/>
  <c r="RK19" i="53"/>
  <c r="RJ19" i="53"/>
  <c r="RO19" i="53" s="1"/>
  <c r="RP18" i="53"/>
  <c r="RQ18" i="53" s="1"/>
  <c r="RN18" i="53"/>
  <c r="RM18" i="53"/>
  <c r="RL18" i="53"/>
  <c r="RK18" i="53"/>
  <c r="RJ18" i="53"/>
  <c r="RO18" i="53" s="1"/>
  <c r="RP17" i="53"/>
  <c r="RQ17" i="53" s="1"/>
  <c r="RN17" i="53"/>
  <c r="RM17" i="53"/>
  <c r="RL17" i="53"/>
  <c r="RK17" i="53"/>
  <c r="RJ17" i="53"/>
  <c r="RO17" i="53" s="1"/>
  <c r="RP16" i="53"/>
  <c r="RQ16" i="53" s="1"/>
  <c r="RN16" i="53"/>
  <c r="RM16" i="53"/>
  <c r="RL16" i="53"/>
  <c r="RK16" i="53"/>
  <c r="RJ16" i="53"/>
  <c r="RO16" i="53" s="1"/>
  <c r="RP15" i="53"/>
  <c r="RQ15" i="53" s="1"/>
  <c r="RN15" i="53"/>
  <c r="RM15" i="53"/>
  <c r="RL15" i="53"/>
  <c r="RK15" i="53"/>
  <c r="RJ15" i="53"/>
  <c r="RO15" i="53" s="1"/>
  <c r="RP14" i="53"/>
  <c r="RQ14" i="53" s="1"/>
  <c r="RN14" i="53"/>
  <c r="RM14" i="53"/>
  <c r="RL14" i="53"/>
  <c r="RK14" i="53"/>
  <c r="RJ14" i="53"/>
  <c r="RO14" i="53" s="1"/>
  <c r="QY135" i="53"/>
  <c r="QZ135" i="53" s="1"/>
  <c r="QW135" i="53"/>
  <c r="QV135" i="53"/>
  <c r="QU135" i="53"/>
  <c r="QT135" i="53"/>
  <c r="QS135" i="53"/>
  <c r="QX135" i="53" s="1"/>
  <c r="QY134" i="53"/>
  <c r="QZ134" i="53" s="1"/>
  <c r="QW134" i="53"/>
  <c r="QV134" i="53"/>
  <c r="QU134" i="53"/>
  <c r="QT134" i="53"/>
  <c r="QS134" i="53"/>
  <c r="QX134" i="53" s="1"/>
  <c r="QY133" i="53"/>
  <c r="QZ133" i="53" s="1"/>
  <c r="QW133" i="53"/>
  <c r="QV133" i="53"/>
  <c r="QU133" i="53"/>
  <c r="QT133" i="53"/>
  <c r="QS133" i="53"/>
  <c r="QX133" i="53" s="1"/>
  <c r="QY132" i="53"/>
  <c r="QZ132" i="53" s="1"/>
  <c r="QW132" i="53"/>
  <c r="QV132" i="53"/>
  <c r="QU132" i="53"/>
  <c r="QT132" i="53"/>
  <c r="QS132" i="53"/>
  <c r="QX132" i="53" s="1"/>
  <c r="QY131" i="53"/>
  <c r="QZ131" i="53" s="1"/>
  <c r="QW131" i="53"/>
  <c r="QV131" i="53"/>
  <c r="QU131" i="53"/>
  <c r="QT131" i="53"/>
  <c r="QS131" i="53"/>
  <c r="QX131" i="53" s="1"/>
  <c r="QY130" i="53"/>
  <c r="QZ130" i="53" s="1"/>
  <c r="QW130" i="53"/>
  <c r="QV130" i="53"/>
  <c r="QU130" i="53"/>
  <c r="QT130" i="53"/>
  <c r="QS130" i="53"/>
  <c r="QX130" i="53" s="1"/>
  <c r="QY129" i="53"/>
  <c r="QZ129" i="53" s="1"/>
  <c r="QW129" i="53"/>
  <c r="QV129" i="53"/>
  <c r="QU129" i="53"/>
  <c r="QT129" i="53"/>
  <c r="QS129" i="53"/>
  <c r="QX129" i="53" s="1"/>
  <c r="QY128" i="53"/>
  <c r="QZ128" i="53" s="1"/>
  <c r="QW128" i="53"/>
  <c r="QV128" i="53"/>
  <c r="QU128" i="53"/>
  <c r="QT128" i="53"/>
  <c r="QS128" i="53"/>
  <c r="QX128" i="53" s="1"/>
  <c r="QY127" i="53"/>
  <c r="QZ127" i="53" s="1"/>
  <c r="QW127" i="53"/>
  <c r="QV127" i="53"/>
  <c r="QU127" i="53"/>
  <c r="QT127" i="53"/>
  <c r="QS127" i="53"/>
  <c r="QX127" i="53" s="1"/>
  <c r="QY126" i="53"/>
  <c r="QZ126" i="53" s="1"/>
  <c r="QW126" i="53"/>
  <c r="QV126" i="53"/>
  <c r="QU126" i="53"/>
  <c r="QT126" i="53"/>
  <c r="QS126" i="53"/>
  <c r="QX126" i="53" s="1"/>
  <c r="QY125" i="53"/>
  <c r="QZ125" i="53" s="1"/>
  <c r="QW125" i="53"/>
  <c r="QV125" i="53"/>
  <c r="QU125" i="53"/>
  <c r="QT125" i="53"/>
  <c r="QS125" i="53"/>
  <c r="QX125" i="53" s="1"/>
  <c r="QY124" i="53"/>
  <c r="QZ124" i="53" s="1"/>
  <c r="QW124" i="53"/>
  <c r="QV124" i="53"/>
  <c r="QU124" i="53"/>
  <c r="QT124" i="53"/>
  <c r="QS124" i="53"/>
  <c r="QX124" i="53" s="1"/>
  <c r="QY123" i="53"/>
  <c r="QZ123" i="53" s="1"/>
  <c r="QW123" i="53"/>
  <c r="QV123" i="53"/>
  <c r="QU123" i="53"/>
  <c r="QT123" i="53"/>
  <c r="QS123" i="53"/>
  <c r="QX123" i="53" s="1"/>
  <c r="QY122" i="53"/>
  <c r="QZ122" i="53" s="1"/>
  <c r="QW122" i="53"/>
  <c r="QV122" i="53"/>
  <c r="QU122" i="53"/>
  <c r="QT122" i="53"/>
  <c r="QS122" i="53"/>
  <c r="QX122" i="53" s="1"/>
  <c r="QY121" i="53"/>
  <c r="QZ121" i="53" s="1"/>
  <c r="QW121" i="53"/>
  <c r="QV121" i="53"/>
  <c r="QU121" i="53"/>
  <c r="QT121" i="53"/>
  <c r="QS121" i="53"/>
  <c r="QX121" i="53" s="1"/>
  <c r="QY120" i="53"/>
  <c r="QZ120" i="53" s="1"/>
  <c r="QW120" i="53"/>
  <c r="QV120" i="53"/>
  <c r="QU120" i="53"/>
  <c r="QT120" i="53"/>
  <c r="QS120" i="53"/>
  <c r="QX120" i="53" s="1"/>
  <c r="QY119" i="53"/>
  <c r="QZ119" i="53" s="1"/>
  <c r="QW119" i="53"/>
  <c r="QV119" i="53"/>
  <c r="QU119" i="53"/>
  <c r="QT119" i="53"/>
  <c r="QS119" i="53"/>
  <c r="QX119" i="53" s="1"/>
  <c r="QY118" i="53"/>
  <c r="QZ118" i="53" s="1"/>
  <c r="QW118" i="53"/>
  <c r="QV118" i="53"/>
  <c r="QU118" i="53"/>
  <c r="QT118" i="53"/>
  <c r="QS118" i="53"/>
  <c r="QX118" i="53" s="1"/>
  <c r="QY117" i="53"/>
  <c r="QZ117" i="53" s="1"/>
  <c r="QW117" i="53"/>
  <c r="QV117" i="53"/>
  <c r="QU117" i="53"/>
  <c r="QT117" i="53"/>
  <c r="QS117" i="53"/>
  <c r="QX117" i="53" s="1"/>
  <c r="QY116" i="53"/>
  <c r="QZ116" i="53" s="1"/>
  <c r="QW116" i="53"/>
  <c r="QV116" i="53"/>
  <c r="QU116" i="53"/>
  <c r="QT116" i="53"/>
  <c r="QS116" i="53"/>
  <c r="QX116" i="53" s="1"/>
  <c r="QY115" i="53"/>
  <c r="QZ115" i="53" s="1"/>
  <c r="QW115" i="53"/>
  <c r="QV115" i="53"/>
  <c r="QU115" i="53"/>
  <c r="QT115" i="53"/>
  <c r="QS115" i="53"/>
  <c r="QX115" i="53" s="1"/>
  <c r="QY114" i="53"/>
  <c r="QZ114" i="53" s="1"/>
  <c r="QW114" i="53"/>
  <c r="QV114" i="53"/>
  <c r="QU114" i="53"/>
  <c r="QT114" i="53"/>
  <c r="QS114" i="53"/>
  <c r="QX114" i="53" s="1"/>
  <c r="QY113" i="53"/>
  <c r="QZ113" i="53" s="1"/>
  <c r="QW113" i="53"/>
  <c r="QV113" i="53"/>
  <c r="QU113" i="53"/>
  <c r="QT113" i="53"/>
  <c r="QS113" i="53"/>
  <c r="QX113" i="53" s="1"/>
  <c r="QY112" i="53"/>
  <c r="QZ112" i="53" s="1"/>
  <c r="QW112" i="53"/>
  <c r="QV112" i="53"/>
  <c r="QU112" i="53"/>
  <c r="QT112" i="53"/>
  <c r="QS112" i="53"/>
  <c r="QX112" i="53" s="1"/>
  <c r="QY111" i="53"/>
  <c r="QZ111" i="53" s="1"/>
  <c r="QW111" i="53"/>
  <c r="QV111" i="53"/>
  <c r="QU111" i="53"/>
  <c r="QT111" i="53"/>
  <c r="QS111" i="53"/>
  <c r="QX111" i="53" s="1"/>
  <c r="QY110" i="53"/>
  <c r="QZ110" i="53" s="1"/>
  <c r="QW110" i="53"/>
  <c r="QV110" i="53"/>
  <c r="QU110" i="53"/>
  <c r="QT110" i="53"/>
  <c r="QS110" i="53"/>
  <c r="QX110" i="53" s="1"/>
  <c r="QY109" i="53"/>
  <c r="QZ109" i="53" s="1"/>
  <c r="QW109" i="53"/>
  <c r="QV109" i="53"/>
  <c r="QU109" i="53"/>
  <c r="QT109" i="53"/>
  <c r="QS109" i="53"/>
  <c r="QX109" i="53" s="1"/>
  <c r="QY108" i="53"/>
  <c r="QZ108" i="53" s="1"/>
  <c r="QW108" i="53"/>
  <c r="QV108" i="53"/>
  <c r="QU108" i="53"/>
  <c r="QT108" i="53"/>
  <c r="QS108" i="53"/>
  <c r="QX108" i="53" s="1"/>
  <c r="QY107" i="53"/>
  <c r="QZ107" i="53" s="1"/>
  <c r="QW107" i="53"/>
  <c r="QV107" i="53"/>
  <c r="QU107" i="53"/>
  <c r="QT107" i="53"/>
  <c r="QS107" i="53"/>
  <c r="QX107" i="53" s="1"/>
  <c r="QY106" i="53"/>
  <c r="QZ106" i="53" s="1"/>
  <c r="QW106" i="53"/>
  <c r="QV106" i="53"/>
  <c r="QU106" i="53"/>
  <c r="QT106" i="53"/>
  <c r="QS106" i="53"/>
  <c r="QX106" i="53" s="1"/>
  <c r="QY105" i="53"/>
  <c r="QZ105" i="53" s="1"/>
  <c r="QW105" i="53"/>
  <c r="QV105" i="53"/>
  <c r="QU105" i="53"/>
  <c r="QT105" i="53"/>
  <c r="QS105" i="53"/>
  <c r="QX105" i="53" s="1"/>
  <c r="QY104" i="53"/>
  <c r="QZ104" i="53" s="1"/>
  <c r="QW104" i="53"/>
  <c r="QV104" i="53"/>
  <c r="QU104" i="53"/>
  <c r="QT104" i="53"/>
  <c r="QS104" i="53"/>
  <c r="QX104" i="53" s="1"/>
  <c r="QY103" i="53"/>
  <c r="QZ103" i="53" s="1"/>
  <c r="QW103" i="53"/>
  <c r="QV103" i="53"/>
  <c r="QU103" i="53"/>
  <c r="QT103" i="53"/>
  <c r="QS103" i="53"/>
  <c r="QX103" i="53" s="1"/>
  <c r="QY102" i="53"/>
  <c r="QZ102" i="53" s="1"/>
  <c r="QW102" i="53"/>
  <c r="QV102" i="53"/>
  <c r="QU102" i="53"/>
  <c r="QT102" i="53"/>
  <c r="QS102" i="53"/>
  <c r="QX102" i="53" s="1"/>
  <c r="QY101" i="53"/>
  <c r="QZ101" i="53" s="1"/>
  <c r="QW101" i="53"/>
  <c r="QV101" i="53"/>
  <c r="QU101" i="53"/>
  <c r="QT101" i="53"/>
  <c r="QS101" i="53"/>
  <c r="QX101" i="53" s="1"/>
  <c r="QY100" i="53"/>
  <c r="QZ100" i="53" s="1"/>
  <c r="QW100" i="53"/>
  <c r="QV100" i="53"/>
  <c r="QU100" i="53"/>
  <c r="QT100" i="53"/>
  <c r="QS100" i="53"/>
  <c r="QX100" i="53" s="1"/>
  <c r="QY99" i="53"/>
  <c r="QZ99" i="53" s="1"/>
  <c r="QW99" i="53"/>
  <c r="QV99" i="53"/>
  <c r="QU99" i="53"/>
  <c r="QT99" i="53"/>
  <c r="QS99" i="53"/>
  <c r="QX99" i="53" s="1"/>
  <c r="QY98" i="53"/>
  <c r="QZ98" i="53" s="1"/>
  <c r="QW98" i="53"/>
  <c r="QV98" i="53"/>
  <c r="QU98" i="53"/>
  <c r="QT98" i="53"/>
  <c r="QS98" i="53"/>
  <c r="QX98" i="53" s="1"/>
  <c r="QY97" i="53"/>
  <c r="QZ97" i="53" s="1"/>
  <c r="QW97" i="53"/>
  <c r="QV97" i="53"/>
  <c r="QU97" i="53"/>
  <c r="QT97" i="53"/>
  <c r="QS97" i="53"/>
  <c r="QX97" i="53" s="1"/>
  <c r="QY96" i="53"/>
  <c r="QZ96" i="53" s="1"/>
  <c r="QW96" i="53"/>
  <c r="QV96" i="53"/>
  <c r="QU96" i="53"/>
  <c r="QT96" i="53"/>
  <c r="QS96" i="53"/>
  <c r="QX96" i="53" s="1"/>
  <c r="QY95" i="53"/>
  <c r="QZ95" i="53" s="1"/>
  <c r="QW95" i="53"/>
  <c r="QV95" i="53"/>
  <c r="QU95" i="53"/>
  <c r="QT95" i="53"/>
  <c r="QS95" i="53"/>
  <c r="QX95" i="53" s="1"/>
  <c r="QY94" i="53"/>
  <c r="QZ94" i="53" s="1"/>
  <c r="QW94" i="53"/>
  <c r="QV94" i="53"/>
  <c r="QU94" i="53"/>
  <c r="QT94" i="53"/>
  <c r="QS94" i="53"/>
  <c r="QX94" i="53" s="1"/>
  <c r="QY93" i="53"/>
  <c r="QZ93" i="53" s="1"/>
  <c r="QW93" i="53"/>
  <c r="QV93" i="53"/>
  <c r="QU93" i="53"/>
  <c r="QT93" i="53"/>
  <c r="QS93" i="53"/>
  <c r="QX93" i="53" s="1"/>
  <c r="QY92" i="53"/>
  <c r="QZ92" i="53" s="1"/>
  <c r="QW92" i="53"/>
  <c r="QV92" i="53"/>
  <c r="QU92" i="53"/>
  <c r="QT92" i="53"/>
  <c r="QS92" i="53"/>
  <c r="QX92" i="53" s="1"/>
  <c r="QY91" i="53"/>
  <c r="QZ91" i="53" s="1"/>
  <c r="QW91" i="53"/>
  <c r="QV91" i="53"/>
  <c r="QU91" i="53"/>
  <c r="QT91" i="53"/>
  <c r="QS91" i="53"/>
  <c r="QX91" i="53" s="1"/>
  <c r="QY90" i="53"/>
  <c r="QZ90" i="53" s="1"/>
  <c r="QW90" i="53"/>
  <c r="QV90" i="53"/>
  <c r="QU90" i="53"/>
  <c r="QT90" i="53"/>
  <c r="QS90" i="53"/>
  <c r="QX90" i="53" s="1"/>
  <c r="QY89" i="53"/>
  <c r="QZ89" i="53" s="1"/>
  <c r="QW89" i="53"/>
  <c r="QV89" i="53"/>
  <c r="QU89" i="53"/>
  <c r="QT89" i="53"/>
  <c r="QS89" i="53"/>
  <c r="QX89" i="53" s="1"/>
  <c r="QY88" i="53"/>
  <c r="QZ88" i="53" s="1"/>
  <c r="QW88" i="53"/>
  <c r="QV88" i="53"/>
  <c r="QU88" i="53"/>
  <c r="QT88" i="53"/>
  <c r="QS88" i="53"/>
  <c r="QX88" i="53" s="1"/>
  <c r="QY87" i="53"/>
  <c r="QZ87" i="53" s="1"/>
  <c r="QW87" i="53"/>
  <c r="QV87" i="53"/>
  <c r="QU87" i="53"/>
  <c r="QT87" i="53"/>
  <c r="QS87" i="53"/>
  <c r="QX87" i="53" s="1"/>
  <c r="QY86" i="53"/>
  <c r="QZ86" i="53" s="1"/>
  <c r="QW86" i="53"/>
  <c r="QV86" i="53"/>
  <c r="QU86" i="53"/>
  <c r="QT86" i="53"/>
  <c r="QS86" i="53"/>
  <c r="QX86" i="53" s="1"/>
  <c r="QY85" i="53"/>
  <c r="QZ85" i="53" s="1"/>
  <c r="QW85" i="53"/>
  <c r="QV85" i="53"/>
  <c r="QU85" i="53"/>
  <c r="QT85" i="53"/>
  <c r="QS85" i="53"/>
  <c r="QX85" i="53" s="1"/>
  <c r="QY84" i="53"/>
  <c r="QZ84" i="53" s="1"/>
  <c r="QW84" i="53"/>
  <c r="QV84" i="53"/>
  <c r="QU84" i="53"/>
  <c r="QT84" i="53"/>
  <c r="QS84" i="53"/>
  <c r="QX84" i="53" s="1"/>
  <c r="QY83" i="53"/>
  <c r="QZ83" i="53" s="1"/>
  <c r="QW83" i="53"/>
  <c r="QV83" i="53"/>
  <c r="QU83" i="53"/>
  <c r="QT83" i="53"/>
  <c r="QS83" i="53"/>
  <c r="QX83" i="53" s="1"/>
  <c r="QY82" i="53"/>
  <c r="QZ82" i="53" s="1"/>
  <c r="QW82" i="53"/>
  <c r="QV82" i="53"/>
  <c r="QU82" i="53"/>
  <c r="QT82" i="53"/>
  <c r="QS82" i="53"/>
  <c r="QX82" i="53" s="1"/>
  <c r="QY81" i="53"/>
  <c r="QZ81" i="53" s="1"/>
  <c r="QW81" i="53"/>
  <c r="QV81" i="53"/>
  <c r="QU81" i="53"/>
  <c r="QT81" i="53"/>
  <c r="QS81" i="53"/>
  <c r="QX81" i="53" s="1"/>
  <c r="QY80" i="53"/>
  <c r="QZ80" i="53" s="1"/>
  <c r="QW80" i="53"/>
  <c r="QV80" i="53"/>
  <c r="QU80" i="53"/>
  <c r="QT80" i="53"/>
  <c r="QS80" i="53"/>
  <c r="QX80" i="53" s="1"/>
  <c r="QY79" i="53"/>
  <c r="QZ79" i="53" s="1"/>
  <c r="QW79" i="53"/>
  <c r="QV79" i="53"/>
  <c r="QU79" i="53"/>
  <c r="QT79" i="53"/>
  <c r="QS79" i="53"/>
  <c r="QX79" i="53" s="1"/>
  <c r="QY78" i="53"/>
  <c r="QZ78" i="53" s="1"/>
  <c r="QW78" i="53"/>
  <c r="QV78" i="53"/>
  <c r="QU78" i="53"/>
  <c r="QT78" i="53"/>
  <c r="QS78" i="53"/>
  <c r="QX78" i="53" s="1"/>
  <c r="QY77" i="53"/>
  <c r="QZ77" i="53" s="1"/>
  <c r="QW77" i="53"/>
  <c r="QV77" i="53"/>
  <c r="QU77" i="53"/>
  <c r="QT77" i="53"/>
  <c r="QS77" i="53"/>
  <c r="QX77" i="53" s="1"/>
  <c r="QY76" i="53"/>
  <c r="QZ76" i="53" s="1"/>
  <c r="QW76" i="53"/>
  <c r="QV76" i="53"/>
  <c r="QU76" i="53"/>
  <c r="QT76" i="53"/>
  <c r="QS76" i="53"/>
  <c r="QX76" i="53" s="1"/>
  <c r="QY75" i="53"/>
  <c r="QZ75" i="53" s="1"/>
  <c r="QW75" i="53"/>
  <c r="QV75" i="53"/>
  <c r="QU75" i="53"/>
  <c r="QT75" i="53"/>
  <c r="QS75" i="53"/>
  <c r="QX75" i="53" s="1"/>
  <c r="QY74" i="53"/>
  <c r="QZ74" i="53" s="1"/>
  <c r="QW74" i="53"/>
  <c r="QV74" i="53"/>
  <c r="QU74" i="53"/>
  <c r="QT74" i="53"/>
  <c r="QS74" i="53"/>
  <c r="QX74" i="53" s="1"/>
  <c r="QY73" i="53"/>
  <c r="QZ73" i="53" s="1"/>
  <c r="QW73" i="53"/>
  <c r="QV73" i="53"/>
  <c r="QU73" i="53"/>
  <c r="QT73" i="53"/>
  <c r="QS73" i="53"/>
  <c r="QX73" i="53" s="1"/>
  <c r="QY72" i="53"/>
  <c r="QZ72" i="53" s="1"/>
  <c r="QW72" i="53"/>
  <c r="QV72" i="53"/>
  <c r="QU72" i="53"/>
  <c r="QT72" i="53"/>
  <c r="QS72" i="53"/>
  <c r="QX72" i="53" s="1"/>
  <c r="QY71" i="53"/>
  <c r="QZ71" i="53" s="1"/>
  <c r="QW71" i="53"/>
  <c r="QV71" i="53"/>
  <c r="QU71" i="53"/>
  <c r="QT71" i="53"/>
  <c r="QS71" i="53"/>
  <c r="QX71" i="53" s="1"/>
  <c r="QY70" i="53"/>
  <c r="QZ70" i="53" s="1"/>
  <c r="QW70" i="53"/>
  <c r="QV70" i="53"/>
  <c r="QU70" i="53"/>
  <c r="QT70" i="53"/>
  <c r="QS70" i="53"/>
  <c r="QX70" i="53" s="1"/>
  <c r="QY69" i="53"/>
  <c r="QZ69" i="53" s="1"/>
  <c r="QW69" i="53"/>
  <c r="QV69" i="53"/>
  <c r="QU69" i="53"/>
  <c r="QT69" i="53"/>
  <c r="QS69" i="53"/>
  <c r="QX69" i="53" s="1"/>
  <c r="QY68" i="53"/>
  <c r="QZ68" i="53" s="1"/>
  <c r="QW68" i="53"/>
  <c r="QV68" i="53"/>
  <c r="QU68" i="53"/>
  <c r="QT68" i="53"/>
  <c r="QS68" i="53"/>
  <c r="QX68" i="53" s="1"/>
  <c r="QY67" i="53"/>
  <c r="QZ67" i="53" s="1"/>
  <c r="QW67" i="53"/>
  <c r="QV67" i="53"/>
  <c r="QU67" i="53"/>
  <c r="QT67" i="53"/>
  <c r="QS67" i="53"/>
  <c r="QX67" i="53" s="1"/>
  <c r="QY66" i="53"/>
  <c r="QZ66" i="53" s="1"/>
  <c r="QW66" i="53"/>
  <c r="QV66" i="53"/>
  <c r="QU66" i="53"/>
  <c r="QT66" i="53"/>
  <c r="QS66" i="53"/>
  <c r="QX66" i="53" s="1"/>
  <c r="QY65" i="53"/>
  <c r="QZ65" i="53" s="1"/>
  <c r="QW65" i="53"/>
  <c r="QV65" i="53"/>
  <c r="QU65" i="53"/>
  <c r="QT65" i="53"/>
  <c r="QS65" i="53"/>
  <c r="QX65" i="53" s="1"/>
  <c r="QY64" i="53"/>
  <c r="QZ64" i="53" s="1"/>
  <c r="QW64" i="53"/>
  <c r="QV64" i="53"/>
  <c r="QU64" i="53"/>
  <c r="QT64" i="53"/>
  <c r="QS64" i="53"/>
  <c r="QX64" i="53" s="1"/>
  <c r="QY63" i="53"/>
  <c r="QZ63" i="53" s="1"/>
  <c r="QW63" i="53"/>
  <c r="QV63" i="53"/>
  <c r="QU63" i="53"/>
  <c r="QT63" i="53"/>
  <c r="QS63" i="53"/>
  <c r="QX63" i="53" s="1"/>
  <c r="QY62" i="53"/>
  <c r="QZ62" i="53" s="1"/>
  <c r="QW62" i="53"/>
  <c r="QV62" i="53"/>
  <c r="QU62" i="53"/>
  <c r="QT62" i="53"/>
  <c r="QS62" i="53"/>
  <c r="QX62" i="53" s="1"/>
  <c r="QY61" i="53"/>
  <c r="QZ61" i="53" s="1"/>
  <c r="QW61" i="53"/>
  <c r="QV61" i="53"/>
  <c r="QU61" i="53"/>
  <c r="QT61" i="53"/>
  <c r="QS61" i="53"/>
  <c r="QX61" i="53" s="1"/>
  <c r="QY60" i="53"/>
  <c r="QZ60" i="53" s="1"/>
  <c r="QW60" i="53"/>
  <c r="QV60" i="53"/>
  <c r="QU60" i="53"/>
  <c r="QT60" i="53"/>
  <c r="QS60" i="53"/>
  <c r="QX60" i="53" s="1"/>
  <c r="QY59" i="53"/>
  <c r="QZ59" i="53" s="1"/>
  <c r="QW59" i="53"/>
  <c r="QV59" i="53"/>
  <c r="QU59" i="53"/>
  <c r="QT59" i="53"/>
  <c r="QS59" i="53"/>
  <c r="QX59" i="53" s="1"/>
  <c r="QY58" i="53"/>
  <c r="QZ58" i="53" s="1"/>
  <c r="QW58" i="53"/>
  <c r="QV58" i="53"/>
  <c r="QU58" i="53"/>
  <c r="QT58" i="53"/>
  <c r="QS58" i="53"/>
  <c r="QX58" i="53" s="1"/>
  <c r="QY57" i="53"/>
  <c r="QZ57" i="53" s="1"/>
  <c r="QW57" i="53"/>
  <c r="QV57" i="53"/>
  <c r="QU57" i="53"/>
  <c r="QT57" i="53"/>
  <c r="QS57" i="53"/>
  <c r="QX57" i="53" s="1"/>
  <c r="QY56" i="53"/>
  <c r="QZ56" i="53" s="1"/>
  <c r="QW56" i="53"/>
  <c r="QV56" i="53"/>
  <c r="QU56" i="53"/>
  <c r="QT56" i="53"/>
  <c r="QS56" i="53"/>
  <c r="QX56" i="53" s="1"/>
  <c r="QY55" i="53"/>
  <c r="QZ55" i="53" s="1"/>
  <c r="QW55" i="53"/>
  <c r="QV55" i="53"/>
  <c r="QU55" i="53"/>
  <c r="QT55" i="53"/>
  <c r="QS55" i="53"/>
  <c r="QX55" i="53" s="1"/>
  <c r="QY54" i="53"/>
  <c r="QZ54" i="53" s="1"/>
  <c r="QW54" i="53"/>
  <c r="QV54" i="53"/>
  <c r="QU54" i="53"/>
  <c r="QT54" i="53"/>
  <c r="QS54" i="53"/>
  <c r="QX54" i="53" s="1"/>
  <c r="QY53" i="53"/>
  <c r="QZ53" i="53" s="1"/>
  <c r="QW53" i="53"/>
  <c r="QV53" i="53"/>
  <c r="QU53" i="53"/>
  <c r="QT53" i="53"/>
  <c r="QS53" i="53"/>
  <c r="QX53" i="53" s="1"/>
  <c r="QY52" i="53"/>
  <c r="QZ52" i="53" s="1"/>
  <c r="QW52" i="53"/>
  <c r="QV52" i="53"/>
  <c r="QU52" i="53"/>
  <c r="QT52" i="53"/>
  <c r="QS52" i="53"/>
  <c r="QX52" i="53" s="1"/>
  <c r="QY51" i="53"/>
  <c r="QZ51" i="53" s="1"/>
  <c r="QW51" i="53"/>
  <c r="QV51" i="53"/>
  <c r="QU51" i="53"/>
  <c r="QT51" i="53"/>
  <c r="QS51" i="53"/>
  <c r="QX51" i="53" s="1"/>
  <c r="QY50" i="53"/>
  <c r="QZ50" i="53" s="1"/>
  <c r="QW50" i="53"/>
  <c r="QV50" i="53"/>
  <c r="QU50" i="53"/>
  <c r="QT50" i="53"/>
  <c r="QS50" i="53"/>
  <c r="QX50" i="53" s="1"/>
  <c r="QY49" i="53"/>
  <c r="QZ49" i="53" s="1"/>
  <c r="QW49" i="53"/>
  <c r="QV49" i="53"/>
  <c r="QU49" i="53"/>
  <c r="QT49" i="53"/>
  <c r="QS49" i="53"/>
  <c r="QX49" i="53" s="1"/>
  <c r="QY48" i="53"/>
  <c r="QZ48" i="53" s="1"/>
  <c r="QW48" i="53"/>
  <c r="QV48" i="53"/>
  <c r="QU48" i="53"/>
  <c r="QT48" i="53"/>
  <c r="QS48" i="53"/>
  <c r="QX48" i="53" s="1"/>
  <c r="QY47" i="53"/>
  <c r="QZ47" i="53" s="1"/>
  <c r="QW47" i="53"/>
  <c r="QV47" i="53"/>
  <c r="QU47" i="53"/>
  <c r="QT47" i="53"/>
  <c r="QS47" i="53"/>
  <c r="QX47" i="53" s="1"/>
  <c r="QY46" i="53"/>
  <c r="QZ46" i="53" s="1"/>
  <c r="QW46" i="53"/>
  <c r="QV46" i="53"/>
  <c r="QU46" i="53"/>
  <c r="QT46" i="53"/>
  <c r="QS46" i="53"/>
  <c r="QX46" i="53" s="1"/>
  <c r="QY45" i="53"/>
  <c r="QZ45" i="53" s="1"/>
  <c r="QW45" i="53"/>
  <c r="QV45" i="53"/>
  <c r="QU45" i="53"/>
  <c r="QT45" i="53"/>
  <c r="QS45" i="53"/>
  <c r="QX45" i="53" s="1"/>
  <c r="QY44" i="53"/>
  <c r="QZ44" i="53" s="1"/>
  <c r="QW44" i="53"/>
  <c r="QV44" i="53"/>
  <c r="QU44" i="53"/>
  <c r="QT44" i="53"/>
  <c r="QS44" i="53"/>
  <c r="QX44" i="53" s="1"/>
  <c r="QY43" i="53"/>
  <c r="QZ43" i="53" s="1"/>
  <c r="QW43" i="53"/>
  <c r="QV43" i="53"/>
  <c r="QU43" i="53"/>
  <c r="QT43" i="53"/>
  <c r="QS43" i="53"/>
  <c r="QX43" i="53" s="1"/>
  <c r="QY42" i="53"/>
  <c r="QZ42" i="53" s="1"/>
  <c r="QW42" i="53"/>
  <c r="QV42" i="53"/>
  <c r="QU42" i="53"/>
  <c r="QT42" i="53"/>
  <c r="QS42" i="53"/>
  <c r="QX42" i="53" s="1"/>
  <c r="QY41" i="53"/>
  <c r="QZ41" i="53" s="1"/>
  <c r="QW41" i="53"/>
  <c r="QV41" i="53"/>
  <c r="QU41" i="53"/>
  <c r="QT41" i="53"/>
  <c r="QS41" i="53"/>
  <c r="QX41" i="53" s="1"/>
  <c r="QY40" i="53"/>
  <c r="QZ40" i="53" s="1"/>
  <c r="QW40" i="53"/>
  <c r="QV40" i="53"/>
  <c r="QU40" i="53"/>
  <c r="QT40" i="53"/>
  <c r="QS40" i="53"/>
  <c r="QX40" i="53" s="1"/>
  <c r="QY39" i="53"/>
  <c r="QZ39" i="53" s="1"/>
  <c r="QW39" i="53"/>
  <c r="QV39" i="53"/>
  <c r="QU39" i="53"/>
  <c r="QT39" i="53"/>
  <c r="QS39" i="53"/>
  <c r="QX39" i="53" s="1"/>
  <c r="QY38" i="53"/>
  <c r="QZ38" i="53" s="1"/>
  <c r="QW38" i="53"/>
  <c r="QV38" i="53"/>
  <c r="QU38" i="53"/>
  <c r="QT38" i="53"/>
  <c r="QS38" i="53"/>
  <c r="QX38" i="53" s="1"/>
  <c r="QY37" i="53"/>
  <c r="QZ37" i="53" s="1"/>
  <c r="QW37" i="53"/>
  <c r="QV37" i="53"/>
  <c r="QU37" i="53"/>
  <c r="QT37" i="53"/>
  <c r="QS37" i="53"/>
  <c r="QX37" i="53" s="1"/>
  <c r="QY36" i="53"/>
  <c r="QZ36" i="53" s="1"/>
  <c r="QW36" i="53"/>
  <c r="QV36" i="53"/>
  <c r="QU36" i="53"/>
  <c r="QT36" i="53"/>
  <c r="QS36" i="53"/>
  <c r="QX36" i="53" s="1"/>
  <c r="QY35" i="53"/>
  <c r="QZ35" i="53" s="1"/>
  <c r="QW35" i="53"/>
  <c r="QV35" i="53"/>
  <c r="QU35" i="53"/>
  <c r="QT35" i="53"/>
  <c r="QS35" i="53"/>
  <c r="QX35" i="53" s="1"/>
  <c r="QY34" i="53"/>
  <c r="QZ34" i="53" s="1"/>
  <c r="QW34" i="53"/>
  <c r="QV34" i="53"/>
  <c r="QU34" i="53"/>
  <c r="QT34" i="53"/>
  <c r="QS34" i="53"/>
  <c r="QX34" i="53" s="1"/>
  <c r="QY33" i="53"/>
  <c r="QZ33" i="53" s="1"/>
  <c r="QW33" i="53"/>
  <c r="QV33" i="53"/>
  <c r="QU33" i="53"/>
  <c r="QT33" i="53"/>
  <c r="QS33" i="53"/>
  <c r="QX33" i="53" s="1"/>
  <c r="QY32" i="53"/>
  <c r="QZ32" i="53" s="1"/>
  <c r="QW32" i="53"/>
  <c r="QV32" i="53"/>
  <c r="QU32" i="53"/>
  <c r="QT32" i="53"/>
  <c r="QS32" i="53"/>
  <c r="QX32" i="53" s="1"/>
  <c r="QY31" i="53"/>
  <c r="QZ31" i="53" s="1"/>
  <c r="QW31" i="53"/>
  <c r="QV31" i="53"/>
  <c r="QU31" i="53"/>
  <c r="QT31" i="53"/>
  <c r="QS31" i="53"/>
  <c r="QX31" i="53" s="1"/>
  <c r="QY30" i="53"/>
  <c r="QZ30" i="53" s="1"/>
  <c r="QW30" i="53"/>
  <c r="QV30" i="53"/>
  <c r="QU30" i="53"/>
  <c r="QT30" i="53"/>
  <c r="QS30" i="53"/>
  <c r="QX30" i="53" s="1"/>
  <c r="QY29" i="53"/>
  <c r="QZ29" i="53" s="1"/>
  <c r="QW29" i="53"/>
  <c r="QV29" i="53"/>
  <c r="QU29" i="53"/>
  <c r="QT29" i="53"/>
  <c r="QS29" i="53"/>
  <c r="QX29" i="53" s="1"/>
  <c r="QY28" i="53"/>
  <c r="QZ28" i="53" s="1"/>
  <c r="QW28" i="53"/>
  <c r="QV28" i="53"/>
  <c r="QU28" i="53"/>
  <c r="QT28" i="53"/>
  <c r="QS28" i="53"/>
  <c r="QX28" i="53" s="1"/>
  <c r="QY27" i="53"/>
  <c r="QZ27" i="53" s="1"/>
  <c r="QW27" i="53"/>
  <c r="QV27" i="53"/>
  <c r="QU27" i="53"/>
  <c r="QT27" i="53"/>
  <c r="QS27" i="53"/>
  <c r="QX27" i="53" s="1"/>
  <c r="QY26" i="53"/>
  <c r="QZ26" i="53" s="1"/>
  <c r="QW26" i="53"/>
  <c r="QV26" i="53"/>
  <c r="QU26" i="53"/>
  <c r="QT26" i="53"/>
  <c r="QS26" i="53"/>
  <c r="QX26" i="53" s="1"/>
  <c r="QY25" i="53"/>
  <c r="QZ25" i="53" s="1"/>
  <c r="QW25" i="53"/>
  <c r="QV25" i="53"/>
  <c r="QU25" i="53"/>
  <c r="QT25" i="53"/>
  <c r="QS25" i="53"/>
  <c r="QX25" i="53" s="1"/>
  <c r="QY24" i="53"/>
  <c r="QZ24" i="53" s="1"/>
  <c r="QW24" i="53"/>
  <c r="QV24" i="53"/>
  <c r="QU24" i="53"/>
  <c r="QT24" i="53"/>
  <c r="QS24" i="53"/>
  <c r="QX24" i="53" s="1"/>
  <c r="QY23" i="53"/>
  <c r="QZ23" i="53" s="1"/>
  <c r="QW23" i="53"/>
  <c r="QV23" i="53"/>
  <c r="QU23" i="53"/>
  <c r="QT23" i="53"/>
  <c r="QS23" i="53"/>
  <c r="QX23" i="53" s="1"/>
  <c r="QY22" i="53"/>
  <c r="QZ22" i="53" s="1"/>
  <c r="QW22" i="53"/>
  <c r="QV22" i="53"/>
  <c r="QU22" i="53"/>
  <c r="QT22" i="53"/>
  <c r="QS22" i="53"/>
  <c r="QX22" i="53" s="1"/>
  <c r="QY21" i="53"/>
  <c r="QZ21" i="53" s="1"/>
  <c r="QW21" i="53"/>
  <c r="QV21" i="53"/>
  <c r="QU21" i="53"/>
  <c r="QT21" i="53"/>
  <c r="QS21" i="53"/>
  <c r="QX21" i="53" s="1"/>
  <c r="QY20" i="53"/>
  <c r="QZ20" i="53" s="1"/>
  <c r="QW20" i="53"/>
  <c r="QV20" i="53"/>
  <c r="QU20" i="53"/>
  <c r="QT20" i="53"/>
  <c r="QS20" i="53"/>
  <c r="QX20" i="53" s="1"/>
  <c r="QY19" i="53"/>
  <c r="QZ19" i="53" s="1"/>
  <c r="QW19" i="53"/>
  <c r="QV19" i="53"/>
  <c r="QU19" i="53"/>
  <c r="QT19" i="53"/>
  <c r="QS19" i="53"/>
  <c r="QX19" i="53" s="1"/>
  <c r="QY18" i="53"/>
  <c r="QZ18" i="53" s="1"/>
  <c r="QW18" i="53"/>
  <c r="QV18" i="53"/>
  <c r="QU18" i="53"/>
  <c r="QT18" i="53"/>
  <c r="QS18" i="53"/>
  <c r="QX18" i="53" s="1"/>
  <c r="QY17" i="53"/>
  <c r="QZ17" i="53" s="1"/>
  <c r="QW17" i="53"/>
  <c r="QV17" i="53"/>
  <c r="QU17" i="53"/>
  <c r="QT17" i="53"/>
  <c r="QS17" i="53"/>
  <c r="QX17" i="53" s="1"/>
  <c r="QY16" i="53"/>
  <c r="QZ16" i="53" s="1"/>
  <c r="QW16" i="53"/>
  <c r="QV16" i="53"/>
  <c r="QU16" i="53"/>
  <c r="QT16" i="53"/>
  <c r="QS16" i="53"/>
  <c r="QX16" i="53" s="1"/>
  <c r="QY15" i="53"/>
  <c r="QZ15" i="53" s="1"/>
  <c r="QW15" i="53"/>
  <c r="QV15" i="53"/>
  <c r="QU15" i="53"/>
  <c r="QT15" i="53"/>
  <c r="QS15" i="53"/>
  <c r="QX15" i="53" s="1"/>
  <c r="QY14" i="53"/>
  <c r="QZ14" i="53" s="1"/>
  <c r="QW14" i="53"/>
  <c r="QV14" i="53"/>
  <c r="QU14" i="53"/>
  <c r="QT14" i="53"/>
  <c r="QS14" i="53"/>
  <c r="QX14" i="53" s="1"/>
  <c r="QH135" i="53"/>
  <c r="QI135" i="53" s="1"/>
  <c r="QF135" i="53"/>
  <c r="QE135" i="53"/>
  <c r="QD135" i="53"/>
  <c r="QC135" i="53"/>
  <c r="QB135" i="53"/>
  <c r="QG135" i="53" s="1"/>
  <c r="QH134" i="53"/>
  <c r="QI134" i="53" s="1"/>
  <c r="QF134" i="53"/>
  <c r="QE134" i="53"/>
  <c r="QD134" i="53"/>
  <c r="QC134" i="53"/>
  <c r="QB134" i="53"/>
  <c r="QG134" i="53" s="1"/>
  <c r="QH133" i="53"/>
  <c r="QI133" i="53" s="1"/>
  <c r="QF133" i="53"/>
  <c r="QE133" i="53"/>
  <c r="QD133" i="53"/>
  <c r="QC133" i="53"/>
  <c r="QB133" i="53"/>
  <c r="QG133" i="53" s="1"/>
  <c r="QH132" i="53"/>
  <c r="QI132" i="53" s="1"/>
  <c r="QF132" i="53"/>
  <c r="QE132" i="53"/>
  <c r="QD132" i="53"/>
  <c r="QC132" i="53"/>
  <c r="QB132" i="53"/>
  <c r="QG132" i="53" s="1"/>
  <c r="QH131" i="53"/>
  <c r="QI131" i="53" s="1"/>
  <c r="QF131" i="53"/>
  <c r="QE131" i="53"/>
  <c r="QD131" i="53"/>
  <c r="QC131" i="53"/>
  <c r="QB131" i="53"/>
  <c r="QG131" i="53" s="1"/>
  <c r="QH130" i="53"/>
  <c r="QI130" i="53" s="1"/>
  <c r="QF130" i="53"/>
  <c r="QE130" i="53"/>
  <c r="QD130" i="53"/>
  <c r="QC130" i="53"/>
  <c r="QB130" i="53"/>
  <c r="QG130" i="53" s="1"/>
  <c r="QH129" i="53"/>
  <c r="QI129" i="53" s="1"/>
  <c r="QF129" i="53"/>
  <c r="QE129" i="53"/>
  <c r="QD129" i="53"/>
  <c r="QC129" i="53"/>
  <c r="QB129" i="53"/>
  <c r="QG129" i="53" s="1"/>
  <c r="QH128" i="53"/>
  <c r="QI128" i="53" s="1"/>
  <c r="QF128" i="53"/>
  <c r="QE128" i="53"/>
  <c r="QD128" i="53"/>
  <c r="QC128" i="53"/>
  <c r="QB128" i="53"/>
  <c r="QG128" i="53" s="1"/>
  <c r="QH127" i="53"/>
  <c r="QI127" i="53" s="1"/>
  <c r="QF127" i="53"/>
  <c r="QE127" i="53"/>
  <c r="QD127" i="53"/>
  <c r="QC127" i="53"/>
  <c r="QB127" i="53"/>
  <c r="QG127" i="53" s="1"/>
  <c r="QH126" i="53"/>
  <c r="QI126" i="53" s="1"/>
  <c r="QF126" i="53"/>
  <c r="QE126" i="53"/>
  <c r="QD126" i="53"/>
  <c r="QC126" i="53"/>
  <c r="QB126" i="53"/>
  <c r="QG126" i="53" s="1"/>
  <c r="QH125" i="53"/>
  <c r="QI125" i="53" s="1"/>
  <c r="QF125" i="53"/>
  <c r="QE125" i="53"/>
  <c r="QD125" i="53"/>
  <c r="QC125" i="53"/>
  <c r="QB125" i="53"/>
  <c r="QG125" i="53" s="1"/>
  <c r="QH124" i="53"/>
  <c r="QI124" i="53" s="1"/>
  <c r="QF124" i="53"/>
  <c r="QE124" i="53"/>
  <c r="QD124" i="53"/>
  <c r="QC124" i="53"/>
  <c r="QB124" i="53"/>
  <c r="QG124" i="53" s="1"/>
  <c r="QH123" i="53"/>
  <c r="QI123" i="53" s="1"/>
  <c r="QF123" i="53"/>
  <c r="QE123" i="53"/>
  <c r="QD123" i="53"/>
  <c r="QC123" i="53"/>
  <c r="QB123" i="53"/>
  <c r="QG123" i="53" s="1"/>
  <c r="QH122" i="53"/>
  <c r="QI122" i="53" s="1"/>
  <c r="QF122" i="53"/>
  <c r="QE122" i="53"/>
  <c r="QD122" i="53"/>
  <c r="QC122" i="53"/>
  <c r="QB122" i="53"/>
  <c r="QG122" i="53" s="1"/>
  <c r="QH121" i="53"/>
  <c r="QI121" i="53" s="1"/>
  <c r="QF121" i="53"/>
  <c r="QE121" i="53"/>
  <c r="QD121" i="53"/>
  <c r="QC121" i="53"/>
  <c r="QB121" i="53"/>
  <c r="QG121" i="53" s="1"/>
  <c r="QH120" i="53"/>
  <c r="QI120" i="53" s="1"/>
  <c r="QF120" i="53"/>
  <c r="QE120" i="53"/>
  <c r="QD120" i="53"/>
  <c r="QC120" i="53"/>
  <c r="QB120" i="53"/>
  <c r="QG120" i="53" s="1"/>
  <c r="QH119" i="53"/>
  <c r="QI119" i="53" s="1"/>
  <c r="QF119" i="53"/>
  <c r="QE119" i="53"/>
  <c r="QD119" i="53"/>
  <c r="QC119" i="53"/>
  <c r="QB119" i="53"/>
  <c r="QG119" i="53" s="1"/>
  <c r="QH118" i="53"/>
  <c r="QI118" i="53" s="1"/>
  <c r="QF118" i="53"/>
  <c r="QE118" i="53"/>
  <c r="QD118" i="53"/>
  <c r="QC118" i="53"/>
  <c r="QB118" i="53"/>
  <c r="QG118" i="53" s="1"/>
  <c r="QH117" i="53"/>
  <c r="QI117" i="53" s="1"/>
  <c r="QF117" i="53"/>
  <c r="QE117" i="53"/>
  <c r="QD117" i="53"/>
  <c r="QC117" i="53"/>
  <c r="QB117" i="53"/>
  <c r="QG117" i="53" s="1"/>
  <c r="QH116" i="53"/>
  <c r="QI116" i="53" s="1"/>
  <c r="QF116" i="53"/>
  <c r="QE116" i="53"/>
  <c r="QD116" i="53"/>
  <c r="QC116" i="53"/>
  <c r="QB116" i="53"/>
  <c r="QG116" i="53" s="1"/>
  <c r="QH115" i="53"/>
  <c r="QI115" i="53" s="1"/>
  <c r="QF115" i="53"/>
  <c r="QE115" i="53"/>
  <c r="QD115" i="53"/>
  <c r="QC115" i="53"/>
  <c r="QB115" i="53"/>
  <c r="QG115" i="53" s="1"/>
  <c r="QH114" i="53"/>
  <c r="QI114" i="53" s="1"/>
  <c r="QF114" i="53"/>
  <c r="QE114" i="53"/>
  <c r="QD114" i="53"/>
  <c r="QC114" i="53"/>
  <c r="QB114" i="53"/>
  <c r="QG114" i="53" s="1"/>
  <c r="QH113" i="53"/>
  <c r="QI113" i="53" s="1"/>
  <c r="QF113" i="53"/>
  <c r="QE113" i="53"/>
  <c r="QD113" i="53"/>
  <c r="QC113" i="53"/>
  <c r="QB113" i="53"/>
  <c r="QG113" i="53" s="1"/>
  <c r="QH112" i="53"/>
  <c r="QI112" i="53" s="1"/>
  <c r="QF112" i="53"/>
  <c r="QE112" i="53"/>
  <c r="QD112" i="53"/>
  <c r="QC112" i="53"/>
  <c r="QB112" i="53"/>
  <c r="QG112" i="53" s="1"/>
  <c r="QH111" i="53"/>
  <c r="QI111" i="53" s="1"/>
  <c r="QF111" i="53"/>
  <c r="QE111" i="53"/>
  <c r="QD111" i="53"/>
  <c r="QC111" i="53"/>
  <c r="QB111" i="53"/>
  <c r="QG111" i="53" s="1"/>
  <c r="QH110" i="53"/>
  <c r="QI110" i="53" s="1"/>
  <c r="QF110" i="53"/>
  <c r="QE110" i="53"/>
  <c r="QD110" i="53"/>
  <c r="QC110" i="53"/>
  <c r="QB110" i="53"/>
  <c r="QG110" i="53" s="1"/>
  <c r="QH109" i="53"/>
  <c r="QI109" i="53" s="1"/>
  <c r="QF109" i="53"/>
  <c r="QE109" i="53"/>
  <c r="QD109" i="53"/>
  <c r="QC109" i="53"/>
  <c r="QB109" i="53"/>
  <c r="QG109" i="53" s="1"/>
  <c r="QH108" i="53"/>
  <c r="QI108" i="53" s="1"/>
  <c r="QF108" i="53"/>
  <c r="QE108" i="53"/>
  <c r="QD108" i="53"/>
  <c r="QC108" i="53"/>
  <c r="QB108" i="53"/>
  <c r="QG108" i="53" s="1"/>
  <c r="QH107" i="53"/>
  <c r="QI107" i="53" s="1"/>
  <c r="QF107" i="53"/>
  <c r="QE107" i="53"/>
  <c r="QD107" i="53"/>
  <c r="QC107" i="53"/>
  <c r="QB107" i="53"/>
  <c r="QG107" i="53" s="1"/>
  <c r="QH106" i="53"/>
  <c r="QI106" i="53" s="1"/>
  <c r="QF106" i="53"/>
  <c r="QE106" i="53"/>
  <c r="QD106" i="53"/>
  <c r="QC106" i="53"/>
  <c r="QB106" i="53"/>
  <c r="QG106" i="53" s="1"/>
  <c r="QH105" i="53"/>
  <c r="QI105" i="53" s="1"/>
  <c r="QF105" i="53"/>
  <c r="QE105" i="53"/>
  <c r="QD105" i="53"/>
  <c r="QC105" i="53"/>
  <c r="QB105" i="53"/>
  <c r="QG105" i="53" s="1"/>
  <c r="QH104" i="53"/>
  <c r="QI104" i="53" s="1"/>
  <c r="QF104" i="53"/>
  <c r="QE104" i="53"/>
  <c r="QD104" i="53"/>
  <c r="QC104" i="53"/>
  <c r="QB104" i="53"/>
  <c r="QG104" i="53" s="1"/>
  <c r="QH103" i="53"/>
  <c r="QI103" i="53" s="1"/>
  <c r="QF103" i="53"/>
  <c r="QE103" i="53"/>
  <c r="QD103" i="53"/>
  <c r="QC103" i="53"/>
  <c r="QB103" i="53"/>
  <c r="QG103" i="53" s="1"/>
  <c r="QH102" i="53"/>
  <c r="QI102" i="53" s="1"/>
  <c r="QF102" i="53"/>
  <c r="QE102" i="53"/>
  <c r="QD102" i="53"/>
  <c r="QC102" i="53"/>
  <c r="QB102" i="53"/>
  <c r="QG102" i="53" s="1"/>
  <c r="QH101" i="53"/>
  <c r="QI101" i="53" s="1"/>
  <c r="QF101" i="53"/>
  <c r="QE101" i="53"/>
  <c r="QD101" i="53"/>
  <c r="QC101" i="53"/>
  <c r="QB101" i="53"/>
  <c r="QG101" i="53" s="1"/>
  <c r="QH100" i="53"/>
  <c r="QI100" i="53" s="1"/>
  <c r="QF100" i="53"/>
  <c r="QE100" i="53"/>
  <c r="QD100" i="53"/>
  <c r="QC100" i="53"/>
  <c r="QB100" i="53"/>
  <c r="QG100" i="53" s="1"/>
  <c r="QH99" i="53"/>
  <c r="QI99" i="53" s="1"/>
  <c r="QF99" i="53"/>
  <c r="QE99" i="53"/>
  <c r="QD99" i="53"/>
  <c r="QC99" i="53"/>
  <c r="QB99" i="53"/>
  <c r="QG99" i="53" s="1"/>
  <c r="QH98" i="53"/>
  <c r="QI98" i="53" s="1"/>
  <c r="QF98" i="53"/>
  <c r="QE98" i="53"/>
  <c r="QD98" i="53"/>
  <c r="QC98" i="53"/>
  <c r="QB98" i="53"/>
  <c r="QG98" i="53" s="1"/>
  <c r="QH97" i="53"/>
  <c r="QI97" i="53" s="1"/>
  <c r="QF97" i="53"/>
  <c r="QE97" i="53"/>
  <c r="QD97" i="53"/>
  <c r="QC97" i="53"/>
  <c r="QB97" i="53"/>
  <c r="QG97" i="53" s="1"/>
  <c r="QH96" i="53"/>
  <c r="QI96" i="53" s="1"/>
  <c r="QF96" i="53"/>
  <c r="QE96" i="53"/>
  <c r="QD96" i="53"/>
  <c r="QC96" i="53"/>
  <c r="QB96" i="53"/>
  <c r="QG96" i="53" s="1"/>
  <c r="QH95" i="53"/>
  <c r="QI95" i="53" s="1"/>
  <c r="QF95" i="53"/>
  <c r="QE95" i="53"/>
  <c r="QD95" i="53"/>
  <c r="QC95" i="53"/>
  <c r="QB95" i="53"/>
  <c r="QG95" i="53" s="1"/>
  <c r="QH94" i="53"/>
  <c r="QI94" i="53" s="1"/>
  <c r="QF94" i="53"/>
  <c r="QE94" i="53"/>
  <c r="QD94" i="53"/>
  <c r="QC94" i="53"/>
  <c r="QB94" i="53"/>
  <c r="QG94" i="53" s="1"/>
  <c r="QH93" i="53"/>
  <c r="QI93" i="53" s="1"/>
  <c r="QF93" i="53"/>
  <c r="QE93" i="53"/>
  <c r="QD93" i="53"/>
  <c r="QC93" i="53"/>
  <c r="QB93" i="53"/>
  <c r="QG93" i="53" s="1"/>
  <c r="QH92" i="53"/>
  <c r="QI92" i="53" s="1"/>
  <c r="QF92" i="53"/>
  <c r="QE92" i="53"/>
  <c r="QD92" i="53"/>
  <c r="QC92" i="53"/>
  <c r="QB92" i="53"/>
  <c r="QG92" i="53" s="1"/>
  <c r="QH91" i="53"/>
  <c r="QI91" i="53" s="1"/>
  <c r="QF91" i="53"/>
  <c r="QE91" i="53"/>
  <c r="QD91" i="53"/>
  <c r="QC91" i="53"/>
  <c r="QB91" i="53"/>
  <c r="QG91" i="53" s="1"/>
  <c r="QH90" i="53"/>
  <c r="QI90" i="53" s="1"/>
  <c r="QF90" i="53"/>
  <c r="QE90" i="53"/>
  <c r="QD90" i="53"/>
  <c r="QC90" i="53"/>
  <c r="QB90" i="53"/>
  <c r="QG90" i="53" s="1"/>
  <c r="QH89" i="53"/>
  <c r="QI89" i="53" s="1"/>
  <c r="QF89" i="53"/>
  <c r="QE89" i="53"/>
  <c r="QD89" i="53"/>
  <c r="QC89" i="53"/>
  <c r="QB89" i="53"/>
  <c r="QG89" i="53" s="1"/>
  <c r="QH88" i="53"/>
  <c r="QI88" i="53" s="1"/>
  <c r="QF88" i="53"/>
  <c r="QE88" i="53"/>
  <c r="QD88" i="53"/>
  <c r="QC88" i="53"/>
  <c r="QB88" i="53"/>
  <c r="QG88" i="53" s="1"/>
  <c r="QH87" i="53"/>
  <c r="QI87" i="53" s="1"/>
  <c r="QF87" i="53"/>
  <c r="QE87" i="53"/>
  <c r="QD87" i="53"/>
  <c r="QC87" i="53"/>
  <c r="QB87" i="53"/>
  <c r="QG87" i="53" s="1"/>
  <c r="QH86" i="53"/>
  <c r="QI86" i="53" s="1"/>
  <c r="QF86" i="53"/>
  <c r="QE86" i="53"/>
  <c r="QD86" i="53"/>
  <c r="QC86" i="53"/>
  <c r="QB86" i="53"/>
  <c r="QG86" i="53" s="1"/>
  <c r="QH85" i="53"/>
  <c r="QI85" i="53" s="1"/>
  <c r="QF85" i="53"/>
  <c r="QE85" i="53"/>
  <c r="QD85" i="53"/>
  <c r="QC85" i="53"/>
  <c r="QB85" i="53"/>
  <c r="QG85" i="53" s="1"/>
  <c r="QH84" i="53"/>
  <c r="QI84" i="53" s="1"/>
  <c r="QF84" i="53"/>
  <c r="QE84" i="53"/>
  <c r="QD84" i="53"/>
  <c r="QC84" i="53"/>
  <c r="QB84" i="53"/>
  <c r="QG84" i="53" s="1"/>
  <c r="QH83" i="53"/>
  <c r="QI83" i="53" s="1"/>
  <c r="QF83" i="53"/>
  <c r="QE83" i="53"/>
  <c r="QD83" i="53"/>
  <c r="QC83" i="53"/>
  <c r="QB83" i="53"/>
  <c r="QG83" i="53" s="1"/>
  <c r="QH82" i="53"/>
  <c r="QI82" i="53" s="1"/>
  <c r="QF82" i="53"/>
  <c r="QE82" i="53"/>
  <c r="QD82" i="53"/>
  <c r="QC82" i="53"/>
  <c r="QB82" i="53"/>
  <c r="QG82" i="53" s="1"/>
  <c r="QH81" i="53"/>
  <c r="QI81" i="53" s="1"/>
  <c r="QF81" i="53"/>
  <c r="QE81" i="53"/>
  <c r="QD81" i="53"/>
  <c r="QC81" i="53"/>
  <c r="QB81" i="53"/>
  <c r="QG81" i="53" s="1"/>
  <c r="QH80" i="53"/>
  <c r="QI80" i="53" s="1"/>
  <c r="QF80" i="53"/>
  <c r="QE80" i="53"/>
  <c r="QD80" i="53"/>
  <c r="QC80" i="53"/>
  <c r="QB80" i="53"/>
  <c r="QG80" i="53" s="1"/>
  <c r="QH79" i="53"/>
  <c r="QI79" i="53" s="1"/>
  <c r="QF79" i="53"/>
  <c r="QE79" i="53"/>
  <c r="QD79" i="53"/>
  <c r="QC79" i="53"/>
  <c r="QB79" i="53"/>
  <c r="QG79" i="53" s="1"/>
  <c r="QH78" i="53"/>
  <c r="QI78" i="53" s="1"/>
  <c r="QF78" i="53"/>
  <c r="QE78" i="53"/>
  <c r="QD78" i="53"/>
  <c r="QC78" i="53"/>
  <c r="QB78" i="53"/>
  <c r="QG78" i="53" s="1"/>
  <c r="QH77" i="53"/>
  <c r="QI77" i="53" s="1"/>
  <c r="QF77" i="53"/>
  <c r="QE77" i="53"/>
  <c r="QD77" i="53"/>
  <c r="QC77" i="53"/>
  <c r="QB77" i="53"/>
  <c r="QG77" i="53" s="1"/>
  <c r="QH76" i="53"/>
  <c r="QI76" i="53" s="1"/>
  <c r="QF76" i="53"/>
  <c r="QE76" i="53"/>
  <c r="QD76" i="53"/>
  <c r="QC76" i="53"/>
  <c r="QB76" i="53"/>
  <c r="QG76" i="53" s="1"/>
  <c r="QH75" i="53"/>
  <c r="QI75" i="53" s="1"/>
  <c r="QF75" i="53"/>
  <c r="QE75" i="53"/>
  <c r="QD75" i="53"/>
  <c r="QC75" i="53"/>
  <c r="QB75" i="53"/>
  <c r="QG75" i="53" s="1"/>
  <c r="QH74" i="53"/>
  <c r="QI74" i="53" s="1"/>
  <c r="QF74" i="53"/>
  <c r="QE74" i="53"/>
  <c r="QD74" i="53"/>
  <c r="QC74" i="53"/>
  <c r="QB74" i="53"/>
  <c r="QG74" i="53" s="1"/>
  <c r="QH73" i="53"/>
  <c r="QI73" i="53" s="1"/>
  <c r="QF73" i="53"/>
  <c r="QE73" i="53"/>
  <c r="QD73" i="53"/>
  <c r="QC73" i="53"/>
  <c r="QB73" i="53"/>
  <c r="QG73" i="53" s="1"/>
  <c r="QH72" i="53"/>
  <c r="QI72" i="53" s="1"/>
  <c r="QF72" i="53"/>
  <c r="QE72" i="53"/>
  <c r="QD72" i="53"/>
  <c r="QC72" i="53"/>
  <c r="QB72" i="53"/>
  <c r="QG72" i="53" s="1"/>
  <c r="QH71" i="53"/>
  <c r="QI71" i="53" s="1"/>
  <c r="QF71" i="53"/>
  <c r="QE71" i="53"/>
  <c r="QD71" i="53"/>
  <c r="QC71" i="53"/>
  <c r="QB71" i="53"/>
  <c r="QG71" i="53" s="1"/>
  <c r="QH70" i="53"/>
  <c r="QI70" i="53" s="1"/>
  <c r="QF70" i="53"/>
  <c r="QE70" i="53"/>
  <c r="QD70" i="53"/>
  <c r="QC70" i="53"/>
  <c r="QB70" i="53"/>
  <c r="QG70" i="53" s="1"/>
  <c r="QH69" i="53"/>
  <c r="QI69" i="53" s="1"/>
  <c r="QF69" i="53"/>
  <c r="QE69" i="53"/>
  <c r="QD69" i="53"/>
  <c r="QC69" i="53"/>
  <c r="QB69" i="53"/>
  <c r="QG69" i="53" s="1"/>
  <c r="QH68" i="53"/>
  <c r="QI68" i="53" s="1"/>
  <c r="QF68" i="53"/>
  <c r="QE68" i="53"/>
  <c r="QD68" i="53"/>
  <c r="QC68" i="53"/>
  <c r="QB68" i="53"/>
  <c r="QG68" i="53" s="1"/>
  <c r="QH67" i="53"/>
  <c r="QI67" i="53" s="1"/>
  <c r="QF67" i="53"/>
  <c r="QE67" i="53"/>
  <c r="QD67" i="53"/>
  <c r="QC67" i="53"/>
  <c r="QB67" i="53"/>
  <c r="QG67" i="53" s="1"/>
  <c r="QH66" i="53"/>
  <c r="QI66" i="53" s="1"/>
  <c r="QF66" i="53"/>
  <c r="QE66" i="53"/>
  <c r="QD66" i="53"/>
  <c r="QC66" i="53"/>
  <c r="QB66" i="53"/>
  <c r="QG66" i="53" s="1"/>
  <c r="QH65" i="53"/>
  <c r="QI65" i="53" s="1"/>
  <c r="QF65" i="53"/>
  <c r="QE65" i="53"/>
  <c r="QD65" i="53"/>
  <c r="QC65" i="53"/>
  <c r="QB65" i="53"/>
  <c r="QG65" i="53" s="1"/>
  <c r="QH64" i="53"/>
  <c r="QI64" i="53" s="1"/>
  <c r="QF64" i="53"/>
  <c r="QE64" i="53"/>
  <c r="QD64" i="53"/>
  <c r="QC64" i="53"/>
  <c r="QB64" i="53"/>
  <c r="QG64" i="53" s="1"/>
  <c r="QH63" i="53"/>
  <c r="QI63" i="53" s="1"/>
  <c r="QF63" i="53"/>
  <c r="QE63" i="53"/>
  <c r="QD63" i="53"/>
  <c r="QC63" i="53"/>
  <c r="QB63" i="53"/>
  <c r="QG63" i="53" s="1"/>
  <c r="QH62" i="53"/>
  <c r="QI62" i="53" s="1"/>
  <c r="QF62" i="53"/>
  <c r="QE62" i="53"/>
  <c r="QD62" i="53"/>
  <c r="QC62" i="53"/>
  <c r="QB62" i="53"/>
  <c r="QG62" i="53" s="1"/>
  <c r="QH61" i="53"/>
  <c r="QI61" i="53" s="1"/>
  <c r="QF61" i="53"/>
  <c r="QE61" i="53"/>
  <c r="QD61" i="53"/>
  <c r="QC61" i="53"/>
  <c r="QB61" i="53"/>
  <c r="QG61" i="53" s="1"/>
  <c r="QH60" i="53"/>
  <c r="QI60" i="53" s="1"/>
  <c r="QF60" i="53"/>
  <c r="QE60" i="53"/>
  <c r="QD60" i="53"/>
  <c r="QC60" i="53"/>
  <c r="QB60" i="53"/>
  <c r="QG60" i="53" s="1"/>
  <c r="QH59" i="53"/>
  <c r="QI59" i="53" s="1"/>
  <c r="QF59" i="53"/>
  <c r="QE59" i="53"/>
  <c r="QD59" i="53"/>
  <c r="QC59" i="53"/>
  <c r="QB59" i="53"/>
  <c r="QG59" i="53" s="1"/>
  <c r="QH58" i="53"/>
  <c r="QI58" i="53" s="1"/>
  <c r="QF58" i="53"/>
  <c r="QE58" i="53"/>
  <c r="QD58" i="53"/>
  <c r="QC58" i="53"/>
  <c r="QB58" i="53"/>
  <c r="QG58" i="53" s="1"/>
  <c r="QH57" i="53"/>
  <c r="QI57" i="53" s="1"/>
  <c r="QF57" i="53"/>
  <c r="QE57" i="53"/>
  <c r="QD57" i="53"/>
  <c r="QC57" i="53"/>
  <c r="QB57" i="53"/>
  <c r="QG57" i="53" s="1"/>
  <c r="QH56" i="53"/>
  <c r="QI56" i="53" s="1"/>
  <c r="QF56" i="53"/>
  <c r="QE56" i="53"/>
  <c r="QD56" i="53"/>
  <c r="QC56" i="53"/>
  <c r="QB56" i="53"/>
  <c r="QG56" i="53" s="1"/>
  <c r="QH55" i="53"/>
  <c r="QI55" i="53" s="1"/>
  <c r="QF55" i="53"/>
  <c r="QE55" i="53"/>
  <c r="QD55" i="53"/>
  <c r="QC55" i="53"/>
  <c r="QB55" i="53"/>
  <c r="QG55" i="53" s="1"/>
  <c r="QH54" i="53"/>
  <c r="QI54" i="53" s="1"/>
  <c r="QF54" i="53"/>
  <c r="QE54" i="53"/>
  <c r="QD54" i="53"/>
  <c r="QC54" i="53"/>
  <c r="QB54" i="53"/>
  <c r="QG54" i="53" s="1"/>
  <c r="QH53" i="53"/>
  <c r="QI53" i="53" s="1"/>
  <c r="QF53" i="53"/>
  <c r="QE53" i="53"/>
  <c r="QD53" i="53"/>
  <c r="QC53" i="53"/>
  <c r="QB53" i="53"/>
  <c r="QG53" i="53" s="1"/>
  <c r="QH52" i="53"/>
  <c r="QI52" i="53" s="1"/>
  <c r="QF52" i="53"/>
  <c r="QE52" i="53"/>
  <c r="QD52" i="53"/>
  <c r="QC52" i="53"/>
  <c r="QB52" i="53"/>
  <c r="QG52" i="53" s="1"/>
  <c r="QH51" i="53"/>
  <c r="QI51" i="53" s="1"/>
  <c r="QF51" i="53"/>
  <c r="QE51" i="53"/>
  <c r="QD51" i="53"/>
  <c r="QC51" i="53"/>
  <c r="QB51" i="53"/>
  <c r="QG51" i="53" s="1"/>
  <c r="QH50" i="53"/>
  <c r="QI50" i="53" s="1"/>
  <c r="QF50" i="53"/>
  <c r="QE50" i="53"/>
  <c r="QD50" i="53"/>
  <c r="QC50" i="53"/>
  <c r="QB50" i="53"/>
  <c r="QG50" i="53" s="1"/>
  <c r="QH49" i="53"/>
  <c r="QI49" i="53" s="1"/>
  <c r="QF49" i="53"/>
  <c r="QE49" i="53"/>
  <c r="QD49" i="53"/>
  <c r="QC49" i="53"/>
  <c r="QB49" i="53"/>
  <c r="QG49" i="53" s="1"/>
  <c r="QH48" i="53"/>
  <c r="QI48" i="53" s="1"/>
  <c r="QF48" i="53"/>
  <c r="QE48" i="53"/>
  <c r="QD48" i="53"/>
  <c r="QC48" i="53"/>
  <c r="QB48" i="53"/>
  <c r="QG48" i="53" s="1"/>
  <c r="QH47" i="53"/>
  <c r="QI47" i="53" s="1"/>
  <c r="QF47" i="53"/>
  <c r="QE47" i="53"/>
  <c r="QD47" i="53"/>
  <c r="QC47" i="53"/>
  <c r="QB47" i="53"/>
  <c r="QG47" i="53" s="1"/>
  <c r="QH46" i="53"/>
  <c r="QI46" i="53" s="1"/>
  <c r="QF46" i="53"/>
  <c r="QE46" i="53"/>
  <c r="QD46" i="53"/>
  <c r="QC46" i="53"/>
  <c r="QB46" i="53"/>
  <c r="QG46" i="53" s="1"/>
  <c r="QH45" i="53"/>
  <c r="QI45" i="53" s="1"/>
  <c r="QF45" i="53"/>
  <c r="QE45" i="53"/>
  <c r="QD45" i="53"/>
  <c r="QC45" i="53"/>
  <c r="QB45" i="53"/>
  <c r="QG45" i="53" s="1"/>
  <c r="QH44" i="53"/>
  <c r="QI44" i="53" s="1"/>
  <c r="QF44" i="53"/>
  <c r="QE44" i="53"/>
  <c r="QD44" i="53"/>
  <c r="QC44" i="53"/>
  <c r="QB44" i="53"/>
  <c r="QG44" i="53" s="1"/>
  <c r="QH43" i="53"/>
  <c r="QI43" i="53" s="1"/>
  <c r="QF43" i="53"/>
  <c r="QE43" i="53"/>
  <c r="QD43" i="53"/>
  <c r="QC43" i="53"/>
  <c r="QB43" i="53"/>
  <c r="QG43" i="53" s="1"/>
  <c r="QH42" i="53"/>
  <c r="QI42" i="53" s="1"/>
  <c r="QF42" i="53"/>
  <c r="QE42" i="53"/>
  <c r="QD42" i="53"/>
  <c r="QC42" i="53"/>
  <c r="QB42" i="53"/>
  <c r="QG42" i="53" s="1"/>
  <c r="QH41" i="53"/>
  <c r="QI41" i="53" s="1"/>
  <c r="QF41" i="53"/>
  <c r="QE41" i="53"/>
  <c r="QD41" i="53"/>
  <c r="QC41" i="53"/>
  <c r="QB41" i="53"/>
  <c r="QG41" i="53" s="1"/>
  <c r="QH40" i="53"/>
  <c r="QI40" i="53" s="1"/>
  <c r="QF40" i="53"/>
  <c r="QE40" i="53"/>
  <c r="QD40" i="53"/>
  <c r="QC40" i="53"/>
  <c r="QB40" i="53"/>
  <c r="QG40" i="53" s="1"/>
  <c r="QH39" i="53"/>
  <c r="QI39" i="53" s="1"/>
  <c r="QF39" i="53"/>
  <c r="QE39" i="53"/>
  <c r="QD39" i="53"/>
  <c r="QC39" i="53"/>
  <c r="QB39" i="53"/>
  <c r="QG39" i="53" s="1"/>
  <c r="QH38" i="53"/>
  <c r="QI38" i="53" s="1"/>
  <c r="QF38" i="53"/>
  <c r="QE38" i="53"/>
  <c r="QD38" i="53"/>
  <c r="QC38" i="53"/>
  <c r="QB38" i="53"/>
  <c r="QG38" i="53" s="1"/>
  <c r="QH37" i="53"/>
  <c r="QI37" i="53" s="1"/>
  <c r="QF37" i="53"/>
  <c r="QE37" i="53"/>
  <c r="QD37" i="53"/>
  <c r="QC37" i="53"/>
  <c r="QB37" i="53"/>
  <c r="QG37" i="53" s="1"/>
  <c r="QH36" i="53"/>
  <c r="QI36" i="53" s="1"/>
  <c r="QF36" i="53"/>
  <c r="QE36" i="53"/>
  <c r="QD36" i="53"/>
  <c r="QC36" i="53"/>
  <c r="QB36" i="53"/>
  <c r="QG36" i="53" s="1"/>
  <c r="QH35" i="53"/>
  <c r="QI35" i="53" s="1"/>
  <c r="QF35" i="53"/>
  <c r="QE35" i="53"/>
  <c r="QD35" i="53"/>
  <c r="QC35" i="53"/>
  <c r="QB35" i="53"/>
  <c r="QG35" i="53" s="1"/>
  <c r="QH34" i="53"/>
  <c r="QI34" i="53" s="1"/>
  <c r="QF34" i="53"/>
  <c r="QE34" i="53"/>
  <c r="QD34" i="53"/>
  <c r="QC34" i="53"/>
  <c r="QB34" i="53"/>
  <c r="QG34" i="53" s="1"/>
  <c r="QH33" i="53"/>
  <c r="QI33" i="53" s="1"/>
  <c r="QF33" i="53"/>
  <c r="QE33" i="53"/>
  <c r="QD33" i="53"/>
  <c r="QC33" i="53"/>
  <c r="QB33" i="53"/>
  <c r="QG33" i="53" s="1"/>
  <c r="QH32" i="53"/>
  <c r="QI32" i="53" s="1"/>
  <c r="QF32" i="53"/>
  <c r="QE32" i="53"/>
  <c r="QD32" i="53"/>
  <c r="QC32" i="53"/>
  <c r="QB32" i="53"/>
  <c r="QG32" i="53" s="1"/>
  <c r="QH31" i="53"/>
  <c r="QI31" i="53" s="1"/>
  <c r="QF31" i="53"/>
  <c r="QE31" i="53"/>
  <c r="QD31" i="53"/>
  <c r="QC31" i="53"/>
  <c r="QB31" i="53"/>
  <c r="QG31" i="53" s="1"/>
  <c r="QH30" i="53"/>
  <c r="QI30" i="53" s="1"/>
  <c r="QF30" i="53"/>
  <c r="QE30" i="53"/>
  <c r="QD30" i="53"/>
  <c r="QC30" i="53"/>
  <c r="QB30" i="53"/>
  <c r="QG30" i="53" s="1"/>
  <c r="QH29" i="53"/>
  <c r="QI29" i="53" s="1"/>
  <c r="QF29" i="53"/>
  <c r="QE29" i="53"/>
  <c r="QD29" i="53"/>
  <c r="QC29" i="53"/>
  <c r="QB29" i="53"/>
  <c r="QG29" i="53" s="1"/>
  <c r="QH28" i="53"/>
  <c r="QI28" i="53" s="1"/>
  <c r="QF28" i="53"/>
  <c r="QE28" i="53"/>
  <c r="QD28" i="53"/>
  <c r="QC28" i="53"/>
  <c r="QB28" i="53"/>
  <c r="QG28" i="53" s="1"/>
  <c r="QH27" i="53"/>
  <c r="QI27" i="53" s="1"/>
  <c r="QF27" i="53"/>
  <c r="QE27" i="53"/>
  <c r="QD27" i="53"/>
  <c r="QC27" i="53"/>
  <c r="QB27" i="53"/>
  <c r="QG27" i="53" s="1"/>
  <c r="QH26" i="53"/>
  <c r="QI26" i="53" s="1"/>
  <c r="QF26" i="53"/>
  <c r="QE26" i="53"/>
  <c r="QD26" i="53"/>
  <c r="QC26" i="53"/>
  <c r="QB26" i="53"/>
  <c r="QG26" i="53" s="1"/>
  <c r="QH25" i="53"/>
  <c r="QI25" i="53" s="1"/>
  <c r="QF25" i="53"/>
  <c r="QE25" i="53"/>
  <c r="QD25" i="53"/>
  <c r="QC25" i="53"/>
  <c r="QB25" i="53"/>
  <c r="QG25" i="53" s="1"/>
  <c r="QH24" i="53"/>
  <c r="QI24" i="53" s="1"/>
  <c r="QF24" i="53"/>
  <c r="QE24" i="53"/>
  <c r="QD24" i="53"/>
  <c r="QC24" i="53"/>
  <c r="QB24" i="53"/>
  <c r="QG24" i="53" s="1"/>
  <c r="QH23" i="53"/>
  <c r="QI23" i="53" s="1"/>
  <c r="QF23" i="53"/>
  <c r="QE23" i="53"/>
  <c r="QD23" i="53"/>
  <c r="QC23" i="53"/>
  <c r="QB23" i="53"/>
  <c r="QG23" i="53" s="1"/>
  <c r="QH22" i="53"/>
  <c r="QI22" i="53" s="1"/>
  <c r="QF22" i="53"/>
  <c r="QE22" i="53"/>
  <c r="QD22" i="53"/>
  <c r="QC22" i="53"/>
  <c r="QB22" i="53"/>
  <c r="QG22" i="53" s="1"/>
  <c r="QH21" i="53"/>
  <c r="QI21" i="53" s="1"/>
  <c r="QF21" i="53"/>
  <c r="QE21" i="53"/>
  <c r="QD21" i="53"/>
  <c r="QC21" i="53"/>
  <c r="QB21" i="53"/>
  <c r="QG21" i="53" s="1"/>
  <c r="QH20" i="53"/>
  <c r="QI20" i="53" s="1"/>
  <c r="QF20" i="53"/>
  <c r="QE20" i="53"/>
  <c r="QD20" i="53"/>
  <c r="QC20" i="53"/>
  <c r="QB20" i="53"/>
  <c r="QG20" i="53" s="1"/>
  <c r="QH19" i="53"/>
  <c r="QI19" i="53" s="1"/>
  <c r="QF19" i="53"/>
  <c r="QE19" i="53"/>
  <c r="QD19" i="53"/>
  <c r="QC19" i="53"/>
  <c r="QB19" i="53"/>
  <c r="QG19" i="53" s="1"/>
  <c r="QH18" i="53"/>
  <c r="QI18" i="53" s="1"/>
  <c r="QF18" i="53"/>
  <c r="QE18" i="53"/>
  <c r="QD18" i="53"/>
  <c r="QC18" i="53"/>
  <c r="QB18" i="53"/>
  <c r="QG18" i="53" s="1"/>
  <c r="QH17" i="53"/>
  <c r="QI17" i="53" s="1"/>
  <c r="QF17" i="53"/>
  <c r="QE17" i="53"/>
  <c r="QD17" i="53"/>
  <c r="QC17" i="53"/>
  <c r="QB17" i="53"/>
  <c r="QG17" i="53" s="1"/>
  <c r="QH16" i="53"/>
  <c r="QI16" i="53" s="1"/>
  <c r="QF16" i="53"/>
  <c r="QE16" i="53"/>
  <c r="QD16" i="53"/>
  <c r="QC16" i="53"/>
  <c r="QB16" i="53"/>
  <c r="QG16" i="53" s="1"/>
  <c r="QH15" i="53"/>
  <c r="QI15" i="53" s="1"/>
  <c r="QF15" i="53"/>
  <c r="QE15" i="53"/>
  <c r="QD15" i="53"/>
  <c r="QC15" i="53"/>
  <c r="QB15" i="53"/>
  <c r="QG15" i="53" s="1"/>
  <c r="QH14" i="53"/>
  <c r="QI14" i="53" s="1"/>
  <c r="QF14" i="53"/>
  <c r="QE14" i="53"/>
  <c r="QD14" i="53"/>
  <c r="QC14" i="53"/>
  <c r="QB14" i="53"/>
  <c r="QG14" i="53" s="1"/>
  <c r="PQ135" i="53"/>
  <c r="PR135" i="53" s="1"/>
  <c r="PO135" i="53"/>
  <c r="PN135" i="53"/>
  <c r="PM135" i="53"/>
  <c r="PL135" i="53"/>
  <c r="PK135" i="53"/>
  <c r="PP135" i="53" s="1"/>
  <c r="PQ134" i="53"/>
  <c r="PR134" i="53" s="1"/>
  <c r="PO134" i="53"/>
  <c r="PN134" i="53"/>
  <c r="PM134" i="53"/>
  <c r="PL134" i="53"/>
  <c r="PK134" i="53"/>
  <c r="PP134" i="53" s="1"/>
  <c r="PQ133" i="53"/>
  <c r="PR133" i="53" s="1"/>
  <c r="PO133" i="53"/>
  <c r="PN133" i="53"/>
  <c r="PM133" i="53"/>
  <c r="PL133" i="53"/>
  <c r="PK133" i="53"/>
  <c r="PP133" i="53" s="1"/>
  <c r="PQ132" i="53"/>
  <c r="PR132" i="53" s="1"/>
  <c r="PO132" i="53"/>
  <c r="PN132" i="53"/>
  <c r="PM132" i="53"/>
  <c r="PL132" i="53"/>
  <c r="PK132" i="53"/>
  <c r="PP132" i="53" s="1"/>
  <c r="PQ131" i="53"/>
  <c r="PR131" i="53" s="1"/>
  <c r="PO131" i="53"/>
  <c r="PN131" i="53"/>
  <c r="PM131" i="53"/>
  <c r="PL131" i="53"/>
  <c r="PK131" i="53"/>
  <c r="PP131" i="53" s="1"/>
  <c r="PQ130" i="53"/>
  <c r="PR130" i="53" s="1"/>
  <c r="PO130" i="53"/>
  <c r="PN130" i="53"/>
  <c r="PM130" i="53"/>
  <c r="PL130" i="53"/>
  <c r="PK130" i="53"/>
  <c r="PP130" i="53" s="1"/>
  <c r="PQ129" i="53"/>
  <c r="PR129" i="53" s="1"/>
  <c r="PO129" i="53"/>
  <c r="PN129" i="53"/>
  <c r="PM129" i="53"/>
  <c r="PL129" i="53"/>
  <c r="PK129" i="53"/>
  <c r="PP129" i="53" s="1"/>
  <c r="PQ128" i="53"/>
  <c r="PR128" i="53" s="1"/>
  <c r="PO128" i="53"/>
  <c r="PN128" i="53"/>
  <c r="PM128" i="53"/>
  <c r="PL128" i="53"/>
  <c r="PK128" i="53"/>
  <c r="PP128" i="53" s="1"/>
  <c r="PQ127" i="53"/>
  <c r="PR127" i="53" s="1"/>
  <c r="PO127" i="53"/>
  <c r="PN127" i="53"/>
  <c r="PM127" i="53"/>
  <c r="PL127" i="53"/>
  <c r="PK127" i="53"/>
  <c r="PP127" i="53" s="1"/>
  <c r="PQ126" i="53"/>
  <c r="PR126" i="53" s="1"/>
  <c r="PO126" i="53"/>
  <c r="PN126" i="53"/>
  <c r="PM126" i="53"/>
  <c r="PL126" i="53"/>
  <c r="PK126" i="53"/>
  <c r="PP126" i="53" s="1"/>
  <c r="PQ125" i="53"/>
  <c r="PR125" i="53" s="1"/>
  <c r="PO125" i="53"/>
  <c r="PN125" i="53"/>
  <c r="PM125" i="53"/>
  <c r="PL125" i="53"/>
  <c r="PK125" i="53"/>
  <c r="PP125" i="53" s="1"/>
  <c r="PQ124" i="53"/>
  <c r="PR124" i="53" s="1"/>
  <c r="PO124" i="53"/>
  <c r="PN124" i="53"/>
  <c r="PM124" i="53"/>
  <c r="PL124" i="53"/>
  <c r="PK124" i="53"/>
  <c r="PP124" i="53" s="1"/>
  <c r="PQ123" i="53"/>
  <c r="PR123" i="53" s="1"/>
  <c r="PO123" i="53"/>
  <c r="PN123" i="53"/>
  <c r="PM123" i="53"/>
  <c r="PL123" i="53"/>
  <c r="PK123" i="53"/>
  <c r="PP123" i="53" s="1"/>
  <c r="PQ122" i="53"/>
  <c r="PR122" i="53" s="1"/>
  <c r="PO122" i="53"/>
  <c r="PN122" i="53"/>
  <c r="PM122" i="53"/>
  <c r="PL122" i="53"/>
  <c r="PK122" i="53"/>
  <c r="PP122" i="53" s="1"/>
  <c r="PQ121" i="53"/>
  <c r="PR121" i="53" s="1"/>
  <c r="PO121" i="53"/>
  <c r="PN121" i="53"/>
  <c r="PM121" i="53"/>
  <c r="PL121" i="53"/>
  <c r="PK121" i="53"/>
  <c r="PP121" i="53" s="1"/>
  <c r="PQ120" i="53"/>
  <c r="PR120" i="53" s="1"/>
  <c r="PO120" i="53"/>
  <c r="PN120" i="53"/>
  <c r="PM120" i="53"/>
  <c r="PL120" i="53"/>
  <c r="PK120" i="53"/>
  <c r="PP120" i="53" s="1"/>
  <c r="PQ119" i="53"/>
  <c r="PR119" i="53" s="1"/>
  <c r="PO119" i="53"/>
  <c r="PN119" i="53"/>
  <c r="PM119" i="53"/>
  <c r="PL119" i="53"/>
  <c r="PK119" i="53"/>
  <c r="PP119" i="53" s="1"/>
  <c r="PQ118" i="53"/>
  <c r="PR118" i="53" s="1"/>
  <c r="PO118" i="53"/>
  <c r="PN118" i="53"/>
  <c r="PM118" i="53"/>
  <c r="PL118" i="53"/>
  <c r="PK118" i="53"/>
  <c r="PP118" i="53" s="1"/>
  <c r="PQ117" i="53"/>
  <c r="PR117" i="53" s="1"/>
  <c r="PO117" i="53"/>
  <c r="PN117" i="53"/>
  <c r="PM117" i="53"/>
  <c r="PL117" i="53"/>
  <c r="PK117" i="53"/>
  <c r="PP117" i="53" s="1"/>
  <c r="PQ116" i="53"/>
  <c r="PR116" i="53" s="1"/>
  <c r="PO116" i="53"/>
  <c r="PN116" i="53"/>
  <c r="PM116" i="53"/>
  <c r="PL116" i="53"/>
  <c r="PK116" i="53"/>
  <c r="PP116" i="53" s="1"/>
  <c r="PQ115" i="53"/>
  <c r="PR115" i="53" s="1"/>
  <c r="PO115" i="53"/>
  <c r="PN115" i="53"/>
  <c r="PM115" i="53"/>
  <c r="PL115" i="53"/>
  <c r="PK115" i="53"/>
  <c r="PP115" i="53" s="1"/>
  <c r="PQ114" i="53"/>
  <c r="PR114" i="53" s="1"/>
  <c r="PO114" i="53"/>
  <c r="PN114" i="53"/>
  <c r="PM114" i="53"/>
  <c r="PL114" i="53"/>
  <c r="PK114" i="53"/>
  <c r="PP114" i="53" s="1"/>
  <c r="PQ113" i="53"/>
  <c r="PR113" i="53" s="1"/>
  <c r="PO113" i="53"/>
  <c r="PN113" i="53"/>
  <c r="PM113" i="53"/>
  <c r="PL113" i="53"/>
  <c r="PK113" i="53"/>
  <c r="PP113" i="53" s="1"/>
  <c r="PQ112" i="53"/>
  <c r="PR112" i="53" s="1"/>
  <c r="PO112" i="53"/>
  <c r="PN112" i="53"/>
  <c r="PM112" i="53"/>
  <c r="PL112" i="53"/>
  <c r="PK112" i="53"/>
  <c r="PP112" i="53" s="1"/>
  <c r="PQ111" i="53"/>
  <c r="PR111" i="53" s="1"/>
  <c r="PO111" i="53"/>
  <c r="PN111" i="53"/>
  <c r="PM111" i="53"/>
  <c r="PL111" i="53"/>
  <c r="PK111" i="53"/>
  <c r="PP111" i="53" s="1"/>
  <c r="PQ110" i="53"/>
  <c r="PR110" i="53" s="1"/>
  <c r="PO110" i="53"/>
  <c r="PN110" i="53"/>
  <c r="PM110" i="53"/>
  <c r="PL110" i="53"/>
  <c r="PK110" i="53"/>
  <c r="PP110" i="53" s="1"/>
  <c r="PQ109" i="53"/>
  <c r="PR109" i="53" s="1"/>
  <c r="PO109" i="53"/>
  <c r="PN109" i="53"/>
  <c r="PM109" i="53"/>
  <c r="PL109" i="53"/>
  <c r="PK109" i="53"/>
  <c r="PP109" i="53" s="1"/>
  <c r="PQ108" i="53"/>
  <c r="PR108" i="53" s="1"/>
  <c r="PO108" i="53"/>
  <c r="PN108" i="53"/>
  <c r="PM108" i="53"/>
  <c r="PL108" i="53"/>
  <c r="PK108" i="53"/>
  <c r="PP108" i="53" s="1"/>
  <c r="PQ107" i="53"/>
  <c r="PR107" i="53" s="1"/>
  <c r="PO107" i="53"/>
  <c r="PN107" i="53"/>
  <c r="PM107" i="53"/>
  <c r="PL107" i="53"/>
  <c r="PK107" i="53"/>
  <c r="PP107" i="53" s="1"/>
  <c r="PQ106" i="53"/>
  <c r="PR106" i="53" s="1"/>
  <c r="PO106" i="53"/>
  <c r="PN106" i="53"/>
  <c r="PM106" i="53"/>
  <c r="PL106" i="53"/>
  <c r="PK106" i="53"/>
  <c r="PP106" i="53" s="1"/>
  <c r="PQ105" i="53"/>
  <c r="PR105" i="53" s="1"/>
  <c r="PO105" i="53"/>
  <c r="PN105" i="53"/>
  <c r="PM105" i="53"/>
  <c r="PL105" i="53"/>
  <c r="PK105" i="53"/>
  <c r="PP105" i="53" s="1"/>
  <c r="PQ104" i="53"/>
  <c r="PR104" i="53" s="1"/>
  <c r="PO104" i="53"/>
  <c r="PN104" i="53"/>
  <c r="PM104" i="53"/>
  <c r="PL104" i="53"/>
  <c r="PK104" i="53"/>
  <c r="PP104" i="53" s="1"/>
  <c r="PQ103" i="53"/>
  <c r="PR103" i="53" s="1"/>
  <c r="PO103" i="53"/>
  <c r="PN103" i="53"/>
  <c r="PM103" i="53"/>
  <c r="PL103" i="53"/>
  <c r="PK103" i="53"/>
  <c r="PP103" i="53" s="1"/>
  <c r="PQ102" i="53"/>
  <c r="PR102" i="53" s="1"/>
  <c r="PO102" i="53"/>
  <c r="PN102" i="53"/>
  <c r="PM102" i="53"/>
  <c r="PL102" i="53"/>
  <c r="PK102" i="53"/>
  <c r="PP102" i="53" s="1"/>
  <c r="PQ101" i="53"/>
  <c r="PR101" i="53" s="1"/>
  <c r="PO101" i="53"/>
  <c r="PN101" i="53"/>
  <c r="PM101" i="53"/>
  <c r="PL101" i="53"/>
  <c r="PK101" i="53"/>
  <c r="PP101" i="53" s="1"/>
  <c r="PQ100" i="53"/>
  <c r="PR100" i="53" s="1"/>
  <c r="PO100" i="53"/>
  <c r="PN100" i="53"/>
  <c r="PM100" i="53"/>
  <c r="PL100" i="53"/>
  <c r="PK100" i="53"/>
  <c r="PP100" i="53" s="1"/>
  <c r="PQ99" i="53"/>
  <c r="PR99" i="53" s="1"/>
  <c r="PO99" i="53"/>
  <c r="PN99" i="53"/>
  <c r="PM99" i="53"/>
  <c r="PL99" i="53"/>
  <c r="PK99" i="53"/>
  <c r="PP99" i="53" s="1"/>
  <c r="PQ98" i="53"/>
  <c r="PR98" i="53" s="1"/>
  <c r="PO98" i="53"/>
  <c r="PN98" i="53"/>
  <c r="PM98" i="53"/>
  <c r="PL98" i="53"/>
  <c r="PK98" i="53"/>
  <c r="PP98" i="53" s="1"/>
  <c r="PQ97" i="53"/>
  <c r="PR97" i="53" s="1"/>
  <c r="PO97" i="53"/>
  <c r="PN97" i="53"/>
  <c r="PM97" i="53"/>
  <c r="PL97" i="53"/>
  <c r="PK97" i="53"/>
  <c r="PP97" i="53" s="1"/>
  <c r="PQ96" i="53"/>
  <c r="PR96" i="53" s="1"/>
  <c r="PO96" i="53"/>
  <c r="PN96" i="53"/>
  <c r="PM96" i="53"/>
  <c r="PL96" i="53"/>
  <c r="PK96" i="53"/>
  <c r="PP96" i="53" s="1"/>
  <c r="PQ95" i="53"/>
  <c r="PR95" i="53" s="1"/>
  <c r="PO95" i="53"/>
  <c r="PN95" i="53"/>
  <c r="PM95" i="53"/>
  <c r="PL95" i="53"/>
  <c r="PK95" i="53"/>
  <c r="PP95" i="53" s="1"/>
  <c r="PQ94" i="53"/>
  <c r="PR94" i="53" s="1"/>
  <c r="PO94" i="53"/>
  <c r="PN94" i="53"/>
  <c r="PM94" i="53"/>
  <c r="PL94" i="53"/>
  <c r="PK94" i="53"/>
  <c r="PP94" i="53" s="1"/>
  <c r="PQ93" i="53"/>
  <c r="PR93" i="53" s="1"/>
  <c r="PO93" i="53"/>
  <c r="PN93" i="53"/>
  <c r="PM93" i="53"/>
  <c r="PL93" i="53"/>
  <c r="PK93" i="53"/>
  <c r="PP93" i="53" s="1"/>
  <c r="PQ92" i="53"/>
  <c r="PR92" i="53" s="1"/>
  <c r="PO92" i="53"/>
  <c r="PN92" i="53"/>
  <c r="PM92" i="53"/>
  <c r="PL92" i="53"/>
  <c r="PK92" i="53"/>
  <c r="PP92" i="53" s="1"/>
  <c r="PQ91" i="53"/>
  <c r="PR91" i="53" s="1"/>
  <c r="PO91" i="53"/>
  <c r="PN91" i="53"/>
  <c r="PM91" i="53"/>
  <c r="PL91" i="53"/>
  <c r="PK91" i="53"/>
  <c r="PP91" i="53" s="1"/>
  <c r="PQ90" i="53"/>
  <c r="PR90" i="53" s="1"/>
  <c r="PO90" i="53"/>
  <c r="PN90" i="53"/>
  <c r="PM90" i="53"/>
  <c r="PL90" i="53"/>
  <c r="PK90" i="53"/>
  <c r="PP90" i="53" s="1"/>
  <c r="PQ89" i="53"/>
  <c r="PR89" i="53" s="1"/>
  <c r="PO89" i="53"/>
  <c r="PN89" i="53"/>
  <c r="PM89" i="53"/>
  <c r="PL89" i="53"/>
  <c r="PK89" i="53"/>
  <c r="PP89" i="53" s="1"/>
  <c r="PQ88" i="53"/>
  <c r="PR88" i="53" s="1"/>
  <c r="PO88" i="53"/>
  <c r="PN88" i="53"/>
  <c r="PM88" i="53"/>
  <c r="PL88" i="53"/>
  <c r="PK88" i="53"/>
  <c r="PP88" i="53" s="1"/>
  <c r="PQ87" i="53"/>
  <c r="PR87" i="53" s="1"/>
  <c r="PO87" i="53"/>
  <c r="PN87" i="53"/>
  <c r="PM87" i="53"/>
  <c r="PL87" i="53"/>
  <c r="PK87" i="53"/>
  <c r="PP87" i="53" s="1"/>
  <c r="PQ86" i="53"/>
  <c r="PR86" i="53" s="1"/>
  <c r="PO86" i="53"/>
  <c r="PN86" i="53"/>
  <c r="PM86" i="53"/>
  <c r="PL86" i="53"/>
  <c r="PK86" i="53"/>
  <c r="PP86" i="53" s="1"/>
  <c r="PQ85" i="53"/>
  <c r="PR85" i="53" s="1"/>
  <c r="PO85" i="53"/>
  <c r="PN85" i="53"/>
  <c r="PM85" i="53"/>
  <c r="PL85" i="53"/>
  <c r="PK85" i="53"/>
  <c r="PP85" i="53" s="1"/>
  <c r="PQ84" i="53"/>
  <c r="PR84" i="53" s="1"/>
  <c r="PO84" i="53"/>
  <c r="PN84" i="53"/>
  <c r="PM84" i="53"/>
  <c r="PL84" i="53"/>
  <c r="PK84" i="53"/>
  <c r="PP84" i="53" s="1"/>
  <c r="PQ83" i="53"/>
  <c r="PR83" i="53" s="1"/>
  <c r="PO83" i="53"/>
  <c r="PN83" i="53"/>
  <c r="PM83" i="53"/>
  <c r="PL83" i="53"/>
  <c r="PK83" i="53"/>
  <c r="PP83" i="53" s="1"/>
  <c r="PQ82" i="53"/>
  <c r="PR82" i="53" s="1"/>
  <c r="PO82" i="53"/>
  <c r="PN82" i="53"/>
  <c r="PM82" i="53"/>
  <c r="PL82" i="53"/>
  <c r="PK82" i="53"/>
  <c r="PP82" i="53" s="1"/>
  <c r="PQ81" i="53"/>
  <c r="PR81" i="53" s="1"/>
  <c r="PO81" i="53"/>
  <c r="PN81" i="53"/>
  <c r="PM81" i="53"/>
  <c r="PL81" i="53"/>
  <c r="PK81" i="53"/>
  <c r="PP81" i="53" s="1"/>
  <c r="PQ80" i="53"/>
  <c r="PR80" i="53" s="1"/>
  <c r="PO80" i="53"/>
  <c r="PN80" i="53"/>
  <c r="PM80" i="53"/>
  <c r="PL80" i="53"/>
  <c r="PK80" i="53"/>
  <c r="PP80" i="53" s="1"/>
  <c r="PQ79" i="53"/>
  <c r="PR79" i="53" s="1"/>
  <c r="PO79" i="53"/>
  <c r="PN79" i="53"/>
  <c r="PM79" i="53"/>
  <c r="PL79" i="53"/>
  <c r="PK79" i="53"/>
  <c r="PP79" i="53" s="1"/>
  <c r="PQ78" i="53"/>
  <c r="PR78" i="53" s="1"/>
  <c r="PO78" i="53"/>
  <c r="PN78" i="53"/>
  <c r="PM78" i="53"/>
  <c r="PL78" i="53"/>
  <c r="PK78" i="53"/>
  <c r="PP78" i="53" s="1"/>
  <c r="PQ77" i="53"/>
  <c r="PR77" i="53" s="1"/>
  <c r="PO77" i="53"/>
  <c r="PN77" i="53"/>
  <c r="PM77" i="53"/>
  <c r="PL77" i="53"/>
  <c r="PK77" i="53"/>
  <c r="PP77" i="53" s="1"/>
  <c r="PQ76" i="53"/>
  <c r="PR76" i="53" s="1"/>
  <c r="PO76" i="53"/>
  <c r="PN76" i="53"/>
  <c r="PM76" i="53"/>
  <c r="PL76" i="53"/>
  <c r="PK76" i="53"/>
  <c r="PP76" i="53" s="1"/>
  <c r="PQ75" i="53"/>
  <c r="PR75" i="53" s="1"/>
  <c r="PO75" i="53"/>
  <c r="PN75" i="53"/>
  <c r="PM75" i="53"/>
  <c r="PL75" i="53"/>
  <c r="PK75" i="53"/>
  <c r="PP75" i="53" s="1"/>
  <c r="PQ74" i="53"/>
  <c r="PR74" i="53" s="1"/>
  <c r="PO74" i="53"/>
  <c r="PN74" i="53"/>
  <c r="PM74" i="53"/>
  <c r="PL74" i="53"/>
  <c r="PK74" i="53"/>
  <c r="PP74" i="53" s="1"/>
  <c r="PQ73" i="53"/>
  <c r="PR73" i="53" s="1"/>
  <c r="PO73" i="53"/>
  <c r="PN73" i="53"/>
  <c r="PM73" i="53"/>
  <c r="PL73" i="53"/>
  <c r="PK73" i="53"/>
  <c r="PP73" i="53" s="1"/>
  <c r="PQ72" i="53"/>
  <c r="PR72" i="53" s="1"/>
  <c r="PO72" i="53"/>
  <c r="PN72" i="53"/>
  <c r="PM72" i="53"/>
  <c r="PL72" i="53"/>
  <c r="PK72" i="53"/>
  <c r="PP72" i="53" s="1"/>
  <c r="PQ71" i="53"/>
  <c r="PR71" i="53" s="1"/>
  <c r="PO71" i="53"/>
  <c r="PN71" i="53"/>
  <c r="PM71" i="53"/>
  <c r="PL71" i="53"/>
  <c r="PK71" i="53"/>
  <c r="PP71" i="53" s="1"/>
  <c r="PQ70" i="53"/>
  <c r="PR70" i="53" s="1"/>
  <c r="PO70" i="53"/>
  <c r="PN70" i="53"/>
  <c r="PM70" i="53"/>
  <c r="PL70" i="53"/>
  <c r="PK70" i="53"/>
  <c r="PP70" i="53" s="1"/>
  <c r="PQ69" i="53"/>
  <c r="PR69" i="53" s="1"/>
  <c r="PO69" i="53"/>
  <c r="PN69" i="53"/>
  <c r="PM69" i="53"/>
  <c r="PL69" i="53"/>
  <c r="PK69" i="53"/>
  <c r="PP69" i="53" s="1"/>
  <c r="PQ68" i="53"/>
  <c r="PR68" i="53" s="1"/>
  <c r="PO68" i="53"/>
  <c r="PN68" i="53"/>
  <c r="PM68" i="53"/>
  <c r="PL68" i="53"/>
  <c r="PK68" i="53"/>
  <c r="PP68" i="53" s="1"/>
  <c r="PQ67" i="53"/>
  <c r="PR67" i="53" s="1"/>
  <c r="PO67" i="53"/>
  <c r="PN67" i="53"/>
  <c r="PM67" i="53"/>
  <c r="PL67" i="53"/>
  <c r="PK67" i="53"/>
  <c r="PP67" i="53" s="1"/>
  <c r="PQ66" i="53"/>
  <c r="PR66" i="53" s="1"/>
  <c r="PO66" i="53"/>
  <c r="PN66" i="53"/>
  <c r="PM66" i="53"/>
  <c r="PL66" i="53"/>
  <c r="PK66" i="53"/>
  <c r="PP66" i="53" s="1"/>
  <c r="PQ65" i="53"/>
  <c r="PR65" i="53" s="1"/>
  <c r="PO65" i="53"/>
  <c r="PN65" i="53"/>
  <c r="PM65" i="53"/>
  <c r="PL65" i="53"/>
  <c r="PK65" i="53"/>
  <c r="PP65" i="53" s="1"/>
  <c r="PQ64" i="53"/>
  <c r="PR64" i="53" s="1"/>
  <c r="PO64" i="53"/>
  <c r="PN64" i="53"/>
  <c r="PM64" i="53"/>
  <c r="PL64" i="53"/>
  <c r="PK64" i="53"/>
  <c r="PP64" i="53" s="1"/>
  <c r="PQ63" i="53"/>
  <c r="PR63" i="53" s="1"/>
  <c r="PO63" i="53"/>
  <c r="PN63" i="53"/>
  <c r="PM63" i="53"/>
  <c r="PL63" i="53"/>
  <c r="PK63" i="53"/>
  <c r="PP63" i="53" s="1"/>
  <c r="PQ62" i="53"/>
  <c r="PR62" i="53" s="1"/>
  <c r="PO62" i="53"/>
  <c r="PN62" i="53"/>
  <c r="PM62" i="53"/>
  <c r="PL62" i="53"/>
  <c r="PK62" i="53"/>
  <c r="PP62" i="53" s="1"/>
  <c r="PQ61" i="53"/>
  <c r="PR61" i="53" s="1"/>
  <c r="PO61" i="53"/>
  <c r="PN61" i="53"/>
  <c r="PM61" i="53"/>
  <c r="PL61" i="53"/>
  <c r="PK61" i="53"/>
  <c r="PP61" i="53" s="1"/>
  <c r="PQ60" i="53"/>
  <c r="PR60" i="53" s="1"/>
  <c r="PO60" i="53"/>
  <c r="PN60" i="53"/>
  <c r="PM60" i="53"/>
  <c r="PL60" i="53"/>
  <c r="PK60" i="53"/>
  <c r="PP60" i="53" s="1"/>
  <c r="PQ59" i="53"/>
  <c r="PR59" i="53" s="1"/>
  <c r="PO59" i="53"/>
  <c r="PN59" i="53"/>
  <c r="PM59" i="53"/>
  <c r="PL59" i="53"/>
  <c r="PK59" i="53"/>
  <c r="PP59" i="53" s="1"/>
  <c r="PQ58" i="53"/>
  <c r="PR58" i="53" s="1"/>
  <c r="PO58" i="53"/>
  <c r="PN58" i="53"/>
  <c r="PM58" i="53"/>
  <c r="PL58" i="53"/>
  <c r="PK58" i="53"/>
  <c r="PP58" i="53" s="1"/>
  <c r="PQ57" i="53"/>
  <c r="PR57" i="53" s="1"/>
  <c r="PO57" i="53"/>
  <c r="PN57" i="53"/>
  <c r="PM57" i="53"/>
  <c r="PL57" i="53"/>
  <c r="PK57" i="53"/>
  <c r="PP57" i="53" s="1"/>
  <c r="PQ56" i="53"/>
  <c r="PR56" i="53" s="1"/>
  <c r="PO56" i="53"/>
  <c r="PN56" i="53"/>
  <c r="PM56" i="53"/>
  <c r="PL56" i="53"/>
  <c r="PK56" i="53"/>
  <c r="PP56" i="53" s="1"/>
  <c r="PQ55" i="53"/>
  <c r="PR55" i="53" s="1"/>
  <c r="PO55" i="53"/>
  <c r="PN55" i="53"/>
  <c r="PM55" i="53"/>
  <c r="PL55" i="53"/>
  <c r="PK55" i="53"/>
  <c r="PP55" i="53" s="1"/>
  <c r="PQ54" i="53"/>
  <c r="PR54" i="53" s="1"/>
  <c r="PO54" i="53"/>
  <c r="PN54" i="53"/>
  <c r="PM54" i="53"/>
  <c r="PL54" i="53"/>
  <c r="PK54" i="53"/>
  <c r="PP54" i="53" s="1"/>
  <c r="PQ53" i="53"/>
  <c r="PR53" i="53" s="1"/>
  <c r="PO53" i="53"/>
  <c r="PN53" i="53"/>
  <c r="PM53" i="53"/>
  <c r="PL53" i="53"/>
  <c r="PK53" i="53"/>
  <c r="PP53" i="53" s="1"/>
  <c r="PQ52" i="53"/>
  <c r="PR52" i="53" s="1"/>
  <c r="PO52" i="53"/>
  <c r="PN52" i="53"/>
  <c r="PM52" i="53"/>
  <c r="PL52" i="53"/>
  <c r="PK52" i="53"/>
  <c r="PP52" i="53" s="1"/>
  <c r="PQ51" i="53"/>
  <c r="PR51" i="53" s="1"/>
  <c r="PO51" i="53"/>
  <c r="PN51" i="53"/>
  <c r="PM51" i="53"/>
  <c r="PL51" i="53"/>
  <c r="PK51" i="53"/>
  <c r="PP51" i="53" s="1"/>
  <c r="PQ50" i="53"/>
  <c r="PR50" i="53" s="1"/>
  <c r="PO50" i="53"/>
  <c r="PN50" i="53"/>
  <c r="PM50" i="53"/>
  <c r="PL50" i="53"/>
  <c r="PK50" i="53"/>
  <c r="PP50" i="53" s="1"/>
  <c r="PQ49" i="53"/>
  <c r="PR49" i="53" s="1"/>
  <c r="PO49" i="53"/>
  <c r="PN49" i="53"/>
  <c r="PM49" i="53"/>
  <c r="PL49" i="53"/>
  <c r="PK49" i="53"/>
  <c r="PP49" i="53" s="1"/>
  <c r="PQ48" i="53"/>
  <c r="PR48" i="53" s="1"/>
  <c r="PO48" i="53"/>
  <c r="PN48" i="53"/>
  <c r="PM48" i="53"/>
  <c r="PL48" i="53"/>
  <c r="PK48" i="53"/>
  <c r="PP48" i="53" s="1"/>
  <c r="PQ47" i="53"/>
  <c r="PR47" i="53" s="1"/>
  <c r="PO47" i="53"/>
  <c r="PN47" i="53"/>
  <c r="PM47" i="53"/>
  <c r="PL47" i="53"/>
  <c r="PK47" i="53"/>
  <c r="PP47" i="53" s="1"/>
  <c r="PQ46" i="53"/>
  <c r="PR46" i="53" s="1"/>
  <c r="PO46" i="53"/>
  <c r="PN46" i="53"/>
  <c r="PM46" i="53"/>
  <c r="PL46" i="53"/>
  <c r="PK46" i="53"/>
  <c r="PP46" i="53" s="1"/>
  <c r="PQ45" i="53"/>
  <c r="PR45" i="53" s="1"/>
  <c r="PO45" i="53"/>
  <c r="PN45" i="53"/>
  <c r="PM45" i="53"/>
  <c r="PL45" i="53"/>
  <c r="PK45" i="53"/>
  <c r="PP45" i="53" s="1"/>
  <c r="PQ44" i="53"/>
  <c r="PR44" i="53" s="1"/>
  <c r="PO44" i="53"/>
  <c r="PN44" i="53"/>
  <c r="PM44" i="53"/>
  <c r="PL44" i="53"/>
  <c r="PK44" i="53"/>
  <c r="PP44" i="53" s="1"/>
  <c r="PQ43" i="53"/>
  <c r="PR43" i="53" s="1"/>
  <c r="PO43" i="53"/>
  <c r="PN43" i="53"/>
  <c r="PM43" i="53"/>
  <c r="PL43" i="53"/>
  <c r="PK43" i="53"/>
  <c r="PP43" i="53" s="1"/>
  <c r="PQ42" i="53"/>
  <c r="PR42" i="53" s="1"/>
  <c r="PO42" i="53"/>
  <c r="PN42" i="53"/>
  <c r="PM42" i="53"/>
  <c r="PL42" i="53"/>
  <c r="PK42" i="53"/>
  <c r="PP42" i="53" s="1"/>
  <c r="PQ41" i="53"/>
  <c r="PR41" i="53" s="1"/>
  <c r="PO41" i="53"/>
  <c r="PN41" i="53"/>
  <c r="PM41" i="53"/>
  <c r="PL41" i="53"/>
  <c r="PK41" i="53"/>
  <c r="PP41" i="53" s="1"/>
  <c r="PQ40" i="53"/>
  <c r="PR40" i="53" s="1"/>
  <c r="PO40" i="53"/>
  <c r="PN40" i="53"/>
  <c r="PM40" i="53"/>
  <c r="PL40" i="53"/>
  <c r="PK40" i="53"/>
  <c r="PP40" i="53" s="1"/>
  <c r="PQ39" i="53"/>
  <c r="PR39" i="53" s="1"/>
  <c r="PO39" i="53"/>
  <c r="PN39" i="53"/>
  <c r="PM39" i="53"/>
  <c r="PL39" i="53"/>
  <c r="PK39" i="53"/>
  <c r="PP39" i="53" s="1"/>
  <c r="PQ38" i="53"/>
  <c r="PR38" i="53" s="1"/>
  <c r="PO38" i="53"/>
  <c r="PN38" i="53"/>
  <c r="PM38" i="53"/>
  <c r="PL38" i="53"/>
  <c r="PK38" i="53"/>
  <c r="PP38" i="53" s="1"/>
  <c r="PQ37" i="53"/>
  <c r="PR37" i="53" s="1"/>
  <c r="PO37" i="53"/>
  <c r="PN37" i="53"/>
  <c r="PM37" i="53"/>
  <c r="PL37" i="53"/>
  <c r="PK37" i="53"/>
  <c r="PP37" i="53" s="1"/>
  <c r="PQ36" i="53"/>
  <c r="PR36" i="53" s="1"/>
  <c r="PO36" i="53"/>
  <c r="PN36" i="53"/>
  <c r="PM36" i="53"/>
  <c r="PL36" i="53"/>
  <c r="PK36" i="53"/>
  <c r="PP36" i="53" s="1"/>
  <c r="PQ35" i="53"/>
  <c r="PR35" i="53" s="1"/>
  <c r="PO35" i="53"/>
  <c r="PN35" i="53"/>
  <c r="PM35" i="53"/>
  <c r="PL35" i="53"/>
  <c r="PK35" i="53"/>
  <c r="PP35" i="53" s="1"/>
  <c r="PQ34" i="53"/>
  <c r="PR34" i="53" s="1"/>
  <c r="PO34" i="53"/>
  <c r="PN34" i="53"/>
  <c r="PM34" i="53"/>
  <c r="PL34" i="53"/>
  <c r="PK34" i="53"/>
  <c r="PP34" i="53" s="1"/>
  <c r="PQ33" i="53"/>
  <c r="PR33" i="53" s="1"/>
  <c r="PO33" i="53"/>
  <c r="PN33" i="53"/>
  <c r="PM33" i="53"/>
  <c r="PL33" i="53"/>
  <c r="PK33" i="53"/>
  <c r="PP33" i="53" s="1"/>
  <c r="PQ32" i="53"/>
  <c r="PR32" i="53" s="1"/>
  <c r="PO32" i="53"/>
  <c r="PN32" i="53"/>
  <c r="PM32" i="53"/>
  <c r="PL32" i="53"/>
  <c r="PK32" i="53"/>
  <c r="PP32" i="53" s="1"/>
  <c r="PQ31" i="53"/>
  <c r="PR31" i="53" s="1"/>
  <c r="PO31" i="53"/>
  <c r="PN31" i="53"/>
  <c r="PM31" i="53"/>
  <c r="PL31" i="53"/>
  <c r="PK31" i="53"/>
  <c r="PP31" i="53" s="1"/>
  <c r="PQ30" i="53"/>
  <c r="PR30" i="53" s="1"/>
  <c r="PO30" i="53"/>
  <c r="PN30" i="53"/>
  <c r="PM30" i="53"/>
  <c r="PL30" i="53"/>
  <c r="PK30" i="53"/>
  <c r="PP30" i="53" s="1"/>
  <c r="PQ29" i="53"/>
  <c r="PR29" i="53" s="1"/>
  <c r="PO29" i="53"/>
  <c r="PN29" i="53"/>
  <c r="PM29" i="53"/>
  <c r="PL29" i="53"/>
  <c r="PK29" i="53"/>
  <c r="PP29" i="53" s="1"/>
  <c r="PQ28" i="53"/>
  <c r="PR28" i="53" s="1"/>
  <c r="PO28" i="53"/>
  <c r="PN28" i="53"/>
  <c r="PM28" i="53"/>
  <c r="PL28" i="53"/>
  <c r="PK28" i="53"/>
  <c r="PP28" i="53" s="1"/>
  <c r="PQ27" i="53"/>
  <c r="PR27" i="53" s="1"/>
  <c r="PO27" i="53"/>
  <c r="PN27" i="53"/>
  <c r="PM27" i="53"/>
  <c r="PL27" i="53"/>
  <c r="PK27" i="53"/>
  <c r="PP27" i="53" s="1"/>
  <c r="PQ26" i="53"/>
  <c r="PR26" i="53" s="1"/>
  <c r="PO26" i="53"/>
  <c r="PN26" i="53"/>
  <c r="PM26" i="53"/>
  <c r="PL26" i="53"/>
  <c r="PK26" i="53"/>
  <c r="PP26" i="53" s="1"/>
  <c r="PQ25" i="53"/>
  <c r="PR25" i="53" s="1"/>
  <c r="PO25" i="53"/>
  <c r="PN25" i="53"/>
  <c r="PM25" i="53"/>
  <c r="PL25" i="53"/>
  <c r="PK25" i="53"/>
  <c r="PP25" i="53" s="1"/>
  <c r="PQ24" i="53"/>
  <c r="PR24" i="53" s="1"/>
  <c r="PO24" i="53"/>
  <c r="PN24" i="53"/>
  <c r="PM24" i="53"/>
  <c r="PL24" i="53"/>
  <c r="PK24" i="53"/>
  <c r="PP24" i="53" s="1"/>
  <c r="PQ23" i="53"/>
  <c r="PR23" i="53" s="1"/>
  <c r="PO23" i="53"/>
  <c r="PN23" i="53"/>
  <c r="PM23" i="53"/>
  <c r="PL23" i="53"/>
  <c r="PK23" i="53"/>
  <c r="PP23" i="53" s="1"/>
  <c r="PQ22" i="53"/>
  <c r="PR22" i="53" s="1"/>
  <c r="PO22" i="53"/>
  <c r="PN22" i="53"/>
  <c r="PM22" i="53"/>
  <c r="PL22" i="53"/>
  <c r="PK22" i="53"/>
  <c r="PP22" i="53" s="1"/>
  <c r="PQ21" i="53"/>
  <c r="PR21" i="53" s="1"/>
  <c r="PO21" i="53"/>
  <c r="PN21" i="53"/>
  <c r="PM21" i="53"/>
  <c r="PL21" i="53"/>
  <c r="PK21" i="53"/>
  <c r="PP21" i="53" s="1"/>
  <c r="PQ20" i="53"/>
  <c r="PR20" i="53" s="1"/>
  <c r="PO20" i="53"/>
  <c r="PN20" i="53"/>
  <c r="PM20" i="53"/>
  <c r="PL20" i="53"/>
  <c r="PK20" i="53"/>
  <c r="PP20" i="53" s="1"/>
  <c r="PQ19" i="53"/>
  <c r="PR19" i="53" s="1"/>
  <c r="PO19" i="53"/>
  <c r="PN19" i="53"/>
  <c r="PM19" i="53"/>
  <c r="PL19" i="53"/>
  <c r="PK19" i="53"/>
  <c r="PP19" i="53" s="1"/>
  <c r="PQ18" i="53"/>
  <c r="PR18" i="53" s="1"/>
  <c r="PO18" i="53"/>
  <c r="PN18" i="53"/>
  <c r="PM18" i="53"/>
  <c r="PL18" i="53"/>
  <c r="PK18" i="53"/>
  <c r="PP18" i="53" s="1"/>
  <c r="PQ17" i="53"/>
  <c r="PR17" i="53" s="1"/>
  <c r="PO17" i="53"/>
  <c r="PN17" i="53"/>
  <c r="PM17" i="53"/>
  <c r="PL17" i="53"/>
  <c r="PK17" i="53"/>
  <c r="PP17" i="53" s="1"/>
  <c r="PQ16" i="53"/>
  <c r="PR16" i="53" s="1"/>
  <c r="PO16" i="53"/>
  <c r="PN16" i="53"/>
  <c r="PM16" i="53"/>
  <c r="PL16" i="53"/>
  <c r="PK16" i="53"/>
  <c r="PP16" i="53" s="1"/>
  <c r="PQ15" i="53"/>
  <c r="PR15" i="53" s="1"/>
  <c r="PO15" i="53"/>
  <c r="PN15" i="53"/>
  <c r="PM15" i="53"/>
  <c r="PL15" i="53"/>
  <c r="PK15" i="53"/>
  <c r="PP15" i="53" s="1"/>
  <c r="PQ14" i="53"/>
  <c r="PR14" i="53" s="1"/>
  <c r="PO14" i="53"/>
  <c r="PN14" i="53"/>
  <c r="PM14" i="53"/>
  <c r="PL14" i="53"/>
  <c r="PK14" i="53"/>
  <c r="PP14" i="53" s="1"/>
  <c r="OZ135" i="53"/>
  <c r="PA135" i="53" s="1"/>
  <c r="OX135" i="53"/>
  <c r="OW135" i="53"/>
  <c r="OV135" i="53"/>
  <c r="OU135" i="53"/>
  <c r="OT135" i="53"/>
  <c r="OY135" i="53" s="1"/>
  <c r="OZ134" i="53"/>
  <c r="PA134" i="53" s="1"/>
  <c r="OX134" i="53"/>
  <c r="OW134" i="53"/>
  <c r="OV134" i="53"/>
  <c r="OU134" i="53"/>
  <c r="OT134" i="53"/>
  <c r="OY134" i="53" s="1"/>
  <c r="OZ133" i="53"/>
  <c r="PA133" i="53" s="1"/>
  <c r="OX133" i="53"/>
  <c r="OW133" i="53"/>
  <c r="OV133" i="53"/>
  <c r="OU133" i="53"/>
  <c r="OT133" i="53"/>
  <c r="OY133" i="53" s="1"/>
  <c r="OZ132" i="53"/>
  <c r="PA132" i="53" s="1"/>
  <c r="OX132" i="53"/>
  <c r="OW132" i="53"/>
  <c r="OV132" i="53"/>
  <c r="OU132" i="53"/>
  <c r="OT132" i="53"/>
  <c r="OY132" i="53" s="1"/>
  <c r="OZ131" i="53"/>
  <c r="PA131" i="53" s="1"/>
  <c r="OX131" i="53"/>
  <c r="OW131" i="53"/>
  <c r="OV131" i="53"/>
  <c r="OU131" i="53"/>
  <c r="OT131" i="53"/>
  <c r="OY131" i="53" s="1"/>
  <c r="OZ130" i="53"/>
  <c r="PA130" i="53" s="1"/>
  <c r="OX130" i="53"/>
  <c r="OW130" i="53"/>
  <c r="OV130" i="53"/>
  <c r="OU130" i="53"/>
  <c r="OT130" i="53"/>
  <c r="OY130" i="53" s="1"/>
  <c r="OZ129" i="53"/>
  <c r="PA129" i="53" s="1"/>
  <c r="OX129" i="53"/>
  <c r="OW129" i="53"/>
  <c r="OV129" i="53"/>
  <c r="OU129" i="53"/>
  <c r="OT129" i="53"/>
  <c r="OY129" i="53" s="1"/>
  <c r="OZ128" i="53"/>
  <c r="PA128" i="53" s="1"/>
  <c r="OX128" i="53"/>
  <c r="OW128" i="53"/>
  <c r="OV128" i="53"/>
  <c r="OU128" i="53"/>
  <c r="OT128" i="53"/>
  <c r="OY128" i="53" s="1"/>
  <c r="OZ127" i="53"/>
  <c r="PA127" i="53" s="1"/>
  <c r="OX127" i="53"/>
  <c r="OW127" i="53"/>
  <c r="OV127" i="53"/>
  <c r="OU127" i="53"/>
  <c r="OT127" i="53"/>
  <c r="OY127" i="53" s="1"/>
  <c r="OZ126" i="53"/>
  <c r="PA126" i="53" s="1"/>
  <c r="OX126" i="53"/>
  <c r="OW126" i="53"/>
  <c r="OV126" i="53"/>
  <c r="OU126" i="53"/>
  <c r="OT126" i="53"/>
  <c r="OY126" i="53" s="1"/>
  <c r="OZ125" i="53"/>
  <c r="PA125" i="53" s="1"/>
  <c r="OX125" i="53"/>
  <c r="OW125" i="53"/>
  <c r="OV125" i="53"/>
  <c r="OU125" i="53"/>
  <c r="OT125" i="53"/>
  <c r="OY125" i="53" s="1"/>
  <c r="OZ124" i="53"/>
  <c r="PA124" i="53" s="1"/>
  <c r="OX124" i="53"/>
  <c r="OW124" i="53"/>
  <c r="OV124" i="53"/>
  <c r="OU124" i="53"/>
  <c r="OT124" i="53"/>
  <c r="OY124" i="53" s="1"/>
  <c r="OZ123" i="53"/>
  <c r="PA123" i="53" s="1"/>
  <c r="OX123" i="53"/>
  <c r="OW123" i="53"/>
  <c r="OV123" i="53"/>
  <c r="OU123" i="53"/>
  <c r="OT123" i="53"/>
  <c r="OY123" i="53" s="1"/>
  <c r="OZ122" i="53"/>
  <c r="PA122" i="53" s="1"/>
  <c r="OX122" i="53"/>
  <c r="OW122" i="53"/>
  <c r="OV122" i="53"/>
  <c r="OU122" i="53"/>
  <c r="OT122" i="53"/>
  <c r="OY122" i="53" s="1"/>
  <c r="OZ121" i="53"/>
  <c r="PA121" i="53" s="1"/>
  <c r="OX121" i="53"/>
  <c r="OW121" i="53"/>
  <c r="OV121" i="53"/>
  <c r="OU121" i="53"/>
  <c r="OT121" i="53"/>
  <c r="OY121" i="53" s="1"/>
  <c r="OZ120" i="53"/>
  <c r="PA120" i="53" s="1"/>
  <c r="OX120" i="53"/>
  <c r="OW120" i="53"/>
  <c r="OV120" i="53"/>
  <c r="OU120" i="53"/>
  <c r="OT120" i="53"/>
  <c r="OY120" i="53" s="1"/>
  <c r="OZ119" i="53"/>
  <c r="PA119" i="53" s="1"/>
  <c r="OX119" i="53"/>
  <c r="OW119" i="53"/>
  <c r="OV119" i="53"/>
  <c r="OU119" i="53"/>
  <c r="OT119" i="53"/>
  <c r="OY119" i="53" s="1"/>
  <c r="OZ118" i="53"/>
  <c r="PA118" i="53" s="1"/>
  <c r="OX118" i="53"/>
  <c r="OW118" i="53"/>
  <c r="OV118" i="53"/>
  <c r="OU118" i="53"/>
  <c r="OT118" i="53"/>
  <c r="OY118" i="53" s="1"/>
  <c r="OZ117" i="53"/>
  <c r="PA117" i="53" s="1"/>
  <c r="OX117" i="53"/>
  <c r="OW117" i="53"/>
  <c r="OV117" i="53"/>
  <c r="OU117" i="53"/>
  <c r="OT117" i="53"/>
  <c r="OY117" i="53" s="1"/>
  <c r="OZ116" i="53"/>
  <c r="PA116" i="53" s="1"/>
  <c r="OX116" i="53"/>
  <c r="OW116" i="53"/>
  <c r="OV116" i="53"/>
  <c r="OU116" i="53"/>
  <c r="OT116" i="53"/>
  <c r="OY116" i="53" s="1"/>
  <c r="OZ115" i="53"/>
  <c r="PA115" i="53" s="1"/>
  <c r="OX115" i="53"/>
  <c r="OW115" i="53"/>
  <c r="OV115" i="53"/>
  <c r="OU115" i="53"/>
  <c r="OT115" i="53"/>
  <c r="OY115" i="53" s="1"/>
  <c r="OZ114" i="53"/>
  <c r="PA114" i="53" s="1"/>
  <c r="OX114" i="53"/>
  <c r="OW114" i="53"/>
  <c r="OV114" i="53"/>
  <c r="OU114" i="53"/>
  <c r="OT114" i="53"/>
  <c r="OY114" i="53" s="1"/>
  <c r="OZ113" i="53"/>
  <c r="PA113" i="53" s="1"/>
  <c r="OX113" i="53"/>
  <c r="OW113" i="53"/>
  <c r="OV113" i="53"/>
  <c r="OU113" i="53"/>
  <c r="OT113" i="53"/>
  <c r="OY113" i="53" s="1"/>
  <c r="OZ112" i="53"/>
  <c r="PA112" i="53" s="1"/>
  <c r="OX112" i="53"/>
  <c r="OW112" i="53"/>
  <c r="OV112" i="53"/>
  <c r="OU112" i="53"/>
  <c r="OT112" i="53"/>
  <c r="OY112" i="53" s="1"/>
  <c r="OZ111" i="53"/>
  <c r="PA111" i="53" s="1"/>
  <c r="OX111" i="53"/>
  <c r="OW111" i="53"/>
  <c r="OV111" i="53"/>
  <c r="OU111" i="53"/>
  <c r="OT111" i="53"/>
  <c r="OY111" i="53" s="1"/>
  <c r="OZ110" i="53"/>
  <c r="PA110" i="53" s="1"/>
  <c r="OX110" i="53"/>
  <c r="OW110" i="53"/>
  <c r="OV110" i="53"/>
  <c r="OU110" i="53"/>
  <c r="OT110" i="53"/>
  <c r="OY110" i="53" s="1"/>
  <c r="OZ109" i="53"/>
  <c r="PA109" i="53" s="1"/>
  <c r="OX109" i="53"/>
  <c r="OW109" i="53"/>
  <c r="OV109" i="53"/>
  <c r="OU109" i="53"/>
  <c r="OT109" i="53"/>
  <c r="OY109" i="53" s="1"/>
  <c r="OZ108" i="53"/>
  <c r="PA108" i="53" s="1"/>
  <c r="OX108" i="53"/>
  <c r="OW108" i="53"/>
  <c r="OV108" i="53"/>
  <c r="OU108" i="53"/>
  <c r="OT108" i="53"/>
  <c r="OY108" i="53" s="1"/>
  <c r="OZ107" i="53"/>
  <c r="PA107" i="53" s="1"/>
  <c r="OX107" i="53"/>
  <c r="OW107" i="53"/>
  <c r="OV107" i="53"/>
  <c r="OU107" i="53"/>
  <c r="OT107" i="53"/>
  <c r="OY107" i="53" s="1"/>
  <c r="OZ106" i="53"/>
  <c r="PA106" i="53" s="1"/>
  <c r="OX106" i="53"/>
  <c r="OW106" i="53"/>
  <c r="OV106" i="53"/>
  <c r="OU106" i="53"/>
  <c r="OT106" i="53"/>
  <c r="OY106" i="53" s="1"/>
  <c r="OZ105" i="53"/>
  <c r="PA105" i="53" s="1"/>
  <c r="OX105" i="53"/>
  <c r="OW105" i="53"/>
  <c r="OV105" i="53"/>
  <c r="OU105" i="53"/>
  <c r="OT105" i="53"/>
  <c r="OY105" i="53" s="1"/>
  <c r="OZ104" i="53"/>
  <c r="PA104" i="53" s="1"/>
  <c r="OX104" i="53"/>
  <c r="OW104" i="53"/>
  <c r="OV104" i="53"/>
  <c r="OU104" i="53"/>
  <c r="OT104" i="53"/>
  <c r="OY104" i="53" s="1"/>
  <c r="OZ103" i="53"/>
  <c r="PA103" i="53" s="1"/>
  <c r="OX103" i="53"/>
  <c r="OW103" i="53"/>
  <c r="OV103" i="53"/>
  <c r="OU103" i="53"/>
  <c r="OT103" i="53"/>
  <c r="OY103" i="53" s="1"/>
  <c r="OZ102" i="53"/>
  <c r="PA102" i="53" s="1"/>
  <c r="OX102" i="53"/>
  <c r="OW102" i="53"/>
  <c r="OV102" i="53"/>
  <c r="OU102" i="53"/>
  <c r="OT102" i="53"/>
  <c r="OY102" i="53" s="1"/>
  <c r="OZ101" i="53"/>
  <c r="PA101" i="53" s="1"/>
  <c r="OX101" i="53"/>
  <c r="OW101" i="53"/>
  <c r="OV101" i="53"/>
  <c r="OU101" i="53"/>
  <c r="OT101" i="53"/>
  <c r="OY101" i="53" s="1"/>
  <c r="OZ100" i="53"/>
  <c r="PA100" i="53" s="1"/>
  <c r="OX100" i="53"/>
  <c r="OW100" i="53"/>
  <c r="OV100" i="53"/>
  <c r="OU100" i="53"/>
  <c r="OT100" i="53"/>
  <c r="OY100" i="53" s="1"/>
  <c r="OZ99" i="53"/>
  <c r="PA99" i="53" s="1"/>
  <c r="OX99" i="53"/>
  <c r="OW99" i="53"/>
  <c r="OV99" i="53"/>
  <c r="OU99" i="53"/>
  <c r="OT99" i="53"/>
  <c r="OY99" i="53" s="1"/>
  <c r="OZ98" i="53"/>
  <c r="PA98" i="53" s="1"/>
  <c r="OX98" i="53"/>
  <c r="OW98" i="53"/>
  <c r="OV98" i="53"/>
  <c r="OU98" i="53"/>
  <c r="OT98" i="53"/>
  <c r="OY98" i="53" s="1"/>
  <c r="OZ97" i="53"/>
  <c r="PA97" i="53" s="1"/>
  <c r="OX97" i="53"/>
  <c r="OW97" i="53"/>
  <c r="OV97" i="53"/>
  <c r="OU97" i="53"/>
  <c r="OT97" i="53"/>
  <c r="OY97" i="53" s="1"/>
  <c r="OZ96" i="53"/>
  <c r="PA96" i="53" s="1"/>
  <c r="OX96" i="53"/>
  <c r="OW96" i="53"/>
  <c r="OV96" i="53"/>
  <c r="OU96" i="53"/>
  <c r="OT96" i="53"/>
  <c r="OY96" i="53" s="1"/>
  <c r="OZ95" i="53"/>
  <c r="PA95" i="53" s="1"/>
  <c r="OX95" i="53"/>
  <c r="OW95" i="53"/>
  <c r="OV95" i="53"/>
  <c r="OU95" i="53"/>
  <c r="OT95" i="53"/>
  <c r="OY95" i="53" s="1"/>
  <c r="OZ94" i="53"/>
  <c r="PA94" i="53" s="1"/>
  <c r="OX94" i="53"/>
  <c r="OW94" i="53"/>
  <c r="OV94" i="53"/>
  <c r="OU94" i="53"/>
  <c r="OT94" i="53"/>
  <c r="OY94" i="53" s="1"/>
  <c r="OZ93" i="53"/>
  <c r="PA93" i="53" s="1"/>
  <c r="OX93" i="53"/>
  <c r="OW93" i="53"/>
  <c r="OV93" i="53"/>
  <c r="OU93" i="53"/>
  <c r="OT93" i="53"/>
  <c r="OY93" i="53" s="1"/>
  <c r="OZ92" i="53"/>
  <c r="PA92" i="53" s="1"/>
  <c r="OX92" i="53"/>
  <c r="OW92" i="53"/>
  <c r="OV92" i="53"/>
  <c r="OU92" i="53"/>
  <c r="OT92" i="53"/>
  <c r="OY92" i="53" s="1"/>
  <c r="OZ91" i="53"/>
  <c r="PA91" i="53" s="1"/>
  <c r="OX91" i="53"/>
  <c r="OW91" i="53"/>
  <c r="OV91" i="53"/>
  <c r="OU91" i="53"/>
  <c r="OT91" i="53"/>
  <c r="OY91" i="53" s="1"/>
  <c r="OZ90" i="53"/>
  <c r="PA90" i="53" s="1"/>
  <c r="OX90" i="53"/>
  <c r="OW90" i="53"/>
  <c r="OV90" i="53"/>
  <c r="OU90" i="53"/>
  <c r="OT90" i="53"/>
  <c r="OY90" i="53" s="1"/>
  <c r="OZ89" i="53"/>
  <c r="PA89" i="53" s="1"/>
  <c r="OX89" i="53"/>
  <c r="OW89" i="53"/>
  <c r="OV89" i="53"/>
  <c r="OU89" i="53"/>
  <c r="OT89" i="53"/>
  <c r="OY89" i="53" s="1"/>
  <c r="OZ88" i="53"/>
  <c r="PA88" i="53" s="1"/>
  <c r="OX88" i="53"/>
  <c r="OW88" i="53"/>
  <c r="OV88" i="53"/>
  <c r="OU88" i="53"/>
  <c r="OT88" i="53"/>
  <c r="OY88" i="53" s="1"/>
  <c r="OZ87" i="53"/>
  <c r="PA87" i="53" s="1"/>
  <c r="OX87" i="53"/>
  <c r="OW87" i="53"/>
  <c r="OV87" i="53"/>
  <c r="OU87" i="53"/>
  <c r="OT87" i="53"/>
  <c r="OY87" i="53" s="1"/>
  <c r="OZ86" i="53"/>
  <c r="PA86" i="53" s="1"/>
  <c r="OX86" i="53"/>
  <c r="OW86" i="53"/>
  <c r="OV86" i="53"/>
  <c r="OU86" i="53"/>
  <c r="OT86" i="53"/>
  <c r="OY86" i="53" s="1"/>
  <c r="OZ85" i="53"/>
  <c r="PA85" i="53" s="1"/>
  <c r="OX85" i="53"/>
  <c r="OW85" i="53"/>
  <c r="OV85" i="53"/>
  <c r="OU85" i="53"/>
  <c r="OT85" i="53"/>
  <c r="OY85" i="53" s="1"/>
  <c r="OZ84" i="53"/>
  <c r="PA84" i="53" s="1"/>
  <c r="OX84" i="53"/>
  <c r="OW84" i="53"/>
  <c r="OV84" i="53"/>
  <c r="OU84" i="53"/>
  <c r="OT84" i="53"/>
  <c r="OY84" i="53" s="1"/>
  <c r="OZ83" i="53"/>
  <c r="PA83" i="53" s="1"/>
  <c r="OX83" i="53"/>
  <c r="OW83" i="53"/>
  <c r="OV83" i="53"/>
  <c r="OU83" i="53"/>
  <c r="OT83" i="53"/>
  <c r="OY83" i="53" s="1"/>
  <c r="OZ82" i="53"/>
  <c r="PA82" i="53" s="1"/>
  <c r="OX82" i="53"/>
  <c r="OW82" i="53"/>
  <c r="OV82" i="53"/>
  <c r="OU82" i="53"/>
  <c r="OT82" i="53"/>
  <c r="OY82" i="53" s="1"/>
  <c r="OZ81" i="53"/>
  <c r="PA81" i="53" s="1"/>
  <c r="OX81" i="53"/>
  <c r="OW81" i="53"/>
  <c r="OV81" i="53"/>
  <c r="OU81" i="53"/>
  <c r="OT81" i="53"/>
  <c r="OY81" i="53" s="1"/>
  <c r="OZ80" i="53"/>
  <c r="PA80" i="53" s="1"/>
  <c r="OX80" i="53"/>
  <c r="OW80" i="53"/>
  <c r="OV80" i="53"/>
  <c r="OU80" i="53"/>
  <c r="OT80" i="53"/>
  <c r="OY80" i="53" s="1"/>
  <c r="OZ79" i="53"/>
  <c r="PA79" i="53" s="1"/>
  <c r="OX79" i="53"/>
  <c r="OW79" i="53"/>
  <c r="OV79" i="53"/>
  <c r="OU79" i="53"/>
  <c r="OT79" i="53"/>
  <c r="OY79" i="53" s="1"/>
  <c r="OZ78" i="53"/>
  <c r="PA78" i="53" s="1"/>
  <c r="OX78" i="53"/>
  <c r="OW78" i="53"/>
  <c r="OV78" i="53"/>
  <c r="OU78" i="53"/>
  <c r="OT78" i="53"/>
  <c r="OY78" i="53" s="1"/>
  <c r="OZ77" i="53"/>
  <c r="PA77" i="53" s="1"/>
  <c r="OX77" i="53"/>
  <c r="OW77" i="53"/>
  <c r="OV77" i="53"/>
  <c r="OU77" i="53"/>
  <c r="OT77" i="53"/>
  <c r="OY77" i="53" s="1"/>
  <c r="OZ76" i="53"/>
  <c r="PA76" i="53" s="1"/>
  <c r="OX76" i="53"/>
  <c r="OW76" i="53"/>
  <c r="OV76" i="53"/>
  <c r="OU76" i="53"/>
  <c r="OT76" i="53"/>
  <c r="OY76" i="53" s="1"/>
  <c r="OZ75" i="53"/>
  <c r="PA75" i="53" s="1"/>
  <c r="OX75" i="53"/>
  <c r="OW75" i="53"/>
  <c r="OV75" i="53"/>
  <c r="OU75" i="53"/>
  <c r="OT75" i="53"/>
  <c r="OY75" i="53" s="1"/>
  <c r="OZ74" i="53"/>
  <c r="PA74" i="53" s="1"/>
  <c r="OX74" i="53"/>
  <c r="OW74" i="53"/>
  <c r="OV74" i="53"/>
  <c r="OU74" i="53"/>
  <c r="OT74" i="53"/>
  <c r="OY74" i="53" s="1"/>
  <c r="OZ73" i="53"/>
  <c r="PA73" i="53" s="1"/>
  <c r="OX73" i="53"/>
  <c r="OW73" i="53"/>
  <c r="OV73" i="53"/>
  <c r="OU73" i="53"/>
  <c r="OT73" i="53"/>
  <c r="OY73" i="53" s="1"/>
  <c r="OZ72" i="53"/>
  <c r="PA72" i="53" s="1"/>
  <c r="OX72" i="53"/>
  <c r="OW72" i="53"/>
  <c r="OV72" i="53"/>
  <c r="OU72" i="53"/>
  <c r="OT72" i="53"/>
  <c r="OY72" i="53" s="1"/>
  <c r="OZ71" i="53"/>
  <c r="PA71" i="53" s="1"/>
  <c r="OX71" i="53"/>
  <c r="OW71" i="53"/>
  <c r="OV71" i="53"/>
  <c r="OU71" i="53"/>
  <c r="OT71" i="53"/>
  <c r="OY71" i="53" s="1"/>
  <c r="OZ70" i="53"/>
  <c r="PA70" i="53" s="1"/>
  <c r="OX70" i="53"/>
  <c r="OW70" i="53"/>
  <c r="OV70" i="53"/>
  <c r="OU70" i="53"/>
  <c r="OT70" i="53"/>
  <c r="OY70" i="53" s="1"/>
  <c r="OZ69" i="53"/>
  <c r="PA69" i="53" s="1"/>
  <c r="OX69" i="53"/>
  <c r="OW69" i="53"/>
  <c r="OV69" i="53"/>
  <c r="OU69" i="53"/>
  <c r="OT69" i="53"/>
  <c r="OY69" i="53" s="1"/>
  <c r="OZ68" i="53"/>
  <c r="PA68" i="53" s="1"/>
  <c r="OX68" i="53"/>
  <c r="OW68" i="53"/>
  <c r="OV68" i="53"/>
  <c r="OU68" i="53"/>
  <c r="OT68" i="53"/>
  <c r="OY68" i="53" s="1"/>
  <c r="OZ67" i="53"/>
  <c r="PA67" i="53" s="1"/>
  <c r="OX67" i="53"/>
  <c r="OW67" i="53"/>
  <c r="OV67" i="53"/>
  <c r="OU67" i="53"/>
  <c r="OT67" i="53"/>
  <c r="OY67" i="53" s="1"/>
  <c r="OZ66" i="53"/>
  <c r="PA66" i="53" s="1"/>
  <c r="OX66" i="53"/>
  <c r="OW66" i="53"/>
  <c r="OV66" i="53"/>
  <c r="OU66" i="53"/>
  <c r="OT66" i="53"/>
  <c r="OY66" i="53" s="1"/>
  <c r="OZ65" i="53"/>
  <c r="PA65" i="53" s="1"/>
  <c r="OX65" i="53"/>
  <c r="OW65" i="53"/>
  <c r="OV65" i="53"/>
  <c r="OU65" i="53"/>
  <c r="OT65" i="53"/>
  <c r="OY65" i="53" s="1"/>
  <c r="OZ64" i="53"/>
  <c r="PA64" i="53" s="1"/>
  <c r="OX64" i="53"/>
  <c r="OW64" i="53"/>
  <c r="OV64" i="53"/>
  <c r="OU64" i="53"/>
  <c r="OT64" i="53"/>
  <c r="OY64" i="53" s="1"/>
  <c r="OZ63" i="53"/>
  <c r="PA63" i="53" s="1"/>
  <c r="OX63" i="53"/>
  <c r="OW63" i="53"/>
  <c r="OV63" i="53"/>
  <c r="OU63" i="53"/>
  <c r="OT63" i="53"/>
  <c r="OY63" i="53" s="1"/>
  <c r="OZ62" i="53"/>
  <c r="PA62" i="53" s="1"/>
  <c r="OX62" i="53"/>
  <c r="OW62" i="53"/>
  <c r="OV62" i="53"/>
  <c r="OU62" i="53"/>
  <c r="OT62" i="53"/>
  <c r="OY62" i="53" s="1"/>
  <c r="OZ61" i="53"/>
  <c r="PA61" i="53" s="1"/>
  <c r="OX61" i="53"/>
  <c r="OW61" i="53"/>
  <c r="OV61" i="53"/>
  <c r="OU61" i="53"/>
  <c r="OT61" i="53"/>
  <c r="OY61" i="53" s="1"/>
  <c r="OZ60" i="53"/>
  <c r="PA60" i="53" s="1"/>
  <c r="OX60" i="53"/>
  <c r="OW60" i="53"/>
  <c r="OV60" i="53"/>
  <c r="OU60" i="53"/>
  <c r="OT60" i="53"/>
  <c r="OY60" i="53" s="1"/>
  <c r="OZ59" i="53"/>
  <c r="PA59" i="53" s="1"/>
  <c r="OX59" i="53"/>
  <c r="OW59" i="53"/>
  <c r="OV59" i="53"/>
  <c r="OU59" i="53"/>
  <c r="OT59" i="53"/>
  <c r="OY59" i="53" s="1"/>
  <c r="OZ58" i="53"/>
  <c r="PA58" i="53" s="1"/>
  <c r="OX58" i="53"/>
  <c r="OW58" i="53"/>
  <c r="OV58" i="53"/>
  <c r="OU58" i="53"/>
  <c r="OT58" i="53"/>
  <c r="OY58" i="53" s="1"/>
  <c r="OZ57" i="53"/>
  <c r="PA57" i="53" s="1"/>
  <c r="OX57" i="53"/>
  <c r="OW57" i="53"/>
  <c r="OV57" i="53"/>
  <c r="OU57" i="53"/>
  <c r="OT57" i="53"/>
  <c r="OY57" i="53" s="1"/>
  <c r="OZ56" i="53"/>
  <c r="PA56" i="53" s="1"/>
  <c r="OX56" i="53"/>
  <c r="OW56" i="53"/>
  <c r="OV56" i="53"/>
  <c r="OU56" i="53"/>
  <c r="OT56" i="53"/>
  <c r="OY56" i="53" s="1"/>
  <c r="OZ55" i="53"/>
  <c r="PA55" i="53" s="1"/>
  <c r="OX55" i="53"/>
  <c r="OW55" i="53"/>
  <c r="OV55" i="53"/>
  <c r="OU55" i="53"/>
  <c r="OT55" i="53"/>
  <c r="OY55" i="53" s="1"/>
  <c r="OZ54" i="53"/>
  <c r="PA54" i="53" s="1"/>
  <c r="OX54" i="53"/>
  <c r="OW54" i="53"/>
  <c r="OV54" i="53"/>
  <c r="OU54" i="53"/>
  <c r="OT54" i="53"/>
  <c r="OY54" i="53" s="1"/>
  <c r="OZ53" i="53"/>
  <c r="PA53" i="53" s="1"/>
  <c r="OX53" i="53"/>
  <c r="OW53" i="53"/>
  <c r="OV53" i="53"/>
  <c r="OU53" i="53"/>
  <c r="OT53" i="53"/>
  <c r="OY53" i="53" s="1"/>
  <c r="OZ52" i="53"/>
  <c r="PA52" i="53" s="1"/>
  <c r="OX52" i="53"/>
  <c r="OW52" i="53"/>
  <c r="OV52" i="53"/>
  <c r="OU52" i="53"/>
  <c r="OT52" i="53"/>
  <c r="OY52" i="53" s="1"/>
  <c r="OZ51" i="53"/>
  <c r="PA51" i="53" s="1"/>
  <c r="OX51" i="53"/>
  <c r="OW51" i="53"/>
  <c r="OV51" i="53"/>
  <c r="OU51" i="53"/>
  <c r="OT51" i="53"/>
  <c r="OY51" i="53" s="1"/>
  <c r="OZ50" i="53"/>
  <c r="PA50" i="53" s="1"/>
  <c r="OX50" i="53"/>
  <c r="OW50" i="53"/>
  <c r="OV50" i="53"/>
  <c r="OU50" i="53"/>
  <c r="OT50" i="53"/>
  <c r="OY50" i="53" s="1"/>
  <c r="OZ49" i="53"/>
  <c r="PA49" i="53" s="1"/>
  <c r="OX49" i="53"/>
  <c r="OW49" i="53"/>
  <c r="OV49" i="53"/>
  <c r="OU49" i="53"/>
  <c r="OT49" i="53"/>
  <c r="OY49" i="53" s="1"/>
  <c r="OZ48" i="53"/>
  <c r="PA48" i="53" s="1"/>
  <c r="OX48" i="53"/>
  <c r="OW48" i="53"/>
  <c r="OV48" i="53"/>
  <c r="OU48" i="53"/>
  <c r="OT48" i="53"/>
  <c r="OY48" i="53" s="1"/>
  <c r="OZ47" i="53"/>
  <c r="PA47" i="53" s="1"/>
  <c r="OX47" i="53"/>
  <c r="OW47" i="53"/>
  <c r="OV47" i="53"/>
  <c r="OU47" i="53"/>
  <c r="OT47" i="53"/>
  <c r="OY47" i="53" s="1"/>
  <c r="OZ46" i="53"/>
  <c r="PA46" i="53" s="1"/>
  <c r="OX46" i="53"/>
  <c r="OW46" i="53"/>
  <c r="OV46" i="53"/>
  <c r="OU46" i="53"/>
  <c r="OT46" i="53"/>
  <c r="OY46" i="53" s="1"/>
  <c r="OZ45" i="53"/>
  <c r="PA45" i="53" s="1"/>
  <c r="OX45" i="53"/>
  <c r="OW45" i="53"/>
  <c r="OV45" i="53"/>
  <c r="OU45" i="53"/>
  <c r="OT45" i="53"/>
  <c r="OY45" i="53" s="1"/>
  <c r="OZ44" i="53"/>
  <c r="PA44" i="53" s="1"/>
  <c r="OX44" i="53"/>
  <c r="OW44" i="53"/>
  <c r="OV44" i="53"/>
  <c r="OU44" i="53"/>
  <c r="OT44" i="53"/>
  <c r="OY44" i="53" s="1"/>
  <c r="OZ43" i="53"/>
  <c r="PA43" i="53" s="1"/>
  <c r="OX43" i="53"/>
  <c r="OW43" i="53"/>
  <c r="OV43" i="53"/>
  <c r="OU43" i="53"/>
  <c r="OT43" i="53"/>
  <c r="OY43" i="53" s="1"/>
  <c r="OZ42" i="53"/>
  <c r="PA42" i="53" s="1"/>
  <c r="OX42" i="53"/>
  <c r="OW42" i="53"/>
  <c r="OV42" i="53"/>
  <c r="OU42" i="53"/>
  <c r="OT42" i="53"/>
  <c r="OY42" i="53" s="1"/>
  <c r="OZ41" i="53"/>
  <c r="PA41" i="53" s="1"/>
  <c r="OX41" i="53"/>
  <c r="OW41" i="53"/>
  <c r="OV41" i="53"/>
  <c r="OU41" i="53"/>
  <c r="OT41" i="53"/>
  <c r="OY41" i="53" s="1"/>
  <c r="OZ40" i="53"/>
  <c r="PA40" i="53" s="1"/>
  <c r="OX40" i="53"/>
  <c r="OW40" i="53"/>
  <c r="OV40" i="53"/>
  <c r="OU40" i="53"/>
  <c r="OT40" i="53"/>
  <c r="OY40" i="53" s="1"/>
  <c r="OZ39" i="53"/>
  <c r="PA39" i="53" s="1"/>
  <c r="OX39" i="53"/>
  <c r="OW39" i="53"/>
  <c r="OV39" i="53"/>
  <c r="OU39" i="53"/>
  <c r="OT39" i="53"/>
  <c r="OY39" i="53" s="1"/>
  <c r="OZ38" i="53"/>
  <c r="PA38" i="53" s="1"/>
  <c r="OX38" i="53"/>
  <c r="OW38" i="53"/>
  <c r="OV38" i="53"/>
  <c r="OU38" i="53"/>
  <c r="OT38" i="53"/>
  <c r="OY38" i="53" s="1"/>
  <c r="OZ37" i="53"/>
  <c r="PA37" i="53" s="1"/>
  <c r="OX37" i="53"/>
  <c r="OW37" i="53"/>
  <c r="OV37" i="53"/>
  <c r="OU37" i="53"/>
  <c r="OT37" i="53"/>
  <c r="OY37" i="53" s="1"/>
  <c r="OZ36" i="53"/>
  <c r="PA36" i="53" s="1"/>
  <c r="OX36" i="53"/>
  <c r="OW36" i="53"/>
  <c r="OV36" i="53"/>
  <c r="OU36" i="53"/>
  <c r="OT36" i="53"/>
  <c r="OY36" i="53" s="1"/>
  <c r="OZ35" i="53"/>
  <c r="PA35" i="53" s="1"/>
  <c r="OX35" i="53"/>
  <c r="OW35" i="53"/>
  <c r="OV35" i="53"/>
  <c r="OU35" i="53"/>
  <c r="OT35" i="53"/>
  <c r="OY35" i="53" s="1"/>
  <c r="OZ34" i="53"/>
  <c r="PA34" i="53" s="1"/>
  <c r="OX34" i="53"/>
  <c r="OW34" i="53"/>
  <c r="OV34" i="53"/>
  <c r="OU34" i="53"/>
  <c r="OT34" i="53"/>
  <c r="OY34" i="53" s="1"/>
  <c r="OZ33" i="53"/>
  <c r="PA33" i="53" s="1"/>
  <c r="OX33" i="53"/>
  <c r="OW33" i="53"/>
  <c r="OV33" i="53"/>
  <c r="OU33" i="53"/>
  <c r="OT33" i="53"/>
  <c r="OY33" i="53" s="1"/>
  <c r="OZ32" i="53"/>
  <c r="PA32" i="53" s="1"/>
  <c r="OX32" i="53"/>
  <c r="OW32" i="53"/>
  <c r="OV32" i="53"/>
  <c r="OU32" i="53"/>
  <c r="OT32" i="53"/>
  <c r="OY32" i="53" s="1"/>
  <c r="OZ31" i="53"/>
  <c r="PA31" i="53" s="1"/>
  <c r="OX31" i="53"/>
  <c r="OW31" i="53"/>
  <c r="OV31" i="53"/>
  <c r="OU31" i="53"/>
  <c r="OT31" i="53"/>
  <c r="OY31" i="53" s="1"/>
  <c r="OZ30" i="53"/>
  <c r="PA30" i="53" s="1"/>
  <c r="OX30" i="53"/>
  <c r="OW30" i="53"/>
  <c r="OV30" i="53"/>
  <c r="OU30" i="53"/>
  <c r="OT30" i="53"/>
  <c r="OY30" i="53" s="1"/>
  <c r="OZ29" i="53"/>
  <c r="PA29" i="53" s="1"/>
  <c r="OX29" i="53"/>
  <c r="OW29" i="53"/>
  <c r="OV29" i="53"/>
  <c r="OU29" i="53"/>
  <c r="OT29" i="53"/>
  <c r="OY29" i="53" s="1"/>
  <c r="OZ28" i="53"/>
  <c r="PA28" i="53" s="1"/>
  <c r="OX28" i="53"/>
  <c r="OW28" i="53"/>
  <c r="OV28" i="53"/>
  <c r="OU28" i="53"/>
  <c r="OT28" i="53"/>
  <c r="OY28" i="53" s="1"/>
  <c r="OZ27" i="53"/>
  <c r="PA27" i="53" s="1"/>
  <c r="OX27" i="53"/>
  <c r="OW27" i="53"/>
  <c r="OV27" i="53"/>
  <c r="OU27" i="53"/>
  <c r="OT27" i="53"/>
  <c r="OY27" i="53" s="1"/>
  <c r="OZ26" i="53"/>
  <c r="PA26" i="53" s="1"/>
  <c r="OX26" i="53"/>
  <c r="OW26" i="53"/>
  <c r="OV26" i="53"/>
  <c r="OU26" i="53"/>
  <c r="OT26" i="53"/>
  <c r="OY26" i="53" s="1"/>
  <c r="OZ25" i="53"/>
  <c r="PA25" i="53" s="1"/>
  <c r="OX25" i="53"/>
  <c r="OW25" i="53"/>
  <c r="OV25" i="53"/>
  <c r="OU25" i="53"/>
  <c r="OT25" i="53"/>
  <c r="OY25" i="53" s="1"/>
  <c r="OZ24" i="53"/>
  <c r="PA24" i="53" s="1"/>
  <c r="OX24" i="53"/>
  <c r="OW24" i="53"/>
  <c r="OV24" i="53"/>
  <c r="OU24" i="53"/>
  <c r="OT24" i="53"/>
  <c r="OY24" i="53" s="1"/>
  <c r="OZ23" i="53"/>
  <c r="PA23" i="53" s="1"/>
  <c r="OX23" i="53"/>
  <c r="OW23" i="53"/>
  <c r="OV23" i="53"/>
  <c r="OU23" i="53"/>
  <c r="OT23" i="53"/>
  <c r="OY23" i="53" s="1"/>
  <c r="OZ22" i="53"/>
  <c r="PA22" i="53" s="1"/>
  <c r="OX22" i="53"/>
  <c r="OW22" i="53"/>
  <c r="OV22" i="53"/>
  <c r="OU22" i="53"/>
  <c r="OT22" i="53"/>
  <c r="OY22" i="53" s="1"/>
  <c r="OZ21" i="53"/>
  <c r="PA21" i="53" s="1"/>
  <c r="OX21" i="53"/>
  <c r="OW21" i="53"/>
  <c r="OV21" i="53"/>
  <c r="OU21" i="53"/>
  <c r="OT21" i="53"/>
  <c r="OY21" i="53" s="1"/>
  <c r="OZ20" i="53"/>
  <c r="PA20" i="53" s="1"/>
  <c r="OX20" i="53"/>
  <c r="OW20" i="53"/>
  <c r="OV20" i="53"/>
  <c r="OU20" i="53"/>
  <c r="OT20" i="53"/>
  <c r="OY20" i="53" s="1"/>
  <c r="OZ19" i="53"/>
  <c r="PA19" i="53" s="1"/>
  <c r="OX19" i="53"/>
  <c r="OW19" i="53"/>
  <c r="OV19" i="53"/>
  <c r="OU19" i="53"/>
  <c r="OT19" i="53"/>
  <c r="OY19" i="53" s="1"/>
  <c r="OZ18" i="53"/>
  <c r="PA18" i="53" s="1"/>
  <c r="OX18" i="53"/>
  <c r="OW18" i="53"/>
  <c r="OV18" i="53"/>
  <c r="OU18" i="53"/>
  <c r="OT18" i="53"/>
  <c r="OY18" i="53" s="1"/>
  <c r="OZ17" i="53"/>
  <c r="PA17" i="53" s="1"/>
  <c r="OX17" i="53"/>
  <c r="OW17" i="53"/>
  <c r="OV17" i="53"/>
  <c r="OU17" i="53"/>
  <c r="OT17" i="53"/>
  <c r="OY17" i="53" s="1"/>
  <c r="OZ16" i="53"/>
  <c r="PA16" i="53" s="1"/>
  <c r="OX16" i="53"/>
  <c r="OW16" i="53"/>
  <c r="OV16" i="53"/>
  <c r="OU16" i="53"/>
  <c r="OT16" i="53"/>
  <c r="OY16" i="53" s="1"/>
  <c r="OZ15" i="53"/>
  <c r="PA15" i="53" s="1"/>
  <c r="OX15" i="53"/>
  <c r="OW15" i="53"/>
  <c r="OV15" i="53"/>
  <c r="OU15" i="53"/>
  <c r="OT15" i="53"/>
  <c r="OY15" i="53" s="1"/>
  <c r="OZ14" i="53"/>
  <c r="PA14" i="53" s="1"/>
  <c r="OX14" i="53"/>
  <c r="OW14" i="53"/>
  <c r="OV14" i="53"/>
  <c r="OU14" i="53"/>
  <c r="OT14" i="53"/>
  <c r="OY14" i="53" s="1"/>
  <c r="OI135" i="53"/>
  <c r="OJ135" i="53" s="1"/>
  <c r="OG135" i="53"/>
  <c r="OF135" i="53"/>
  <c r="OE135" i="53"/>
  <c r="OD135" i="53"/>
  <c r="OC135" i="53"/>
  <c r="OH135" i="53" s="1"/>
  <c r="OI134" i="53"/>
  <c r="OJ134" i="53" s="1"/>
  <c r="OG134" i="53"/>
  <c r="OF134" i="53"/>
  <c r="OE134" i="53"/>
  <c r="OD134" i="53"/>
  <c r="OC134" i="53"/>
  <c r="OH134" i="53" s="1"/>
  <c r="OI133" i="53"/>
  <c r="OJ133" i="53" s="1"/>
  <c r="OG133" i="53"/>
  <c r="OF133" i="53"/>
  <c r="OE133" i="53"/>
  <c r="OD133" i="53"/>
  <c r="OC133" i="53"/>
  <c r="OH133" i="53" s="1"/>
  <c r="OI132" i="53"/>
  <c r="OJ132" i="53" s="1"/>
  <c r="OG132" i="53"/>
  <c r="OF132" i="53"/>
  <c r="OE132" i="53"/>
  <c r="OD132" i="53"/>
  <c r="OC132" i="53"/>
  <c r="OH132" i="53" s="1"/>
  <c r="OI131" i="53"/>
  <c r="OJ131" i="53" s="1"/>
  <c r="OG131" i="53"/>
  <c r="OF131" i="53"/>
  <c r="OE131" i="53"/>
  <c r="OD131" i="53"/>
  <c r="OC131" i="53"/>
  <c r="OH131" i="53" s="1"/>
  <c r="OI130" i="53"/>
  <c r="OJ130" i="53" s="1"/>
  <c r="OG130" i="53"/>
  <c r="OF130" i="53"/>
  <c r="OE130" i="53"/>
  <c r="OD130" i="53"/>
  <c r="OC130" i="53"/>
  <c r="OH130" i="53" s="1"/>
  <c r="OI129" i="53"/>
  <c r="OJ129" i="53" s="1"/>
  <c r="OG129" i="53"/>
  <c r="OF129" i="53"/>
  <c r="OE129" i="53"/>
  <c r="OD129" i="53"/>
  <c r="OC129" i="53"/>
  <c r="OH129" i="53" s="1"/>
  <c r="OI128" i="53"/>
  <c r="OJ128" i="53" s="1"/>
  <c r="OG128" i="53"/>
  <c r="OF128" i="53"/>
  <c r="OE128" i="53"/>
  <c r="OD128" i="53"/>
  <c r="OC128" i="53"/>
  <c r="OH128" i="53" s="1"/>
  <c r="OI127" i="53"/>
  <c r="OJ127" i="53" s="1"/>
  <c r="OG127" i="53"/>
  <c r="OF127" i="53"/>
  <c r="OE127" i="53"/>
  <c r="OD127" i="53"/>
  <c r="OC127" i="53"/>
  <c r="OH127" i="53" s="1"/>
  <c r="OI126" i="53"/>
  <c r="OJ126" i="53" s="1"/>
  <c r="OG126" i="53"/>
  <c r="OF126" i="53"/>
  <c r="OE126" i="53"/>
  <c r="OD126" i="53"/>
  <c r="OC126" i="53"/>
  <c r="OH126" i="53" s="1"/>
  <c r="OI125" i="53"/>
  <c r="OJ125" i="53" s="1"/>
  <c r="OG125" i="53"/>
  <c r="OF125" i="53"/>
  <c r="OE125" i="53"/>
  <c r="OD125" i="53"/>
  <c r="OC125" i="53"/>
  <c r="OH125" i="53" s="1"/>
  <c r="OI124" i="53"/>
  <c r="OJ124" i="53" s="1"/>
  <c r="OG124" i="53"/>
  <c r="OF124" i="53"/>
  <c r="OE124" i="53"/>
  <c r="OD124" i="53"/>
  <c r="OC124" i="53"/>
  <c r="OH124" i="53" s="1"/>
  <c r="OI123" i="53"/>
  <c r="OJ123" i="53" s="1"/>
  <c r="OG123" i="53"/>
  <c r="OF123" i="53"/>
  <c r="OE123" i="53"/>
  <c r="OD123" i="53"/>
  <c r="OC123" i="53"/>
  <c r="OH123" i="53" s="1"/>
  <c r="OI122" i="53"/>
  <c r="OJ122" i="53" s="1"/>
  <c r="OG122" i="53"/>
  <c r="OF122" i="53"/>
  <c r="OE122" i="53"/>
  <c r="OD122" i="53"/>
  <c r="OC122" i="53"/>
  <c r="OH122" i="53" s="1"/>
  <c r="OI121" i="53"/>
  <c r="OJ121" i="53" s="1"/>
  <c r="OG121" i="53"/>
  <c r="OF121" i="53"/>
  <c r="OE121" i="53"/>
  <c r="OD121" i="53"/>
  <c r="OC121" i="53"/>
  <c r="OH121" i="53" s="1"/>
  <c r="OI120" i="53"/>
  <c r="OJ120" i="53" s="1"/>
  <c r="OG120" i="53"/>
  <c r="OF120" i="53"/>
  <c r="OE120" i="53"/>
  <c r="OD120" i="53"/>
  <c r="OC120" i="53"/>
  <c r="OH120" i="53" s="1"/>
  <c r="OI119" i="53"/>
  <c r="OJ119" i="53" s="1"/>
  <c r="OG119" i="53"/>
  <c r="OF119" i="53"/>
  <c r="OE119" i="53"/>
  <c r="OD119" i="53"/>
  <c r="OC119" i="53"/>
  <c r="OH119" i="53" s="1"/>
  <c r="OI118" i="53"/>
  <c r="OJ118" i="53" s="1"/>
  <c r="OG118" i="53"/>
  <c r="OF118" i="53"/>
  <c r="OE118" i="53"/>
  <c r="OD118" i="53"/>
  <c r="OC118" i="53"/>
  <c r="OH118" i="53" s="1"/>
  <c r="OI117" i="53"/>
  <c r="OJ117" i="53" s="1"/>
  <c r="OG117" i="53"/>
  <c r="OF117" i="53"/>
  <c r="OE117" i="53"/>
  <c r="OD117" i="53"/>
  <c r="OC117" i="53"/>
  <c r="OH117" i="53" s="1"/>
  <c r="OI116" i="53"/>
  <c r="OJ116" i="53" s="1"/>
  <c r="OG116" i="53"/>
  <c r="OF116" i="53"/>
  <c r="OE116" i="53"/>
  <c r="OD116" i="53"/>
  <c r="OC116" i="53"/>
  <c r="OH116" i="53" s="1"/>
  <c r="OI115" i="53"/>
  <c r="OJ115" i="53" s="1"/>
  <c r="OG115" i="53"/>
  <c r="OF115" i="53"/>
  <c r="OE115" i="53"/>
  <c r="OD115" i="53"/>
  <c r="OC115" i="53"/>
  <c r="OH115" i="53" s="1"/>
  <c r="OI114" i="53"/>
  <c r="OJ114" i="53" s="1"/>
  <c r="OG114" i="53"/>
  <c r="OF114" i="53"/>
  <c r="OE114" i="53"/>
  <c r="OD114" i="53"/>
  <c r="OC114" i="53"/>
  <c r="OH114" i="53" s="1"/>
  <c r="OI113" i="53"/>
  <c r="OJ113" i="53" s="1"/>
  <c r="OG113" i="53"/>
  <c r="OF113" i="53"/>
  <c r="OE113" i="53"/>
  <c r="OD113" i="53"/>
  <c r="OC113" i="53"/>
  <c r="OH113" i="53" s="1"/>
  <c r="OI112" i="53"/>
  <c r="OJ112" i="53" s="1"/>
  <c r="OG112" i="53"/>
  <c r="OF112" i="53"/>
  <c r="OE112" i="53"/>
  <c r="OD112" i="53"/>
  <c r="OC112" i="53"/>
  <c r="OH112" i="53" s="1"/>
  <c r="OI111" i="53"/>
  <c r="OJ111" i="53" s="1"/>
  <c r="OG111" i="53"/>
  <c r="OF111" i="53"/>
  <c r="OE111" i="53"/>
  <c r="OD111" i="53"/>
  <c r="OC111" i="53"/>
  <c r="OH111" i="53" s="1"/>
  <c r="OI110" i="53"/>
  <c r="OJ110" i="53" s="1"/>
  <c r="OG110" i="53"/>
  <c r="OF110" i="53"/>
  <c r="OE110" i="53"/>
  <c r="OD110" i="53"/>
  <c r="OC110" i="53"/>
  <c r="OH110" i="53" s="1"/>
  <c r="OI109" i="53"/>
  <c r="OJ109" i="53" s="1"/>
  <c r="OG109" i="53"/>
  <c r="OF109" i="53"/>
  <c r="OE109" i="53"/>
  <c r="OD109" i="53"/>
  <c r="OC109" i="53"/>
  <c r="OH109" i="53" s="1"/>
  <c r="OI108" i="53"/>
  <c r="OJ108" i="53" s="1"/>
  <c r="OG108" i="53"/>
  <c r="OF108" i="53"/>
  <c r="OE108" i="53"/>
  <c r="OD108" i="53"/>
  <c r="OC108" i="53"/>
  <c r="OH108" i="53" s="1"/>
  <c r="OI107" i="53"/>
  <c r="OJ107" i="53" s="1"/>
  <c r="OG107" i="53"/>
  <c r="OF107" i="53"/>
  <c r="OE107" i="53"/>
  <c r="OD107" i="53"/>
  <c r="OC107" i="53"/>
  <c r="OH107" i="53" s="1"/>
  <c r="OI106" i="53"/>
  <c r="OJ106" i="53" s="1"/>
  <c r="OG106" i="53"/>
  <c r="OF106" i="53"/>
  <c r="OE106" i="53"/>
  <c r="OD106" i="53"/>
  <c r="OC106" i="53"/>
  <c r="OH106" i="53" s="1"/>
  <c r="OI105" i="53"/>
  <c r="OJ105" i="53" s="1"/>
  <c r="OG105" i="53"/>
  <c r="OF105" i="53"/>
  <c r="OE105" i="53"/>
  <c r="OD105" i="53"/>
  <c r="OC105" i="53"/>
  <c r="OH105" i="53" s="1"/>
  <c r="OI104" i="53"/>
  <c r="OJ104" i="53" s="1"/>
  <c r="OG104" i="53"/>
  <c r="OF104" i="53"/>
  <c r="OE104" i="53"/>
  <c r="OD104" i="53"/>
  <c r="OC104" i="53"/>
  <c r="OH104" i="53" s="1"/>
  <c r="OI103" i="53"/>
  <c r="OJ103" i="53" s="1"/>
  <c r="OG103" i="53"/>
  <c r="OF103" i="53"/>
  <c r="OE103" i="53"/>
  <c r="OD103" i="53"/>
  <c r="OC103" i="53"/>
  <c r="OH103" i="53" s="1"/>
  <c r="OI102" i="53"/>
  <c r="OJ102" i="53" s="1"/>
  <c r="OG102" i="53"/>
  <c r="OF102" i="53"/>
  <c r="OE102" i="53"/>
  <c r="OD102" i="53"/>
  <c r="OC102" i="53"/>
  <c r="OH102" i="53" s="1"/>
  <c r="OI101" i="53"/>
  <c r="OJ101" i="53" s="1"/>
  <c r="OG101" i="53"/>
  <c r="OF101" i="53"/>
  <c r="OE101" i="53"/>
  <c r="OD101" i="53"/>
  <c r="OC101" i="53"/>
  <c r="OH101" i="53" s="1"/>
  <c r="OI100" i="53"/>
  <c r="OJ100" i="53" s="1"/>
  <c r="OG100" i="53"/>
  <c r="OF100" i="53"/>
  <c r="OE100" i="53"/>
  <c r="OD100" i="53"/>
  <c r="OC100" i="53"/>
  <c r="OH100" i="53" s="1"/>
  <c r="OI99" i="53"/>
  <c r="OJ99" i="53" s="1"/>
  <c r="OG99" i="53"/>
  <c r="OF99" i="53"/>
  <c r="OE99" i="53"/>
  <c r="OD99" i="53"/>
  <c r="OC99" i="53"/>
  <c r="OH99" i="53" s="1"/>
  <c r="OI98" i="53"/>
  <c r="OJ98" i="53" s="1"/>
  <c r="OG98" i="53"/>
  <c r="OF98" i="53"/>
  <c r="OE98" i="53"/>
  <c r="OD98" i="53"/>
  <c r="OC98" i="53"/>
  <c r="OH98" i="53" s="1"/>
  <c r="OI97" i="53"/>
  <c r="OJ97" i="53" s="1"/>
  <c r="OG97" i="53"/>
  <c r="OF97" i="53"/>
  <c r="OE97" i="53"/>
  <c r="OD97" i="53"/>
  <c r="OC97" i="53"/>
  <c r="OH97" i="53" s="1"/>
  <c r="OI96" i="53"/>
  <c r="OJ96" i="53" s="1"/>
  <c r="OG96" i="53"/>
  <c r="OF96" i="53"/>
  <c r="OE96" i="53"/>
  <c r="OD96" i="53"/>
  <c r="OC96" i="53"/>
  <c r="OH96" i="53" s="1"/>
  <c r="OI95" i="53"/>
  <c r="OJ95" i="53" s="1"/>
  <c r="OG95" i="53"/>
  <c r="OF95" i="53"/>
  <c r="OE95" i="53"/>
  <c r="OD95" i="53"/>
  <c r="OC95" i="53"/>
  <c r="OH95" i="53" s="1"/>
  <c r="OI94" i="53"/>
  <c r="OJ94" i="53" s="1"/>
  <c r="OG94" i="53"/>
  <c r="OF94" i="53"/>
  <c r="OE94" i="53"/>
  <c r="OD94" i="53"/>
  <c r="OC94" i="53"/>
  <c r="OH94" i="53" s="1"/>
  <c r="OI93" i="53"/>
  <c r="OJ93" i="53" s="1"/>
  <c r="OG93" i="53"/>
  <c r="OF93" i="53"/>
  <c r="OE93" i="53"/>
  <c r="OD93" i="53"/>
  <c r="OC93" i="53"/>
  <c r="OH93" i="53" s="1"/>
  <c r="OI92" i="53"/>
  <c r="OJ92" i="53" s="1"/>
  <c r="OG92" i="53"/>
  <c r="OF92" i="53"/>
  <c r="OE92" i="53"/>
  <c r="OD92" i="53"/>
  <c r="OC92" i="53"/>
  <c r="OH92" i="53" s="1"/>
  <c r="OI91" i="53"/>
  <c r="OJ91" i="53" s="1"/>
  <c r="OG91" i="53"/>
  <c r="OF91" i="53"/>
  <c r="OE91" i="53"/>
  <c r="OD91" i="53"/>
  <c r="OC91" i="53"/>
  <c r="OH91" i="53" s="1"/>
  <c r="OI90" i="53"/>
  <c r="OJ90" i="53" s="1"/>
  <c r="OG90" i="53"/>
  <c r="OF90" i="53"/>
  <c r="OE90" i="53"/>
  <c r="OD90" i="53"/>
  <c r="OC90" i="53"/>
  <c r="OH90" i="53" s="1"/>
  <c r="OI89" i="53"/>
  <c r="OJ89" i="53" s="1"/>
  <c r="OG89" i="53"/>
  <c r="OF89" i="53"/>
  <c r="OE89" i="53"/>
  <c r="OD89" i="53"/>
  <c r="OC89" i="53"/>
  <c r="OH89" i="53" s="1"/>
  <c r="OI88" i="53"/>
  <c r="OJ88" i="53" s="1"/>
  <c r="OG88" i="53"/>
  <c r="OF88" i="53"/>
  <c r="OE88" i="53"/>
  <c r="OD88" i="53"/>
  <c r="OC88" i="53"/>
  <c r="OH88" i="53" s="1"/>
  <c r="OI87" i="53"/>
  <c r="OJ87" i="53" s="1"/>
  <c r="OG87" i="53"/>
  <c r="OF87" i="53"/>
  <c r="OE87" i="53"/>
  <c r="OD87" i="53"/>
  <c r="OC87" i="53"/>
  <c r="OH87" i="53" s="1"/>
  <c r="OI86" i="53"/>
  <c r="OJ86" i="53" s="1"/>
  <c r="OG86" i="53"/>
  <c r="OF86" i="53"/>
  <c r="OE86" i="53"/>
  <c r="OD86" i="53"/>
  <c r="OC86" i="53"/>
  <c r="OH86" i="53" s="1"/>
  <c r="OI85" i="53"/>
  <c r="OJ85" i="53" s="1"/>
  <c r="OG85" i="53"/>
  <c r="OF85" i="53"/>
  <c r="OE85" i="53"/>
  <c r="OD85" i="53"/>
  <c r="OC85" i="53"/>
  <c r="OH85" i="53" s="1"/>
  <c r="OI84" i="53"/>
  <c r="OJ84" i="53" s="1"/>
  <c r="OG84" i="53"/>
  <c r="OF84" i="53"/>
  <c r="OE84" i="53"/>
  <c r="OD84" i="53"/>
  <c r="OC84" i="53"/>
  <c r="OH84" i="53" s="1"/>
  <c r="OI83" i="53"/>
  <c r="OJ83" i="53" s="1"/>
  <c r="OG83" i="53"/>
  <c r="OF83" i="53"/>
  <c r="OE83" i="53"/>
  <c r="OD83" i="53"/>
  <c r="OC83" i="53"/>
  <c r="OH83" i="53" s="1"/>
  <c r="OI82" i="53"/>
  <c r="OJ82" i="53" s="1"/>
  <c r="OG82" i="53"/>
  <c r="OF82" i="53"/>
  <c r="OE82" i="53"/>
  <c r="OD82" i="53"/>
  <c r="OC82" i="53"/>
  <c r="OH82" i="53" s="1"/>
  <c r="OI81" i="53"/>
  <c r="OJ81" i="53" s="1"/>
  <c r="OG81" i="53"/>
  <c r="OF81" i="53"/>
  <c r="OE81" i="53"/>
  <c r="OD81" i="53"/>
  <c r="OC81" i="53"/>
  <c r="OH81" i="53" s="1"/>
  <c r="OI80" i="53"/>
  <c r="OJ80" i="53" s="1"/>
  <c r="OG80" i="53"/>
  <c r="OF80" i="53"/>
  <c r="OE80" i="53"/>
  <c r="OD80" i="53"/>
  <c r="OC80" i="53"/>
  <c r="OH80" i="53" s="1"/>
  <c r="OI79" i="53"/>
  <c r="OJ79" i="53" s="1"/>
  <c r="OG79" i="53"/>
  <c r="OF79" i="53"/>
  <c r="OE79" i="53"/>
  <c r="OD79" i="53"/>
  <c r="OC79" i="53"/>
  <c r="OH79" i="53" s="1"/>
  <c r="OI78" i="53"/>
  <c r="OJ78" i="53" s="1"/>
  <c r="OG78" i="53"/>
  <c r="OF78" i="53"/>
  <c r="OE78" i="53"/>
  <c r="OD78" i="53"/>
  <c r="OC78" i="53"/>
  <c r="OH78" i="53" s="1"/>
  <c r="OI77" i="53"/>
  <c r="OJ77" i="53" s="1"/>
  <c r="OG77" i="53"/>
  <c r="OF77" i="53"/>
  <c r="OE77" i="53"/>
  <c r="OD77" i="53"/>
  <c r="OC77" i="53"/>
  <c r="OH77" i="53" s="1"/>
  <c r="OI76" i="53"/>
  <c r="OJ76" i="53" s="1"/>
  <c r="OG76" i="53"/>
  <c r="OF76" i="53"/>
  <c r="OE76" i="53"/>
  <c r="OD76" i="53"/>
  <c r="OC76" i="53"/>
  <c r="OH76" i="53" s="1"/>
  <c r="OI75" i="53"/>
  <c r="OJ75" i="53" s="1"/>
  <c r="OG75" i="53"/>
  <c r="OF75" i="53"/>
  <c r="OE75" i="53"/>
  <c r="OD75" i="53"/>
  <c r="OC75" i="53"/>
  <c r="OH75" i="53" s="1"/>
  <c r="OI74" i="53"/>
  <c r="OJ74" i="53" s="1"/>
  <c r="OG74" i="53"/>
  <c r="OF74" i="53"/>
  <c r="OE74" i="53"/>
  <c r="OD74" i="53"/>
  <c r="OC74" i="53"/>
  <c r="OH74" i="53" s="1"/>
  <c r="OI73" i="53"/>
  <c r="OJ73" i="53" s="1"/>
  <c r="OG73" i="53"/>
  <c r="OF73" i="53"/>
  <c r="OE73" i="53"/>
  <c r="OD73" i="53"/>
  <c r="OC73" i="53"/>
  <c r="OH73" i="53" s="1"/>
  <c r="OI72" i="53"/>
  <c r="OJ72" i="53" s="1"/>
  <c r="OG72" i="53"/>
  <c r="OF72" i="53"/>
  <c r="OE72" i="53"/>
  <c r="OD72" i="53"/>
  <c r="OC72" i="53"/>
  <c r="OH72" i="53" s="1"/>
  <c r="OI71" i="53"/>
  <c r="OJ71" i="53" s="1"/>
  <c r="OG71" i="53"/>
  <c r="OF71" i="53"/>
  <c r="OE71" i="53"/>
  <c r="OD71" i="53"/>
  <c r="OC71" i="53"/>
  <c r="OH71" i="53" s="1"/>
  <c r="OI70" i="53"/>
  <c r="OJ70" i="53" s="1"/>
  <c r="OG70" i="53"/>
  <c r="OF70" i="53"/>
  <c r="OE70" i="53"/>
  <c r="OD70" i="53"/>
  <c r="OC70" i="53"/>
  <c r="OH70" i="53" s="1"/>
  <c r="OI69" i="53"/>
  <c r="OJ69" i="53" s="1"/>
  <c r="OG69" i="53"/>
  <c r="OF69" i="53"/>
  <c r="OE69" i="53"/>
  <c r="OD69" i="53"/>
  <c r="OC69" i="53"/>
  <c r="OH69" i="53" s="1"/>
  <c r="OI68" i="53"/>
  <c r="OJ68" i="53" s="1"/>
  <c r="OG68" i="53"/>
  <c r="OF68" i="53"/>
  <c r="OE68" i="53"/>
  <c r="OD68" i="53"/>
  <c r="OC68" i="53"/>
  <c r="OH68" i="53" s="1"/>
  <c r="OI67" i="53"/>
  <c r="OJ67" i="53" s="1"/>
  <c r="OG67" i="53"/>
  <c r="OF67" i="53"/>
  <c r="OE67" i="53"/>
  <c r="OD67" i="53"/>
  <c r="OC67" i="53"/>
  <c r="OH67" i="53" s="1"/>
  <c r="OI66" i="53"/>
  <c r="OJ66" i="53" s="1"/>
  <c r="OG66" i="53"/>
  <c r="OF66" i="53"/>
  <c r="OE66" i="53"/>
  <c r="OD66" i="53"/>
  <c r="OC66" i="53"/>
  <c r="OH66" i="53" s="1"/>
  <c r="OI65" i="53"/>
  <c r="OJ65" i="53" s="1"/>
  <c r="OG65" i="53"/>
  <c r="OF65" i="53"/>
  <c r="OE65" i="53"/>
  <c r="OD65" i="53"/>
  <c r="OC65" i="53"/>
  <c r="OH65" i="53" s="1"/>
  <c r="OI64" i="53"/>
  <c r="OJ64" i="53" s="1"/>
  <c r="OG64" i="53"/>
  <c r="OF64" i="53"/>
  <c r="OE64" i="53"/>
  <c r="OD64" i="53"/>
  <c r="OC64" i="53"/>
  <c r="OH64" i="53" s="1"/>
  <c r="OI63" i="53"/>
  <c r="OJ63" i="53" s="1"/>
  <c r="OG63" i="53"/>
  <c r="OF63" i="53"/>
  <c r="OE63" i="53"/>
  <c r="OD63" i="53"/>
  <c r="OC63" i="53"/>
  <c r="OH63" i="53" s="1"/>
  <c r="OI62" i="53"/>
  <c r="OJ62" i="53" s="1"/>
  <c r="OG62" i="53"/>
  <c r="OF62" i="53"/>
  <c r="OE62" i="53"/>
  <c r="OD62" i="53"/>
  <c r="OC62" i="53"/>
  <c r="OH62" i="53" s="1"/>
  <c r="OI61" i="53"/>
  <c r="OJ61" i="53" s="1"/>
  <c r="OG61" i="53"/>
  <c r="OF61" i="53"/>
  <c r="OE61" i="53"/>
  <c r="OD61" i="53"/>
  <c r="OC61" i="53"/>
  <c r="OH61" i="53" s="1"/>
  <c r="OI60" i="53"/>
  <c r="OJ60" i="53" s="1"/>
  <c r="OG60" i="53"/>
  <c r="OF60" i="53"/>
  <c r="OE60" i="53"/>
  <c r="OD60" i="53"/>
  <c r="OC60" i="53"/>
  <c r="OH60" i="53" s="1"/>
  <c r="OI59" i="53"/>
  <c r="OJ59" i="53" s="1"/>
  <c r="OG59" i="53"/>
  <c r="OF59" i="53"/>
  <c r="OE59" i="53"/>
  <c r="OD59" i="53"/>
  <c r="OC59" i="53"/>
  <c r="OH59" i="53" s="1"/>
  <c r="OI58" i="53"/>
  <c r="OJ58" i="53" s="1"/>
  <c r="OG58" i="53"/>
  <c r="OF58" i="53"/>
  <c r="OE58" i="53"/>
  <c r="OD58" i="53"/>
  <c r="OC58" i="53"/>
  <c r="OH58" i="53" s="1"/>
  <c r="OI57" i="53"/>
  <c r="OJ57" i="53" s="1"/>
  <c r="OG57" i="53"/>
  <c r="OF57" i="53"/>
  <c r="OE57" i="53"/>
  <c r="OD57" i="53"/>
  <c r="OC57" i="53"/>
  <c r="OH57" i="53" s="1"/>
  <c r="OI56" i="53"/>
  <c r="OJ56" i="53" s="1"/>
  <c r="OG56" i="53"/>
  <c r="OF56" i="53"/>
  <c r="OE56" i="53"/>
  <c r="OD56" i="53"/>
  <c r="OC56" i="53"/>
  <c r="OH56" i="53" s="1"/>
  <c r="OI55" i="53"/>
  <c r="OJ55" i="53" s="1"/>
  <c r="OG55" i="53"/>
  <c r="OF55" i="53"/>
  <c r="OE55" i="53"/>
  <c r="OD55" i="53"/>
  <c r="OC55" i="53"/>
  <c r="OH55" i="53" s="1"/>
  <c r="OI54" i="53"/>
  <c r="OJ54" i="53" s="1"/>
  <c r="OG54" i="53"/>
  <c r="OF54" i="53"/>
  <c r="OE54" i="53"/>
  <c r="OD54" i="53"/>
  <c r="OC54" i="53"/>
  <c r="OH54" i="53" s="1"/>
  <c r="OI53" i="53"/>
  <c r="OJ53" i="53" s="1"/>
  <c r="OG53" i="53"/>
  <c r="OF53" i="53"/>
  <c r="OE53" i="53"/>
  <c r="OD53" i="53"/>
  <c r="OC53" i="53"/>
  <c r="OH53" i="53" s="1"/>
  <c r="OI52" i="53"/>
  <c r="OJ52" i="53" s="1"/>
  <c r="OG52" i="53"/>
  <c r="OF52" i="53"/>
  <c r="OE52" i="53"/>
  <c r="OD52" i="53"/>
  <c r="OC52" i="53"/>
  <c r="OH52" i="53" s="1"/>
  <c r="OI51" i="53"/>
  <c r="OJ51" i="53" s="1"/>
  <c r="OG51" i="53"/>
  <c r="OF51" i="53"/>
  <c r="OE51" i="53"/>
  <c r="OD51" i="53"/>
  <c r="OC51" i="53"/>
  <c r="OH51" i="53" s="1"/>
  <c r="OI50" i="53"/>
  <c r="OJ50" i="53" s="1"/>
  <c r="OG50" i="53"/>
  <c r="OF50" i="53"/>
  <c r="OE50" i="53"/>
  <c r="OD50" i="53"/>
  <c r="OC50" i="53"/>
  <c r="OH50" i="53" s="1"/>
  <c r="OI49" i="53"/>
  <c r="OJ49" i="53" s="1"/>
  <c r="OG49" i="53"/>
  <c r="OF49" i="53"/>
  <c r="OE49" i="53"/>
  <c r="OD49" i="53"/>
  <c r="OC49" i="53"/>
  <c r="OH49" i="53" s="1"/>
  <c r="OI48" i="53"/>
  <c r="OJ48" i="53" s="1"/>
  <c r="OG48" i="53"/>
  <c r="OF48" i="53"/>
  <c r="OE48" i="53"/>
  <c r="OD48" i="53"/>
  <c r="OC48" i="53"/>
  <c r="OH48" i="53" s="1"/>
  <c r="OI47" i="53"/>
  <c r="OJ47" i="53" s="1"/>
  <c r="OG47" i="53"/>
  <c r="OF47" i="53"/>
  <c r="OE47" i="53"/>
  <c r="OD47" i="53"/>
  <c r="OC47" i="53"/>
  <c r="OH47" i="53" s="1"/>
  <c r="OI46" i="53"/>
  <c r="OJ46" i="53" s="1"/>
  <c r="OG46" i="53"/>
  <c r="OF46" i="53"/>
  <c r="OE46" i="53"/>
  <c r="OD46" i="53"/>
  <c r="OC46" i="53"/>
  <c r="OH46" i="53" s="1"/>
  <c r="OI45" i="53"/>
  <c r="OJ45" i="53" s="1"/>
  <c r="OG45" i="53"/>
  <c r="OF45" i="53"/>
  <c r="OE45" i="53"/>
  <c r="OD45" i="53"/>
  <c r="OC45" i="53"/>
  <c r="OH45" i="53" s="1"/>
  <c r="OI44" i="53"/>
  <c r="OJ44" i="53" s="1"/>
  <c r="OG44" i="53"/>
  <c r="OF44" i="53"/>
  <c r="OE44" i="53"/>
  <c r="OD44" i="53"/>
  <c r="OC44" i="53"/>
  <c r="OH44" i="53" s="1"/>
  <c r="OI43" i="53"/>
  <c r="OJ43" i="53" s="1"/>
  <c r="OG43" i="53"/>
  <c r="OF43" i="53"/>
  <c r="OE43" i="53"/>
  <c r="OD43" i="53"/>
  <c r="OC43" i="53"/>
  <c r="OH43" i="53" s="1"/>
  <c r="OI42" i="53"/>
  <c r="OJ42" i="53" s="1"/>
  <c r="OG42" i="53"/>
  <c r="OF42" i="53"/>
  <c r="OE42" i="53"/>
  <c r="OD42" i="53"/>
  <c r="OC42" i="53"/>
  <c r="OH42" i="53" s="1"/>
  <c r="OI41" i="53"/>
  <c r="OJ41" i="53" s="1"/>
  <c r="OG41" i="53"/>
  <c r="OF41" i="53"/>
  <c r="OE41" i="53"/>
  <c r="OD41" i="53"/>
  <c r="OC41" i="53"/>
  <c r="OH41" i="53" s="1"/>
  <c r="OI40" i="53"/>
  <c r="OJ40" i="53" s="1"/>
  <c r="OG40" i="53"/>
  <c r="OF40" i="53"/>
  <c r="OE40" i="53"/>
  <c r="OD40" i="53"/>
  <c r="OC40" i="53"/>
  <c r="OH40" i="53" s="1"/>
  <c r="OI39" i="53"/>
  <c r="OJ39" i="53" s="1"/>
  <c r="OG39" i="53"/>
  <c r="OF39" i="53"/>
  <c r="OE39" i="53"/>
  <c r="OD39" i="53"/>
  <c r="OC39" i="53"/>
  <c r="OH39" i="53" s="1"/>
  <c r="OI38" i="53"/>
  <c r="OJ38" i="53" s="1"/>
  <c r="OG38" i="53"/>
  <c r="OF38" i="53"/>
  <c r="OE38" i="53"/>
  <c r="OD38" i="53"/>
  <c r="OC38" i="53"/>
  <c r="OH38" i="53" s="1"/>
  <c r="OI37" i="53"/>
  <c r="OJ37" i="53" s="1"/>
  <c r="OG37" i="53"/>
  <c r="OF37" i="53"/>
  <c r="OE37" i="53"/>
  <c r="OD37" i="53"/>
  <c r="OC37" i="53"/>
  <c r="OH37" i="53" s="1"/>
  <c r="OI36" i="53"/>
  <c r="OJ36" i="53" s="1"/>
  <c r="OG36" i="53"/>
  <c r="OF36" i="53"/>
  <c r="OE36" i="53"/>
  <c r="OD36" i="53"/>
  <c r="OC36" i="53"/>
  <c r="OH36" i="53" s="1"/>
  <c r="OI35" i="53"/>
  <c r="OJ35" i="53" s="1"/>
  <c r="OG35" i="53"/>
  <c r="OF35" i="53"/>
  <c r="OE35" i="53"/>
  <c r="OD35" i="53"/>
  <c r="OC35" i="53"/>
  <c r="OH35" i="53" s="1"/>
  <c r="OI34" i="53"/>
  <c r="OJ34" i="53" s="1"/>
  <c r="OG34" i="53"/>
  <c r="OF34" i="53"/>
  <c r="OE34" i="53"/>
  <c r="OD34" i="53"/>
  <c r="OC34" i="53"/>
  <c r="OH34" i="53" s="1"/>
  <c r="OI33" i="53"/>
  <c r="OJ33" i="53" s="1"/>
  <c r="OG33" i="53"/>
  <c r="OF33" i="53"/>
  <c r="OE33" i="53"/>
  <c r="OD33" i="53"/>
  <c r="OC33" i="53"/>
  <c r="OH33" i="53" s="1"/>
  <c r="OI32" i="53"/>
  <c r="OJ32" i="53" s="1"/>
  <c r="OG32" i="53"/>
  <c r="OF32" i="53"/>
  <c r="OE32" i="53"/>
  <c r="OD32" i="53"/>
  <c r="OC32" i="53"/>
  <c r="OH32" i="53" s="1"/>
  <c r="OI31" i="53"/>
  <c r="OJ31" i="53" s="1"/>
  <c r="OG31" i="53"/>
  <c r="OF31" i="53"/>
  <c r="OE31" i="53"/>
  <c r="OD31" i="53"/>
  <c r="OC31" i="53"/>
  <c r="OH31" i="53" s="1"/>
  <c r="OI30" i="53"/>
  <c r="OJ30" i="53" s="1"/>
  <c r="OG30" i="53"/>
  <c r="OF30" i="53"/>
  <c r="OE30" i="53"/>
  <c r="OD30" i="53"/>
  <c r="OC30" i="53"/>
  <c r="OH30" i="53" s="1"/>
  <c r="OI29" i="53"/>
  <c r="OJ29" i="53" s="1"/>
  <c r="OG29" i="53"/>
  <c r="OF29" i="53"/>
  <c r="OE29" i="53"/>
  <c r="OD29" i="53"/>
  <c r="OC29" i="53"/>
  <c r="OH29" i="53" s="1"/>
  <c r="OI28" i="53"/>
  <c r="OJ28" i="53" s="1"/>
  <c r="OG28" i="53"/>
  <c r="OF28" i="53"/>
  <c r="OE28" i="53"/>
  <c r="OD28" i="53"/>
  <c r="OC28" i="53"/>
  <c r="OH28" i="53" s="1"/>
  <c r="OI27" i="53"/>
  <c r="OJ27" i="53" s="1"/>
  <c r="OG27" i="53"/>
  <c r="OF27" i="53"/>
  <c r="OE27" i="53"/>
  <c r="OD27" i="53"/>
  <c r="OC27" i="53"/>
  <c r="OH27" i="53" s="1"/>
  <c r="OI26" i="53"/>
  <c r="OJ26" i="53" s="1"/>
  <c r="OG26" i="53"/>
  <c r="OF26" i="53"/>
  <c r="OE26" i="53"/>
  <c r="OD26" i="53"/>
  <c r="OC26" i="53"/>
  <c r="OH26" i="53" s="1"/>
  <c r="OI25" i="53"/>
  <c r="OJ25" i="53" s="1"/>
  <c r="OG25" i="53"/>
  <c r="OF25" i="53"/>
  <c r="OE25" i="53"/>
  <c r="OD25" i="53"/>
  <c r="OC25" i="53"/>
  <c r="OH25" i="53" s="1"/>
  <c r="OI24" i="53"/>
  <c r="OJ24" i="53" s="1"/>
  <c r="OG24" i="53"/>
  <c r="OF24" i="53"/>
  <c r="OE24" i="53"/>
  <c r="OD24" i="53"/>
  <c r="OC24" i="53"/>
  <c r="OH24" i="53" s="1"/>
  <c r="OI23" i="53"/>
  <c r="OJ23" i="53" s="1"/>
  <c r="OG23" i="53"/>
  <c r="OF23" i="53"/>
  <c r="OE23" i="53"/>
  <c r="OD23" i="53"/>
  <c r="OC23" i="53"/>
  <c r="OH23" i="53" s="1"/>
  <c r="OI22" i="53"/>
  <c r="OJ22" i="53" s="1"/>
  <c r="OG22" i="53"/>
  <c r="OF22" i="53"/>
  <c r="OE22" i="53"/>
  <c r="OD22" i="53"/>
  <c r="OC22" i="53"/>
  <c r="OH22" i="53" s="1"/>
  <c r="OI21" i="53"/>
  <c r="OJ21" i="53" s="1"/>
  <c r="OG21" i="53"/>
  <c r="OF21" i="53"/>
  <c r="OE21" i="53"/>
  <c r="OD21" i="53"/>
  <c r="OC21" i="53"/>
  <c r="OH21" i="53" s="1"/>
  <c r="OI20" i="53"/>
  <c r="OJ20" i="53" s="1"/>
  <c r="OG20" i="53"/>
  <c r="OF20" i="53"/>
  <c r="OE20" i="53"/>
  <c r="OD20" i="53"/>
  <c r="OC20" i="53"/>
  <c r="OH20" i="53" s="1"/>
  <c r="OI19" i="53"/>
  <c r="OJ19" i="53" s="1"/>
  <c r="OG19" i="53"/>
  <c r="OF19" i="53"/>
  <c r="OE19" i="53"/>
  <c r="OD19" i="53"/>
  <c r="OC19" i="53"/>
  <c r="OH19" i="53" s="1"/>
  <c r="OI18" i="53"/>
  <c r="OJ18" i="53" s="1"/>
  <c r="OG18" i="53"/>
  <c r="OF18" i="53"/>
  <c r="OE18" i="53"/>
  <c r="OD18" i="53"/>
  <c r="OC18" i="53"/>
  <c r="OH18" i="53" s="1"/>
  <c r="OI17" i="53"/>
  <c r="OJ17" i="53" s="1"/>
  <c r="OG17" i="53"/>
  <c r="OF17" i="53"/>
  <c r="OE17" i="53"/>
  <c r="OD17" i="53"/>
  <c r="OC17" i="53"/>
  <c r="OH17" i="53" s="1"/>
  <c r="OI16" i="53"/>
  <c r="OJ16" i="53" s="1"/>
  <c r="OG16" i="53"/>
  <c r="OF16" i="53"/>
  <c r="OE16" i="53"/>
  <c r="OD16" i="53"/>
  <c r="OC16" i="53"/>
  <c r="OH16" i="53" s="1"/>
  <c r="OI15" i="53"/>
  <c r="OJ15" i="53" s="1"/>
  <c r="OG15" i="53"/>
  <c r="OF15" i="53"/>
  <c r="OE15" i="53"/>
  <c r="OD15" i="53"/>
  <c r="OC15" i="53"/>
  <c r="OH15" i="53" s="1"/>
  <c r="OI14" i="53"/>
  <c r="OJ14" i="53" s="1"/>
  <c r="OG14" i="53"/>
  <c r="OF14" i="53"/>
  <c r="OE14" i="53"/>
  <c r="OD14" i="53"/>
  <c r="OC14" i="53"/>
  <c r="OH14" i="53" s="1"/>
  <c r="NR135" i="53"/>
  <c r="NS135" i="53" s="1"/>
  <c r="NP135" i="53"/>
  <c r="NO135" i="53"/>
  <c r="NN135" i="53"/>
  <c r="NM135" i="53"/>
  <c r="NL135" i="53"/>
  <c r="NQ135" i="53" s="1"/>
  <c r="NR134" i="53"/>
  <c r="NS134" i="53" s="1"/>
  <c r="NP134" i="53"/>
  <c r="NO134" i="53"/>
  <c r="NN134" i="53"/>
  <c r="NM134" i="53"/>
  <c r="NL134" i="53"/>
  <c r="NQ134" i="53" s="1"/>
  <c r="NR133" i="53"/>
  <c r="NS133" i="53" s="1"/>
  <c r="NP133" i="53"/>
  <c r="NO133" i="53"/>
  <c r="NN133" i="53"/>
  <c r="NM133" i="53"/>
  <c r="NL133" i="53"/>
  <c r="NQ133" i="53" s="1"/>
  <c r="NR132" i="53"/>
  <c r="NS132" i="53" s="1"/>
  <c r="NP132" i="53"/>
  <c r="NO132" i="53"/>
  <c r="NN132" i="53"/>
  <c r="NM132" i="53"/>
  <c r="NL132" i="53"/>
  <c r="NQ132" i="53" s="1"/>
  <c r="NR131" i="53"/>
  <c r="NS131" i="53" s="1"/>
  <c r="NP131" i="53"/>
  <c r="NO131" i="53"/>
  <c r="NN131" i="53"/>
  <c r="NM131" i="53"/>
  <c r="NL131" i="53"/>
  <c r="NQ131" i="53" s="1"/>
  <c r="NR130" i="53"/>
  <c r="NS130" i="53" s="1"/>
  <c r="NP130" i="53"/>
  <c r="NO130" i="53"/>
  <c r="NN130" i="53"/>
  <c r="NM130" i="53"/>
  <c r="NL130" i="53"/>
  <c r="NQ130" i="53" s="1"/>
  <c r="NR129" i="53"/>
  <c r="NS129" i="53" s="1"/>
  <c r="NP129" i="53"/>
  <c r="NO129" i="53"/>
  <c r="NN129" i="53"/>
  <c r="NM129" i="53"/>
  <c r="NL129" i="53"/>
  <c r="NQ129" i="53" s="1"/>
  <c r="NR128" i="53"/>
  <c r="NS128" i="53" s="1"/>
  <c r="NP128" i="53"/>
  <c r="NO128" i="53"/>
  <c r="NN128" i="53"/>
  <c r="NM128" i="53"/>
  <c r="NL128" i="53"/>
  <c r="NQ128" i="53" s="1"/>
  <c r="NR127" i="53"/>
  <c r="NS127" i="53" s="1"/>
  <c r="NP127" i="53"/>
  <c r="NO127" i="53"/>
  <c r="NN127" i="53"/>
  <c r="NM127" i="53"/>
  <c r="NL127" i="53"/>
  <c r="NQ127" i="53" s="1"/>
  <c r="NR126" i="53"/>
  <c r="NS126" i="53" s="1"/>
  <c r="NP126" i="53"/>
  <c r="NO126" i="53"/>
  <c r="NN126" i="53"/>
  <c r="NM126" i="53"/>
  <c r="NL126" i="53"/>
  <c r="NQ126" i="53" s="1"/>
  <c r="NR125" i="53"/>
  <c r="NS125" i="53" s="1"/>
  <c r="NP125" i="53"/>
  <c r="NO125" i="53"/>
  <c r="NN125" i="53"/>
  <c r="NM125" i="53"/>
  <c r="NL125" i="53"/>
  <c r="NQ125" i="53" s="1"/>
  <c r="NR124" i="53"/>
  <c r="NS124" i="53" s="1"/>
  <c r="NP124" i="53"/>
  <c r="NO124" i="53"/>
  <c r="NN124" i="53"/>
  <c r="NM124" i="53"/>
  <c r="NL124" i="53"/>
  <c r="NQ124" i="53" s="1"/>
  <c r="NR123" i="53"/>
  <c r="NS123" i="53" s="1"/>
  <c r="NP123" i="53"/>
  <c r="NO123" i="53"/>
  <c r="NN123" i="53"/>
  <c r="NM123" i="53"/>
  <c r="NL123" i="53"/>
  <c r="NQ123" i="53" s="1"/>
  <c r="NR122" i="53"/>
  <c r="NS122" i="53" s="1"/>
  <c r="NP122" i="53"/>
  <c r="NO122" i="53"/>
  <c r="NN122" i="53"/>
  <c r="NM122" i="53"/>
  <c r="NL122" i="53"/>
  <c r="NQ122" i="53" s="1"/>
  <c r="NR121" i="53"/>
  <c r="NS121" i="53" s="1"/>
  <c r="NP121" i="53"/>
  <c r="NO121" i="53"/>
  <c r="NN121" i="53"/>
  <c r="NM121" i="53"/>
  <c r="NL121" i="53"/>
  <c r="NQ121" i="53" s="1"/>
  <c r="NR120" i="53"/>
  <c r="NS120" i="53" s="1"/>
  <c r="NP120" i="53"/>
  <c r="NO120" i="53"/>
  <c r="NN120" i="53"/>
  <c r="NM120" i="53"/>
  <c r="NL120" i="53"/>
  <c r="NQ120" i="53" s="1"/>
  <c r="NR119" i="53"/>
  <c r="NS119" i="53" s="1"/>
  <c r="NP119" i="53"/>
  <c r="NO119" i="53"/>
  <c r="NN119" i="53"/>
  <c r="NM119" i="53"/>
  <c r="NL119" i="53"/>
  <c r="NQ119" i="53" s="1"/>
  <c r="NR118" i="53"/>
  <c r="NS118" i="53" s="1"/>
  <c r="NP118" i="53"/>
  <c r="NO118" i="53"/>
  <c r="NN118" i="53"/>
  <c r="NM118" i="53"/>
  <c r="NL118" i="53"/>
  <c r="NQ118" i="53" s="1"/>
  <c r="NR117" i="53"/>
  <c r="NS117" i="53" s="1"/>
  <c r="NP117" i="53"/>
  <c r="NO117" i="53"/>
  <c r="NN117" i="53"/>
  <c r="NM117" i="53"/>
  <c r="NL117" i="53"/>
  <c r="NQ117" i="53" s="1"/>
  <c r="NR116" i="53"/>
  <c r="NS116" i="53" s="1"/>
  <c r="NP116" i="53"/>
  <c r="NO116" i="53"/>
  <c r="NN116" i="53"/>
  <c r="NM116" i="53"/>
  <c r="NL116" i="53"/>
  <c r="NQ116" i="53" s="1"/>
  <c r="NR115" i="53"/>
  <c r="NS115" i="53" s="1"/>
  <c r="NP115" i="53"/>
  <c r="NO115" i="53"/>
  <c r="NN115" i="53"/>
  <c r="NM115" i="53"/>
  <c r="NL115" i="53"/>
  <c r="NQ115" i="53" s="1"/>
  <c r="NR114" i="53"/>
  <c r="NS114" i="53" s="1"/>
  <c r="NP114" i="53"/>
  <c r="NO114" i="53"/>
  <c r="NN114" i="53"/>
  <c r="NM114" i="53"/>
  <c r="NL114" i="53"/>
  <c r="NQ114" i="53" s="1"/>
  <c r="NR113" i="53"/>
  <c r="NS113" i="53" s="1"/>
  <c r="NP113" i="53"/>
  <c r="NO113" i="53"/>
  <c r="NN113" i="53"/>
  <c r="NM113" i="53"/>
  <c r="NL113" i="53"/>
  <c r="NQ113" i="53" s="1"/>
  <c r="NR112" i="53"/>
  <c r="NS112" i="53" s="1"/>
  <c r="NP112" i="53"/>
  <c r="NO112" i="53"/>
  <c r="NN112" i="53"/>
  <c r="NM112" i="53"/>
  <c r="NL112" i="53"/>
  <c r="NQ112" i="53" s="1"/>
  <c r="NR111" i="53"/>
  <c r="NS111" i="53" s="1"/>
  <c r="NP111" i="53"/>
  <c r="NO111" i="53"/>
  <c r="NN111" i="53"/>
  <c r="NM111" i="53"/>
  <c r="NL111" i="53"/>
  <c r="NQ111" i="53" s="1"/>
  <c r="NR110" i="53"/>
  <c r="NS110" i="53" s="1"/>
  <c r="NP110" i="53"/>
  <c r="NO110" i="53"/>
  <c r="NN110" i="53"/>
  <c r="NM110" i="53"/>
  <c r="NL110" i="53"/>
  <c r="NQ110" i="53" s="1"/>
  <c r="NR109" i="53"/>
  <c r="NS109" i="53" s="1"/>
  <c r="NP109" i="53"/>
  <c r="NO109" i="53"/>
  <c r="NN109" i="53"/>
  <c r="NM109" i="53"/>
  <c r="NL109" i="53"/>
  <c r="NQ109" i="53" s="1"/>
  <c r="NR108" i="53"/>
  <c r="NS108" i="53" s="1"/>
  <c r="NP108" i="53"/>
  <c r="NO108" i="53"/>
  <c r="NN108" i="53"/>
  <c r="NM108" i="53"/>
  <c r="NL108" i="53"/>
  <c r="NQ108" i="53" s="1"/>
  <c r="NR107" i="53"/>
  <c r="NS107" i="53" s="1"/>
  <c r="NP107" i="53"/>
  <c r="NO107" i="53"/>
  <c r="NN107" i="53"/>
  <c r="NM107" i="53"/>
  <c r="NL107" i="53"/>
  <c r="NQ107" i="53" s="1"/>
  <c r="NR106" i="53"/>
  <c r="NS106" i="53" s="1"/>
  <c r="NP106" i="53"/>
  <c r="NO106" i="53"/>
  <c r="NN106" i="53"/>
  <c r="NM106" i="53"/>
  <c r="NL106" i="53"/>
  <c r="NQ106" i="53" s="1"/>
  <c r="NR105" i="53"/>
  <c r="NS105" i="53" s="1"/>
  <c r="NP105" i="53"/>
  <c r="NO105" i="53"/>
  <c r="NN105" i="53"/>
  <c r="NM105" i="53"/>
  <c r="NL105" i="53"/>
  <c r="NQ105" i="53" s="1"/>
  <c r="NR104" i="53"/>
  <c r="NS104" i="53" s="1"/>
  <c r="NP104" i="53"/>
  <c r="NO104" i="53"/>
  <c r="NN104" i="53"/>
  <c r="NM104" i="53"/>
  <c r="NL104" i="53"/>
  <c r="NQ104" i="53" s="1"/>
  <c r="NR103" i="53"/>
  <c r="NS103" i="53" s="1"/>
  <c r="NP103" i="53"/>
  <c r="NO103" i="53"/>
  <c r="NN103" i="53"/>
  <c r="NM103" i="53"/>
  <c r="NL103" i="53"/>
  <c r="NQ103" i="53" s="1"/>
  <c r="NR102" i="53"/>
  <c r="NS102" i="53" s="1"/>
  <c r="NP102" i="53"/>
  <c r="NO102" i="53"/>
  <c r="NN102" i="53"/>
  <c r="NM102" i="53"/>
  <c r="NL102" i="53"/>
  <c r="NQ102" i="53" s="1"/>
  <c r="NR101" i="53"/>
  <c r="NS101" i="53" s="1"/>
  <c r="NP101" i="53"/>
  <c r="NO101" i="53"/>
  <c r="NN101" i="53"/>
  <c r="NM101" i="53"/>
  <c r="NL101" i="53"/>
  <c r="NQ101" i="53" s="1"/>
  <c r="NR100" i="53"/>
  <c r="NS100" i="53" s="1"/>
  <c r="NP100" i="53"/>
  <c r="NO100" i="53"/>
  <c r="NN100" i="53"/>
  <c r="NM100" i="53"/>
  <c r="NL100" i="53"/>
  <c r="NQ100" i="53" s="1"/>
  <c r="NR99" i="53"/>
  <c r="NS99" i="53" s="1"/>
  <c r="NP99" i="53"/>
  <c r="NO99" i="53"/>
  <c r="NN99" i="53"/>
  <c r="NM99" i="53"/>
  <c r="NL99" i="53"/>
  <c r="NQ99" i="53" s="1"/>
  <c r="NR98" i="53"/>
  <c r="NS98" i="53" s="1"/>
  <c r="NP98" i="53"/>
  <c r="NO98" i="53"/>
  <c r="NN98" i="53"/>
  <c r="NM98" i="53"/>
  <c r="NL98" i="53"/>
  <c r="NQ98" i="53" s="1"/>
  <c r="NR97" i="53"/>
  <c r="NS97" i="53" s="1"/>
  <c r="NP97" i="53"/>
  <c r="NO97" i="53"/>
  <c r="NN97" i="53"/>
  <c r="NM97" i="53"/>
  <c r="NL97" i="53"/>
  <c r="NQ97" i="53" s="1"/>
  <c r="NR96" i="53"/>
  <c r="NS96" i="53" s="1"/>
  <c r="NP96" i="53"/>
  <c r="NO96" i="53"/>
  <c r="NN96" i="53"/>
  <c r="NM96" i="53"/>
  <c r="NL96" i="53"/>
  <c r="NQ96" i="53" s="1"/>
  <c r="NR95" i="53"/>
  <c r="NS95" i="53" s="1"/>
  <c r="NP95" i="53"/>
  <c r="NO95" i="53"/>
  <c r="NN95" i="53"/>
  <c r="NM95" i="53"/>
  <c r="NL95" i="53"/>
  <c r="NQ95" i="53" s="1"/>
  <c r="NR94" i="53"/>
  <c r="NS94" i="53" s="1"/>
  <c r="NP94" i="53"/>
  <c r="NO94" i="53"/>
  <c r="NN94" i="53"/>
  <c r="NM94" i="53"/>
  <c r="NL94" i="53"/>
  <c r="NQ94" i="53" s="1"/>
  <c r="NR93" i="53"/>
  <c r="NS93" i="53" s="1"/>
  <c r="NP93" i="53"/>
  <c r="NO93" i="53"/>
  <c r="NN93" i="53"/>
  <c r="NM93" i="53"/>
  <c r="NL93" i="53"/>
  <c r="NQ93" i="53" s="1"/>
  <c r="NR92" i="53"/>
  <c r="NS92" i="53" s="1"/>
  <c r="NP92" i="53"/>
  <c r="NO92" i="53"/>
  <c r="NN92" i="53"/>
  <c r="NM92" i="53"/>
  <c r="NL92" i="53"/>
  <c r="NQ92" i="53" s="1"/>
  <c r="NR91" i="53"/>
  <c r="NS91" i="53" s="1"/>
  <c r="NP91" i="53"/>
  <c r="NO91" i="53"/>
  <c r="NN91" i="53"/>
  <c r="NM91" i="53"/>
  <c r="NL91" i="53"/>
  <c r="NQ91" i="53" s="1"/>
  <c r="NR90" i="53"/>
  <c r="NS90" i="53" s="1"/>
  <c r="NP90" i="53"/>
  <c r="NO90" i="53"/>
  <c r="NN90" i="53"/>
  <c r="NM90" i="53"/>
  <c r="NL90" i="53"/>
  <c r="NQ90" i="53" s="1"/>
  <c r="NR89" i="53"/>
  <c r="NS89" i="53" s="1"/>
  <c r="NP89" i="53"/>
  <c r="NO89" i="53"/>
  <c r="NN89" i="53"/>
  <c r="NM89" i="53"/>
  <c r="NL89" i="53"/>
  <c r="NQ89" i="53" s="1"/>
  <c r="NR88" i="53"/>
  <c r="NS88" i="53" s="1"/>
  <c r="NP88" i="53"/>
  <c r="NO88" i="53"/>
  <c r="NN88" i="53"/>
  <c r="NM88" i="53"/>
  <c r="NL88" i="53"/>
  <c r="NQ88" i="53" s="1"/>
  <c r="NR87" i="53"/>
  <c r="NS87" i="53" s="1"/>
  <c r="NP87" i="53"/>
  <c r="NO87" i="53"/>
  <c r="NN87" i="53"/>
  <c r="NM87" i="53"/>
  <c r="NL87" i="53"/>
  <c r="NQ87" i="53" s="1"/>
  <c r="NR86" i="53"/>
  <c r="NS86" i="53" s="1"/>
  <c r="NP86" i="53"/>
  <c r="NO86" i="53"/>
  <c r="NN86" i="53"/>
  <c r="NM86" i="53"/>
  <c r="NL86" i="53"/>
  <c r="NQ86" i="53" s="1"/>
  <c r="NR85" i="53"/>
  <c r="NS85" i="53" s="1"/>
  <c r="NP85" i="53"/>
  <c r="NO85" i="53"/>
  <c r="NN85" i="53"/>
  <c r="NM85" i="53"/>
  <c r="NL85" i="53"/>
  <c r="NQ85" i="53" s="1"/>
  <c r="NR84" i="53"/>
  <c r="NS84" i="53" s="1"/>
  <c r="NP84" i="53"/>
  <c r="NO84" i="53"/>
  <c r="NN84" i="53"/>
  <c r="NM84" i="53"/>
  <c r="NL84" i="53"/>
  <c r="NQ84" i="53" s="1"/>
  <c r="NR83" i="53"/>
  <c r="NS83" i="53" s="1"/>
  <c r="NP83" i="53"/>
  <c r="NO83" i="53"/>
  <c r="NN83" i="53"/>
  <c r="NM83" i="53"/>
  <c r="NL83" i="53"/>
  <c r="NQ83" i="53" s="1"/>
  <c r="NR82" i="53"/>
  <c r="NS82" i="53" s="1"/>
  <c r="NP82" i="53"/>
  <c r="NO82" i="53"/>
  <c r="NN82" i="53"/>
  <c r="NM82" i="53"/>
  <c r="NL82" i="53"/>
  <c r="NQ82" i="53" s="1"/>
  <c r="NR81" i="53"/>
  <c r="NS81" i="53" s="1"/>
  <c r="NP81" i="53"/>
  <c r="NO81" i="53"/>
  <c r="NN81" i="53"/>
  <c r="NM81" i="53"/>
  <c r="NL81" i="53"/>
  <c r="NQ81" i="53" s="1"/>
  <c r="NR80" i="53"/>
  <c r="NS80" i="53" s="1"/>
  <c r="NP80" i="53"/>
  <c r="NO80" i="53"/>
  <c r="NN80" i="53"/>
  <c r="NM80" i="53"/>
  <c r="NL80" i="53"/>
  <c r="NQ80" i="53" s="1"/>
  <c r="NR79" i="53"/>
  <c r="NS79" i="53" s="1"/>
  <c r="NP79" i="53"/>
  <c r="NO79" i="53"/>
  <c r="NN79" i="53"/>
  <c r="NM79" i="53"/>
  <c r="NL79" i="53"/>
  <c r="NQ79" i="53" s="1"/>
  <c r="NR78" i="53"/>
  <c r="NS78" i="53" s="1"/>
  <c r="NP78" i="53"/>
  <c r="NO78" i="53"/>
  <c r="NN78" i="53"/>
  <c r="NM78" i="53"/>
  <c r="NL78" i="53"/>
  <c r="NQ78" i="53" s="1"/>
  <c r="NR77" i="53"/>
  <c r="NS77" i="53" s="1"/>
  <c r="NP77" i="53"/>
  <c r="NO77" i="53"/>
  <c r="NN77" i="53"/>
  <c r="NM77" i="53"/>
  <c r="NL77" i="53"/>
  <c r="NQ77" i="53" s="1"/>
  <c r="NR76" i="53"/>
  <c r="NS76" i="53" s="1"/>
  <c r="NP76" i="53"/>
  <c r="NO76" i="53"/>
  <c r="NN76" i="53"/>
  <c r="NM76" i="53"/>
  <c r="NL76" i="53"/>
  <c r="NQ76" i="53" s="1"/>
  <c r="NR75" i="53"/>
  <c r="NS75" i="53" s="1"/>
  <c r="NP75" i="53"/>
  <c r="NO75" i="53"/>
  <c r="NN75" i="53"/>
  <c r="NM75" i="53"/>
  <c r="NL75" i="53"/>
  <c r="NQ75" i="53" s="1"/>
  <c r="NR74" i="53"/>
  <c r="NS74" i="53" s="1"/>
  <c r="NP74" i="53"/>
  <c r="NO74" i="53"/>
  <c r="NN74" i="53"/>
  <c r="NM74" i="53"/>
  <c r="NL74" i="53"/>
  <c r="NQ74" i="53" s="1"/>
  <c r="NR73" i="53"/>
  <c r="NS73" i="53" s="1"/>
  <c r="NP73" i="53"/>
  <c r="NO73" i="53"/>
  <c r="NN73" i="53"/>
  <c r="NM73" i="53"/>
  <c r="NL73" i="53"/>
  <c r="NQ73" i="53" s="1"/>
  <c r="NR72" i="53"/>
  <c r="NS72" i="53" s="1"/>
  <c r="NP72" i="53"/>
  <c r="NO72" i="53"/>
  <c r="NN72" i="53"/>
  <c r="NM72" i="53"/>
  <c r="NL72" i="53"/>
  <c r="NQ72" i="53" s="1"/>
  <c r="NR71" i="53"/>
  <c r="NS71" i="53" s="1"/>
  <c r="NP71" i="53"/>
  <c r="NO71" i="53"/>
  <c r="NN71" i="53"/>
  <c r="NM71" i="53"/>
  <c r="NL71" i="53"/>
  <c r="NQ71" i="53" s="1"/>
  <c r="NR70" i="53"/>
  <c r="NS70" i="53" s="1"/>
  <c r="NP70" i="53"/>
  <c r="NO70" i="53"/>
  <c r="NN70" i="53"/>
  <c r="NM70" i="53"/>
  <c r="NL70" i="53"/>
  <c r="NQ70" i="53" s="1"/>
  <c r="NR69" i="53"/>
  <c r="NS69" i="53" s="1"/>
  <c r="NP69" i="53"/>
  <c r="NO69" i="53"/>
  <c r="NN69" i="53"/>
  <c r="NM69" i="53"/>
  <c r="NL69" i="53"/>
  <c r="NQ69" i="53" s="1"/>
  <c r="NR68" i="53"/>
  <c r="NS68" i="53" s="1"/>
  <c r="NP68" i="53"/>
  <c r="NO68" i="53"/>
  <c r="NN68" i="53"/>
  <c r="NM68" i="53"/>
  <c r="NL68" i="53"/>
  <c r="NQ68" i="53" s="1"/>
  <c r="NR67" i="53"/>
  <c r="NS67" i="53" s="1"/>
  <c r="NP67" i="53"/>
  <c r="NO67" i="53"/>
  <c r="NN67" i="53"/>
  <c r="NM67" i="53"/>
  <c r="NL67" i="53"/>
  <c r="NQ67" i="53" s="1"/>
  <c r="NR66" i="53"/>
  <c r="NS66" i="53" s="1"/>
  <c r="NP66" i="53"/>
  <c r="NO66" i="53"/>
  <c r="NN66" i="53"/>
  <c r="NM66" i="53"/>
  <c r="NL66" i="53"/>
  <c r="NQ66" i="53" s="1"/>
  <c r="NR65" i="53"/>
  <c r="NS65" i="53" s="1"/>
  <c r="NP65" i="53"/>
  <c r="NO65" i="53"/>
  <c r="NN65" i="53"/>
  <c r="NM65" i="53"/>
  <c r="NL65" i="53"/>
  <c r="NQ65" i="53" s="1"/>
  <c r="NR64" i="53"/>
  <c r="NS64" i="53" s="1"/>
  <c r="NP64" i="53"/>
  <c r="NO64" i="53"/>
  <c r="NN64" i="53"/>
  <c r="NM64" i="53"/>
  <c r="NL64" i="53"/>
  <c r="NQ64" i="53" s="1"/>
  <c r="NR63" i="53"/>
  <c r="NS63" i="53" s="1"/>
  <c r="NP63" i="53"/>
  <c r="NO63" i="53"/>
  <c r="NN63" i="53"/>
  <c r="NM63" i="53"/>
  <c r="NL63" i="53"/>
  <c r="NQ63" i="53" s="1"/>
  <c r="NR62" i="53"/>
  <c r="NS62" i="53" s="1"/>
  <c r="NP62" i="53"/>
  <c r="NO62" i="53"/>
  <c r="NN62" i="53"/>
  <c r="NM62" i="53"/>
  <c r="NL62" i="53"/>
  <c r="NQ62" i="53" s="1"/>
  <c r="NR61" i="53"/>
  <c r="NS61" i="53" s="1"/>
  <c r="NP61" i="53"/>
  <c r="NO61" i="53"/>
  <c r="NN61" i="53"/>
  <c r="NM61" i="53"/>
  <c r="NL61" i="53"/>
  <c r="NQ61" i="53" s="1"/>
  <c r="NR60" i="53"/>
  <c r="NS60" i="53" s="1"/>
  <c r="NP60" i="53"/>
  <c r="NO60" i="53"/>
  <c r="NN60" i="53"/>
  <c r="NM60" i="53"/>
  <c r="NL60" i="53"/>
  <c r="NQ60" i="53" s="1"/>
  <c r="NR59" i="53"/>
  <c r="NS59" i="53" s="1"/>
  <c r="NP59" i="53"/>
  <c r="NO59" i="53"/>
  <c r="NN59" i="53"/>
  <c r="NM59" i="53"/>
  <c r="NL59" i="53"/>
  <c r="NQ59" i="53" s="1"/>
  <c r="NR58" i="53"/>
  <c r="NS58" i="53" s="1"/>
  <c r="NP58" i="53"/>
  <c r="NO58" i="53"/>
  <c r="NN58" i="53"/>
  <c r="NM58" i="53"/>
  <c r="NL58" i="53"/>
  <c r="NQ58" i="53" s="1"/>
  <c r="NR57" i="53"/>
  <c r="NS57" i="53" s="1"/>
  <c r="NP57" i="53"/>
  <c r="NO57" i="53"/>
  <c r="NN57" i="53"/>
  <c r="NM57" i="53"/>
  <c r="NL57" i="53"/>
  <c r="NQ57" i="53" s="1"/>
  <c r="NR56" i="53"/>
  <c r="NS56" i="53" s="1"/>
  <c r="NP56" i="53"/>
  <c r="NO56" i="53"/>
  <c r="NN56" i="53"/>
  <c r="NM56" i="53"/>
  <c r="NL56" i="53"/>
  <c r="NQ56" i="53" s="1"/>
  <c r="NR55" i="53"/>
  <c r="NS55" i="53" s="1"/>
  <c r="NP55" i="53"/>
  <c r="NO55" i="53"/>
  <c r="NN55" i="53"/>
  <c r="NM55" i="53"/>
  <c r="NL55" i="53"/>
  <c r="NQ55" i="53" s="1"/>
  <c r="NR54" i="53"/>
  <c r="NS54" i="53" s="1"/>
  <c r="NP54" i="53"/>
  <c r="NO54" i="53"/>
  <c r="NN54" i="53"/>
  <c r="NM54" i="53"/>
  <c r="NL54" i="53"/>
  <c r="NQ54" i="53" s="1"/>
  <c r="NR53" i="53"/>
  <c r="NS53" i="53" s="1"/>
  <c r="NP53" i="53"/>
  <c r="NO53" i="53"/>
  <c r="NN53" i="53"/>
  <c r="NM53" i="53"/>
  <c r="NL53" i="53"/>
  <c r="NQ53" i="53" s="1"/>
  <c r="NR52" i="53"/>
  <c r="NS52" i="53" s="1"/>
  <c r="NP52" i="53"/>
  <c r="NO52" i="53"/>
  <c r="NN52" i="53"/>
  <c r="NM52" i="53"/>
  <c r="NL52" i="53"/>
  <c r="NQ52" i="53" s="1"/>
  <c r="NR51" i="53"/>
  <c r="NS51" i="53" s="1"/>
  <c r="NP51" i="53"/>
  <c r="NO51" i="53"/>
  <c r="NN51" i="53"/>
  <c r="NM51" i="53"/>
  <c r="NL51" i="53"/>
  <c r="NQ51" i="53" s="1"/>
  <c r="NR50" i="53"/>
  <c r="NS50" i="53" s="1"/>
  <c r="NP50" i="53"/>
  <c r="NO50" i="53"/>
  <c r="NN50" i="53"/>
  <c r="NM50" i="53"/>
  <c r="NL50" i="53"/>
  <c r="NQ50" i="53" s="1"/>
  <c r="NR49" i="53"/>
  <c r="NS49" i="53" s="1"/>
  <c r="NP49" i="53"/>
  <c r="NO49" i="53"/>
  <c r="NN49" i="53"/>
  <c r="NM49" i="53"/>
  <c r="NL49" i="53"/>
  <c r="NQ49" i="53" s="1"/>
  <c r="NR48" i="53"/>
  <c r="NS48" i="53" s="1"/>
  <c r="NP48" i="53"/>
  <c r="NO48" i="53"/>
  <c r="NN48" i="53"/>
  <c r="NM48" i="53"/>
  <c r="NL48" i="53"/>
  <c r="NQ48" i="53" s="1"/>
  <c r="NR47" i="53"/>
  <c r="NS47" i="53" s="1"/>
  <c r="NP47" i="53"/>
  <c r="NO47" i="53"/>
  <c r="NN47" i="53"/>
  <c r="NM47" i="53"/>
  <c r="NL47" i="53"/>
  <c r="NQ47" i="53" s="1"/>
  <c r="NR46" i="53"/>
  <c r="NS46" i="53" s="1"/>
  <c r="NP46" i="53"/>
  <c r="NO46" i="53"/>
  <c r="NN46" i="53"/>
  <c r="NM46" i="53"/>
  <c r="NL46" i="53"/>
  <c r="NQ46" i="53" s="1"/>
  <c r="NR45" i="53"/>
  <c r="NS45" i="53" s="1"/>
  <c r="NP45" i="53"/>
  <c r="NO45" i="53"/>
  <c r="NN45" i="53"/>
  <c r="NM45" i="53"/>
  <c r="NL45" i="53"/>
  <c r="NQ45" i="53" s="1"/>
  <c r="NR44" i="53"/>
  <c r="NS44" i="53" s="1"/>
  <c r="NP44" i="53"/>
  <c r="NO44" i="53"/>
  <c r="NN44" i="53"/>
  <c r="NM44" i="53"/>
  <c r="NL44" i="53"/>
  <c r="NQ44" i="53" s="1"/>
  <c r="NR43" i="53"/>
  <c r="NS43" i="53" s="1"/>
  <c r="NP43" i="53"/>
  <c r="NO43" i="53"/>
  <c r="NN43" i="53"/>
  <c r="NM43" i="53"/>
  <c r="NL43" i="53"/>
  <c r="NQ43" i="53" s="1"/>
  <c r="NR42" i="53"/>
  <c r="NS42" i="53" s="1"/>
  <c r="NP42" i="53"/>
  <c r="NO42" i="53"/>
  <c r="NN42" i="53"/>
  <c r="NM42" i="53"/>
  <c r="NL42" i="53"/>
  <c r="NQ42" i="53" s="1"/>
  <c r="NR41" i="53"/>
  <c r="NS41" i="53" s="1"/>
  <c r="NP41" i="53"/>
  <c r="NO41" i="53"/>
  <c r="NN41" i="53"/>
  <c r="NM41" i="53"/>
  <c r="NL41" i="53"/>
  <c r="NQ41" i="53" s="1"/>
  <c r="NR40" i="53"/>
  <c r="NS40" i="53" s="1"/>
  <c r="NP40" i="53"/>
  <c r="NO40" i="53"/>
  <c r="NN40" i="53"/>
  <c r="NM40" i="53"/>
  <c r="NL40" i="53"/>
  <c r="NQ40" i="53" s="1"/>
  <c r="NR39" i="53"/>
  <c r="NS39" i="53" s="1"/>
  <c r="NP39" i="53"/>
  <c r="NO39" i="53"/>
  <c r="NN39" i="53"/>
  <c r="NM39" i="53"/>
  <c r="NL39" i="53"/>
  <c r="NQ39" i="53" s="1"/>
  <c r="NR38" i="53"/>
  <c r="NS38" i="53" s="1"/>
  <c r="NP38" i="53"/>
  <c r="NO38" i="53"/>
  <c r="NN38" i="53"/>
  <c r="NM38" i="53"/>
  <c r="NL38" i="53"/>
  <c r="NQ38" i="53" s="1"/>
  <c r="NR37" i="53"/>
  <c r="NS37" i="53" s="1"/>
  <c r="NP37" i="53"/>
  <c r="NO37" i="53"/>
  <c r="NN37" i="53"/>
  <c r="NM37" i="53"/>
  <c r="NL37" i="53"/>
  <c r="NQ37" i="53" s="1"/>
  <c r="NR36" i="53"/>
  <c r="NS36" i="53" s="1"/>
  <c r="NP36" i="53"/>
  <c r="NO36" i="53"/>
  <c r="NN36" i="53"/>
  <c r="NM36" i="53"/>
  <c r="NL36" i="53"/>
  <c r="NQ36" i="53" s="1"/>
  <c r="NR35" i="53"/>
  <c r="NS35" i="53" s="1"/>
  <c r="NP35" i="53"/>
  <c r="NO35" i="53"/>
  <c r="NN35" i="53"/>
  <c r="NM35" i="53"/>
  <c r="NL35" i="53"/>
  <c r="NQ35" i="53" s="1"/>
  <c r="NR34" i="53"/>
  <c r="NS34" i="53" s="1"/>
  <c r="NP34" i="53"/>
  <c r="NO34" i="53"/>
  <c r="NN34" i="53"/>
  <c r="NM34" i="53"/>
  <c r="NL34" i="53"/>
  <c r="NQ34" i="53" s="1"/>
  <c r="NR33" i="53"/>
  <c r="NS33" i="53" s="1"/>
  <c r="NP33" i="53"/>
  <c r="NO33" i="53"/>
  <c r="NN33" i="53"/>
  <c r="NM33" i="53"/>
  <c r="NL33" i="53"/>
  <c r="NQ33" i="53" s="1"/>
  <c r="NR32" i="53"/>
  <c r="NS32" i="53" s="1"/>
  <c r="NP32" i="53"/>
  <c r="NO32" i="53"/>
  <c r="NN32" i="53"/>
  <c r="NM32" i="53"/>
  <c r="NL32" i="53"/>
  <c r="NQ32" i="53" s="1"/>
  <c r="NR31" i="53"/>
  <c r="NS31" i="53" s="1"/>
  <c r="NP31" i="53"/>
  <c r="NO31" i="53"/>
  <c r="NN31" i="53"/>
  <c r="NM31" i="53"/>
  <c r="NL31" i="53"/>
  <c r="NQ31" i="53" s="1"/>
  <c r="NR30" i="53"/>
  <c r="NS30" i="53" s="1"/>
  <c r="NP30" i="53"/>
  <c r="NO30" i="53"/>
  <c r="NN30" i="53"/>
  <c r="NM30" i="53"/>
  <c r="NL30" i="53"/>
  <c r="NQ30" i="53" s="1"/>
  <c r="NR29" i="53"/>
  <c r="NS29" i="53" s="1"/>
  <c r="NP29" i="53"/>
  <c r="NO29" i="53"/>
  <c r="NN29" i="53"/>
  <c r="NM29" i="53"/>
  <c r="NL29" i="53"/>
  <c r="NQ29" i="53" s="1"/>
  <c r="NR28" i="53"/>
  <c r="NS28" i="53" s="1"/>
  <c r="NP28" i="53"/>
  <c r="NO28" i="53"/>
  <c r="NN28" i="53"/>
  <c r="NM28" i="53"/>
  <c r="NL28" i="53"/>
  <c r="NQ28" i="53" s="1"/>
  <c r="NR27" i="53"/>
  <c r="NS27" i="53" s="1"/>
  <c r="NP27" i="53"/>
  <c r="NO27" i="53"/>
  <c r="NN27" i="53"/>
  <c r="NM27" i="53"/>
  <c r="NL27" i="53"/>
  <c r="NQ27" i="53" s="1"/>
  <c r="NR26" i="53"/>
  <c r="NS26" i="53" s="1"/>
  <c r="NP26" i="53"/>
  <c r="NO26" i="53"/>
  <c r="NN26" i="53"/>
  <c r="NM26" i="53"/>
  <c r="NL26" i="53"/>
  <c r="NQ26" i="53" s="1"/>
  <c r="NR25" i="53"/>
  <c r="NS25" i="53" s="1"/>
  <c r="NP25" i="53"/>
  <c r="NO25" i="53"/>
  <c r="NN25" i="53"/>
  <c r="NM25" i="53"/>
  <c r="NL25" i="53"/>
  <c r="NQ25" i="53" s="1"/>
  <c r="NR24" i="53"/>
  <c r="NS24" i="53" s="1"/>
  <c r="NP24" i="53"/>
  <c r="NO24" i="53"/>
  <c r="NN24" i="53"/>
  <c r="NM24" i="53"/>
  <c r="NL24" i="53"/>
  <c r="NQ24" i="53" s="1"/>
  <c r="NR23" i="53"/>
  <c r="NS23" i="53" s="1"/>
  <c r="NP23" i="53"/>
  <c r="NO23" i="53"/>
  <c r="NN23" i="53"/>
  <c r="NM23" i="53"/>
  <c r="NL23" i="53"/>
  <c r="NQ23" i="53" s="1"/>
  <c r="NR22" i="53"/>
  <c r="NS22" i="53" s="1"/>
  <c r="NP22" i="53"/>
  <c r="NO22" i="53"/>
  <c r="NN22" i="53"/>
  <c r="NM22" i="53"/>
  <c r="NL22" i="53"/>
  <c r="NQ22" i="53" s="1"/>
  <c r="NR21" i="53"/>
  <c r="NS21" i="53" s="1"/>
  <c r="NP21" i="53"/>
  <c r="NO21" i="53"/>
  <c r="NN21" i="53"/>
  <c r="NM21" i="53"/>
  <c r="NL21" i="53"/>
  <c r="NQ21" i="53" s="1"/>
  <c r="NR20" i="53"/>
  <c r="NS20" i="53" s="1"/>
  <c r="NP20" i="53"/>
  <c r="NO20" i="53"/>
  <c r="NN20" i="53"/>
  <c r="NM20" i="53"/>
  <c r="NL20" i="53"/>
  <c r="NQ20" i="53" s="1"/>
  <c r="NR19" i="53"/>
  <c r="NS19" i="53" s="1"/>
  <c r="NP19" i="53"/>
  <c r="NO19" i="53"/>
  <c r="NN19" i="53"/>
  <c r="NM19" i="53"/>
  <c r="NL19" i="53"/>
  <c r="NQ19" i="53" s="1"/>
  <c r="NR18" i="53"/>
  <c r="NS18" i="53" s="1"/>
  <c r="NP18" i="53"/>
  <c r="NO18" i="53"/>
  <c r="NN18" i="53"/>
  <c r="NM18" i="53"/>
  <c r="NL18" i="53"/>
  <c r="NQ18" i="53" s="1"/>
  <c r="NR17" i="53"/>
  <c r="NS17" i="53" s="1"/>
  <c r="NP17" i="53"/>
  <c r="NO17" i="53"/>
  <c r="NN17" i="53"/>
  <c r="NM17" i="53"/>
  <c r="NL17" i="53"/>
  <c r="NQ17" i="53" s="1"/>
  <c r="NR16" i="53"/>
  <c r="NS16" i="53" s="1"/>
  <c r="NP16" i="53"/>
  <c r="NO16" i="53"/>
  <c r="NN16" i="53"/>
  <c r="NM16" i="53"/>
  <c r="NL16" i="53"/>
  <c r="NQ16" i="53" s="1"/>
  <c r="NR15" i="53"/>
  <c r="NS15" i="53" s="1"/>
  <c r="NP15" i="53"/>
  <c r="NO15" i="53"/>
  <c r="NN15" i="53"/>
  <c r="NM15" i="53"/>
  <c r="NL15" i="53"/>
  <c r="NQ15" i="53" s="1"/>
  <c r="NR14" i="53"/>
  <c r="NS14" i="53" s="1"/>
  <c r="NP14" i="53"/>
  <c r="NO14" i="53"/>
  <c r="NN14" i="53"/>
  <c r="NM14" i="53"/>
  <c r="NL14" i="53"/>
  <c r="NQ14" i="53" s="1"/>
  <c r="NA135" i="53"/>
  <c r="NB135" i="53" s="1"/>
  <c r="MY135" i="53"/>
  <c r="MX135" i="53"/>
  <c r="MW135" i="53"/>
  <c r="MV135" i="53"/>
  <c r="MU135" i="53"/>
  <c r="MZ135" i="53" s="1"/>
  <c r="NA134" i="53"/>
  <c r="NB134" i="53" s="1"/>
  <c r="MY134" i="53"/>
  <c r="MX134" i="53"/>
  <c r="MW134" i="53"/>
  <c r="MV134" i="53"/>
  <c r="MU134" i="53"/>
  <c r="MZ134" i="53" s="1"/>
  <c r="NA133" i="53"/>
  <c r="NB133" i="53" s="1"/>
  <c r="MY133" i="53"/>
  <c r="MX133" i="53"/>
  <c r="MW133" i="53"/>
  <c r="MV133" i="53"/>
  <c r="MU133" i="53"/>
  <c r="MZ133" i="53" s="1"/>
  <c r="NA132" i="53"/>
  <c r="NB132" i="53" s="1"/>
  <c r="MY132" i="53"/>
  <c r="MX132" i="53"/>
  <c r="MW132" i="53"/>
  <c r="MV132" i="53"/>
  <c r="MU132" i="53"/>
  <c r="MZ132" i="53" s="1"/>
  <c r="NA131" i="53"/>
  <c r="NB131" i="53" s="1"/>
  <c r="MY131" i="53"/>
  <c r="MX131" i="53"/>
  <c r="MW131" i="53"/>
  <c r="MV131" i="53"/>
  <c r="MU131" i="53"/>
  <c r="MZ131" i="53" s="1"/>
  <c r="NA130" i="53"/>
  <c r="NB130" i="53" s="1"/>
  <c r="MY130" i="53"/>
  <c r="MX130" i="53"/>
  <c r="MW130" i="53"/>
  <c r="MV130" i="53"/>
  <c r="MU130" i="53"/>
  <c r="MZ130" i="53" s="1"/>
  <c r="NA129" i="53"/>
  <c r="NB129" i="53" s="1"/>
  <c r="MY129" i="53"/>
  <c r="MX129" i="53"/>
  <c r="MW129" i="53"/>
  <c r="MV129" i="53"/>
  <c r="MU129" i="53"/>
  <c r="MZ129" i="53" s="1"/>
  <c r="NA128" i="53"/>
  <c r="NB128" i="53" s="1"/>
  <c r="MY128" i="53"/>
  <c r="MX128" i="53"/>
  <c r="MW128" i="53"/>
  <c r="MV128" i="53"/>
  <c r="MU128" i="53"/>
  <c r="MZ128" i="53" s="1"/>
  <c r="NA127" i="53"/>
  <c r="NB127" i="53" s="1"/>
  <c r="MY127" i="53"/>
  <c r="MX127" i="53"/>
  <c r="MW127" i="53"/>
  <c r="MV127" i="53"/>
  <c r="MU127" i="53"/>
  <c r="MZ127" i="53" s="1"/>
  <c r="NA126" i="53"/>
  <c r="NB126" i="53" s="1"/>
  <c r="MY126" i="53"/>
  <c r="MX126" i="53"/>
  <c r="MW126" i="53"/>
  <c r="MV126" i="53"/>
  <c r="MU126" i="53"/>
  <c r="MZ126" i="53" s="1"/>
  <c r="NA125" i="53"/>
  <c r="NB125" i="53" s="1"/>
  <c r="MY125" i="53"/>
  <c r="MX125" i="53"/>
  <c r="MW125" i="53"/>
  <c r="MV125" i="53"/>
  <c r="MU125" i="53"/>
  <c r="MZ125" i="53" s="1"/>
  <c r="NA124" i="53"/>
  <c r="NB124" i="53" s="1"/>
  <c r="MY124" i="53"/>
  <c r="MX124" i="53"/>
  <c r="MW124" i="53"/>
  <c r="MV124" i="53"/>
  <c r="MU124" i="53"/>
  <c r="MZ124" i="53" s="1"/>
  <c r="NA123" i="53"/>
  <c r="NB123" i="53" s="1"/>
  <c r="MY123" i="53"/>
  <c r="MX123" i="53"/>
  <c r="MW123" i="53"/>
  <c r="MV123" i="53"/>
  <c r="MU123" i="53"/>
  <c r="MZ123" i="53" s="1"/>
  <c r="NA122" i="53"/>
  <c r="NB122" i="53" s="1"/>
  <c r="MY122" i="53"/>
  <c r="MX122" i="53"/>
  <c r="MW122" i="53"/>
  <c r="MV122" i="53"/>
  <c r="MU122" i="53"/>
  <c r="MZ122" i="53" s="1"/>
  <c r="NA121" i="53"/>
  <c r="NB121" i="53" s="1"/>
  <c r="MY121" i="53"/>
  <c r="MX121" i="53"/>
  <c r="MW121" i="53"/>
  <c r="MV121" i="53"/>
  <c r="MU121" i="53"/>
  <c r="MZ121" i="53" s="1"/>
  <c r="NA120" i="53"/>
  <c r="NB120" i="53" s="1"/>
  <c r="MY120" i="53"/>
  <c r="MX120" i="53"/>
  <c r="MW120" i="53"/>
  <c r="MV120" i="53"/>
  <c r="MU120" i="53"/>
  <c r="MZ120" i="53" s="1"/>
  <c r="NA119" i="53"/>
  <c r="NB119" i="53" s="1"/>
  <c r="MY119" i="53"/>
  <c r="MX119" i="53"/>
  <c r="MW119" i="53"/>
  <c r="MV119" i="53"/>
  <c r="MU119" i="53"/>
  <c r="MZ119" i="53" s="1"/>
  <c r="NA118" i="53"/>
  <c r="NB118" i="53" s="1"/>
  <c r="MY118" i="53"/>
  <c r="MX118" i="53"/>
  <c r="MW118" i="53"/>
  <c r="MV118" i="53"/>
  <c r="MU118" i="53"/>
  <c r="MZ118" i="53" s="1"/>
  <c r="NA117" i="53"/>
  <c r="NB117" i="53" s="1"/>
  <c r="MY117" i="53"/>
  <c r="MX117" i="53"/>
  <c r="MW117" i="53"/>
  <c r="MV117" i="53"/>
  <c r="MU117" i="53"/>
  <c r="MZ117" i="53" s="1"/>
  <c r="NA116" i="53"/>
  <c r="NB116" i="53" s="1"/>
  <c r="MY116" i="53"/>
  <c r="MX116" i="53"/>
  <c r="MW116" i="53"/>
  <c r="MV116" i="53"/>
  <c r="MU116" i="53"/>
  <c r="MZ116" i="53" s="1"/>
  <c r="NA115" i="53"/>
  <c r="NB115" i="53" s="1"/>
  <c r="MY115" i="53"/>
  <c r="MX115" i="53"/>
  <c r="MW115" i="53"/>
  <c r="MV115" i="53"/>
  <c r="MU115" i="53"/>
  <c r="MZ115" i="53" s="1"/>
  <c r="NA114" i="53"/>
  <c r="NB114" i="53" s="1"/>
  <c r="MY114" i="53"/>
  <c r="MX114" i="53"/>
  <c r="MW114" i="53"/>
  <c r="MV114" i="53"/>
  <c r="MU114" i="53"/>
  <c r="MZ114" i="53" s="1"/>
  <c r="NA113" i="53"/>
  <c r="NB113" i="53" s="1"/>
  <c r="MY113" i="53"/>
  <c r="MX113" i="53"/>
  <c r="MW113" i="53"/>
  <c r="MV113" i="53"/>
  <c r="MU113" i="53"/>
  <c r="MZ113" i="53" s="1"/>
  <c r="NA112" i="53"/>
  <c r="NB112" i="53" s="1"/>
  <c r="MY112" i="53"/>
  <c r="MX112" i="53"/>
  <c r="MW112" i="53"/>
  <c r="MV112" i="53"/>
  <c r="MU112" i="53"/>
  <c r="MZ112" i="53" s="1"/>
  <c r="NA111" i="53"/>
  <c r="NB111" i="53" s="1"/>
  <c r="MY111" i="53"/>
  <c r="MX111" i="53"/>
  <c r="MW111" i="53"/>
  <c r="MV111" i="53"/>
  <c r="MU111" i="53"/>
  <c r="MZ111" i="53" s="1"/>
  <c r="NA110" i="53"/>
  <c r="NB110" i="53" s="1"/>
  <c r="MY110" i="53"/>
  <c r="MX110" i="53"/>
  <c r="MW110" i="53"/>
  <c r="MV110" i="53"/>
  <c r="MU110" i="53"/>
  <c r="MZ110" i="53" s="1"/>
  <c r="NA109" i="53"/>
  <c r="NB109" i="53" s="1"/>
  <c r="MY109" i="53"/>
  <c r="MX109" i="53"/>
  <c r="MW109" i="53"/>
  <c r="MV109" i="53"/>
  <c r="MU109" i="53"/>
  <c r="MZ109" i="53" s="1"/>
  <c r="NA108" i="53"/>
  <c r="NB108" i="53" s="1"/>
  <c r="MY108" i="53"/>
  <c r="MX108" i="53"/>
  <c r="MW108" i="53"/>
  <c r="MV108" i="53"/>
  <c r="MU108" i="53"/>
  <c r="MZ108" i="53" s="1"/>
  <c r="NA107" i="53"/>
  <c r="NB107" i="53" s="1"/>
  <c r="MY107" i="53"/>
  <c r="MX107" i="53"/>
  <c r="MW107" i="53"/>
  <c r="MV107" i="53"/>
  <c r="MU107" i="53"/>
  <c r="MZ107" i="53" s="1"/>
  <c r="NA106" i="53"/>
  <c r="NB106" i="53" s="1"/>
  <c r="MY106" i="53"/>
  <c r="MX106" i="53"/>
  <c r="MW106" i="53"/>
  <c r="MV106" i="53"/>
  <c r="MU106" i="53"/>
  <c r="MZ106" i="53" s="1"/>
  <c r="NA105" i="53"/>
  <c r="NB105" i="53" s="1"/>
  <c r="MY105" i="53"/>
  <c r="MX105" i="53"/>
  <c r="MW105" i="53"/>
  <c r="MV105" i="53"/>
  <c r="MU105" i="53"/>
  <c r="MZ105" i="53" s="1"/>
  <c r="NA104" i="53"/>
  <c r="NB104" i="53" s="1"/>
  <c r="MY104" i="53"/>
  <c r="MX104" i="53"/>
  <c r="MW104" i="53"/>
  <c r="MV104" i="53"/>
  <c r="MU104" i="53"/>
  <c r="MZ104" i="53" s="1"/>
  <c r="NA103" i="53"/>
  <c r="NB103" i="53" s="1"/>
  <c r="MY103" i="53"/>
  <c r="MX103" i="53"/>
  <c r="MW103" i="53"/>
  <c r="MV103" i="53"/>
  <c r="MU103" i="53"/>
  <c r="MZ103" i="53" s="1"/>
  <c r="NA102" i="53"/>
  <c r="NB102" i="53" s="1"/>
  <c r="MY102" i="53"/>
  <c r="MX102" i="53"/>
  <c r="MW102" i="53"/>
  <c r="MV102" i="53"/>
  <c r="MU102" i="53"/>
  <c r="MZ102" i="53" s="1"/>
  <c r="NA101" i="53"/>
  <c r="NB101" i="53" s="1"/>
  <c r="MY101" i="53"/>
  <c r="MX101" i="53"/>
  <c r="MW101" i="53"/>
  <c r="MV101" i="53"/>
  <c r="MU101" i="53"/>
  <c r="MZ101" i="53" s="1"/>
  <c r="NA100" i="53"/>
  <c r="NB100" i="53" s="1"/>
  <c r="MY100" i="53"/>
  <c r="MX100" i="53"/>
  <c r="MW100" i="53"/>
  <c r="MV100" i="53"/>
  <c r="MU100" i="53"/>
  <c r="MZ100" i="53" s="1"/>
  <c r="NA99" i="53"/>
  <c r="NB99" i="53" s="1"/>
  <c r="MY99" i="53"/>
  <c r="MX99" i="53"/>
  <c r="MW99" i="53"/>
  <c r="MV99" i="53"/>
  <c r="MU99" i="53"/>
  <c r="MZ99" i="53" s="1"/>
  <c r="NA98" i="53"/>
  <c r="NB98" i="53" s="1"/>
  <c r="MY98" i="53"/>
  <c r="MX98" i="53"/>
  <c r="MW98" i="53"/>
  <c r="MV98" i="53"/>
  <c r="MU98" i="53"/>
  <c r="MZ98" i="53" s="1"/>
  <c r="NA97" i="53"/>
  <c r="NB97" i="53" s="1"/>
  <c r="MY97" i="53"/>
  <c r="MX97" i="53"/>
  <c r="MW97" i="53"/>
  <c r="MV97" i="53"/>
  <c r="MU97" i="53"/>
  <c r="MZ97" i="53" s="1"/>
  <c r="NA96" i="53"/>
  <c r="NB96" i="53" s="1"/>
  <c r="MY96" i="53"/>
  <c r="MX96" i="53"/>
  <c r="MW96" i="53"/>
  <c r="MV96" i="53"/>
  <c r="MU96" i="53"/>
  <c r="MZ96" i="53" s="1"/>
  <c r="NA95" i="53"/>
  <c r="NB95" i="53" s="1"/>
  <c r="MY95" i="53"/>
  <c r="MX95" i="53"/>
  <c r="MW95" i="53"/>
  <c r="MV95" i="53"/>
  <c r="MU95" i="53"/>
  <c r="MZ95" i="53" s="1"/>
  <c r="NA94" i="53"/>
  <c r="NB94" i="53" s="1"/>
  <c r="MY94" i="53"/>
  <c r="MX94" i="53"/>
  <c r="MW94" i="53"/>
  <c r="MV94" i="53"/>
  <c r="MU94" i="53"/>
  <c r="MZ94" i="53" s="1"/>
  <c r="NA93" i="53"/>
  <c r="NB93" i="53" s="1"/>
  <c r="MY93" i="53"/>
  <c r="MX93" i="53"/>
  <c r="MW93" i="53"/>
  <c r="MV93" i="53"/>
  <c r="MU93" i="53"/>
  <c r="MZ93" i="53" s="1"/>
  <c r="NA92" i="53"/>
  <c r="NB92" i="53" s="1"/>
  <c r="MY92" i="53"/>
  <c r="MX92" i="53"/>
  <c r="MW92" i="53"/>
  <c r="MV92" i="53"/>
  <c r="MU92" i="53"/>
  <c r="MZ92" i="53" s="1"/>
  <c r="NA91" i="53"/>
  <c r="NB91" i="53" s="1"/>
  <c r="MY91" i="53"/>
  <c r="MX91" i="53"/>
  <c r="MW91" i="53"/>
  <c r="MV91" i="53"/>
  <c r="MU91" i="53"/>
  <c r="MZ91" i="53" s="1"/>
  <c r="NA90" i="53"/>
  <c r="NB90" i="53" s="1"/>
  <c r="MY90" i="53"/>
  <c r="MX90" i="53"/>
  <c r="MW90" i="53"/>
  <c r="MV90" i="53"/>
  <c r="MU90" i="53"/>
  <c r="MZ90" i="53" s="1"/>
  <c r="NA89" i="53"/>
  <c r="NB89" i="53" s="1"/>
  <c r="MY89" i="53"/>
  <c r="MX89" i="53"/>
  <c r="MW89" i="53"/>
  <c r="MV89" i="53"/>
  <c r="MU89" i="53"/>
  <c r="MZ89" i="53" s="1"/>
  <c r="NA88" i="53"/>
  <c r="NB88" i="53" s="1"/>
  <c r="MY88" i="53"/>
  <c r="MX88" i="53"/>
  <c r="MW88" i="53"/>
  <c r="MV88" i="53"/>
  <c r="MU88" i="53"/>
  <c r="MZ88" i="53" s="1"/>
  <c r="NA87" i="53"/>
  <c r="NB87" i="53" s="1"/>
  <c r="MY87" i="53"/>
  <c r="MX87" i="53"/>
  <c r="MW87" i="53"/>
  <c r="MV87" i="53"/>
  <c r="MU87" i="53"/>
  <c r="MZ87" i="53" s="1"/>
  <c r="NA86" i="53"/>
  <c r="NB86" i="53" s="1"/>
  <c r="MY86" i="53"/>
  <c r="MX86" i="53"/>
  <c r="MW86" i="53"/>
  <c r="MV86" i="53"/>
  <c r="MU86" i="53"/>
  <c r="MZ86" i="53" s="1"/>
  <c r="NA85" i="53"/>
  <c r="NB85" i="53" s="1"/>
  <c r="MY85" i="53"/>
  <c r="MX85" i="53"/>
  <c r="MW85" i="53"/>
  <c r="MV85" i="53"/>
  <c r="MU85" i="53"/>
  <c r="MZ85" i="53" s="1"/>
  <c r="NA84" i="53"/>
  <c r="NB84" i="53" s="1"/>
  <c r="MY84" i="53"/>
  <c r="MX84" i="53"/>
  <c r="MW84" i="53"/>
  <c r="MV84" i="53"/>
  <c r="MU84" i="53"/>
  <c r="MZ84" i="53" s="1"/>
  <c r="NA83" i="53"/>
  <c r="NB83" i="53" s="1"/>
  <c r="MY83" i="53"/>
  <c r="MX83" i="53"/>
  <c r="MW83" i="53"/>
  <c r="MV83" i="53"/>
  <c r="MU83" i="53"/>
  <c r="MZ83" i="53" s="1"/>
  <c r="NA82" i="53"/>
  <c r="NB82" i="53" s="1"/>
  <c r="MY82" i="53"/>
  <c r="MX82" i="53"/>
  <c r="MW82" i="53"/>
  <c r="MV82" i="53"/>
  <c r="MU82" i="53"/>
  <c r="MZ82" i="53" s="1"/>
  <c r="NA81" i="53"/>
  <c r="NB81" i="53" s="1"/>
  <c r="MY81" i="53"/>
  <c r="MX81" i="53"/>
  <c r="MW81" i="53"/>
  <c r="MV81" i="53"/>
  <c r="MU81" i="53"/>
  <c r="MZ81" i="53" s="1"/>
  <c r="NA80" i="53"/>
  <c r="NB80" i="53" s="1"/>
  <c r="MY80" i="53"/>
  <c r="MX80" i="53"/>
  <c r="MW80" i="53"/>
  <c r="MV80" i="53"/>
  <c r="MU80" i="53"/>
  <c r="MZ80" i="53" s="1"/>
  <c r="NA79" i="53"/>
  <c r="NB79" i="53" s="1"/>
  <c r="MY79" i="53"/>
  <c r="MX79" i="53"/>
  <c r="MW79" i="53"/>
  <c r="MV79" i="53"/>
  <c r="MU79" i="53"/>
  <c r="MZ79" i="53" s="1"/>
  <c r="NA78" i="53"/>
  <c r="NB78" i="53" s="1"/>
  <c r="MY78" i="53"/>
  <c r="MX78" i="53"/>
  <c r="MW78" i="53"/>
  <c r="MV78" i="53"/>
  <c r="MU78" i="53"/>
  <c r="MZ78" i="53" s="1"/>
  <c r="NA77" i="53"/>
  <c r="NB77" i="53" s="1"/>
  <c r="MY77" i="53"/>
  <c r="MX77" i="53"/>
  <c r="MW77" i="53"/>
  <c r="MV77" i="53"/>
  <c r="MU77" i="53"/>
  <c r="MZ77" i="53" s="1"/>
  <c r="NA76" i="53"/>
  <c r="NB76" i="53" s="1"/>
  <c r="MY76" i="53"/>
  <c r="MX76" i="53"/>
  <c r="MW76" i="53"/>
  <c r="MV76" i="53"/>
  <c r="MU76" i="53"/>
  <c r="MZ76" i="53" s="1"/>
  <c r="NA75" i="53"/>
  <c r="NB75" i="53" s="1"/>
  <c r="MY75" i="53"/>
  <c r="MX75" i="53"/>
  <c r="MW75" i="53"/>
  <c r="MV75" i="53"/>
  <c r="MU75" i="53"/>
  <c r="MZ75" i="53" s="1"/>
  <c r="NA74" i="53"/>
  <c r="NB74" i="53" s="1"/>
  <c r="MY74" i="53"/>
  <c r="MX74" i="53"/>
  <c r="MW74" i="53"/>
  <c r="MV74" i="53"/>
  <c r="MU74" i="53"/>
  <c r="MZ74" i="53" s="1"/>
  <c r="NA73" i="53"/>
  <c r="NB73" i="53" s="1"/>
  <c r="MY73" i="53"/>
  <c r="MX73" i="53"/>
  <c r="MW73" i="53"/>
  <c r="MV73" i="53"/>
  <c r="MU73" i="53"/>
  <c r="MZ73" i="53" s="1"/>
  <c r="NA72" i="53"/>
  <c r="NB72" i="53" s="1"/>
  <c r="MY72" i="53"/>
  <c r="MX72" i="53"/>
  <c r="MW72" i="53"/>
  <c r="MV72" i="53"/>
  <c r="MU72" i="53"/>
  <c r="MZ72" i="53" s="1"/>
  <c r="NA71" i="53"/>
  <c r="NB71" i="53" s="1"/>
  <c r="MY71" i="53"/>
  <c r="MX71" i="53"/>
  <c r="MW71" i="53"/>
  <c r="MV71" i="53"/>
  <c r="MU71" i="53"/>
  <c r="MZ71" i="53" s="1"/>
  <c r="NA70" i="53"/>
  <c r="NB70" i="53" s="1"/>
  <c r="MY70" i="53"/>
  <c r="MX70" i="53"/>
  <c r="MW70" i="53"/>
  <c r="MV70" i="53"/>
  <c r="MU70" i="53"/>
  <c r="MZ70" i="53" s="1"/>
  <c r="NA69" i="53"/>
  <c r="NB69" i="53" s="1"/>
  <c r="MY69" i="53"/>
  <c r="MX69" i="53"/>
  <c r="MW69" i="53"/>
  <c r="MV69" i="53"/>
  <c r="MU69" i="53"/>
  <c r="MZ69" i="53" s="1"/>
  <c r="NA68" i="53"/>
  <c r="NB68" i="53" s="1"/>
  <c r="MY68" i="53"/>
  <c r="MX68" i="53"/>
  <c r="MW68" i="53"/>
  <c r="MV68" i="53"/>
  <c r="MU68" i="53"/>
  <c r="MZ68" i="53" s="1"/>
  <c r="NA67" i="53"/>
  <c r="NB67" i="53" s="1"/>
  <c r="MY67" i="53"/>
  <c r="MX67" i="53"/>
  <c r="MW67" i="53"/>
  <c r="MV67" i="53"/>
  <c r="MU67" i="53"/>
  <c r="MZ67" i="53" s="1"/>
  <c r="NA66" i="53"/>
  <c r="NB66" i="53" s="1"/>
  <c r="MY66" i="53"/>
  <c r="MX66" i="53"/>
  <c r="MW66" i="53"/>
  <c r="MV66" i="53"/>
  <c r="MU66" i="53"/>
  <c r="MZ66" i="53" s="1"/>
  <c r="NA65" i="53"/>
  <c r="NB65" i="53" s="1"/>
  <c r="MY65" i="53"/>
  <c r="MX65" i="53"/>
  <c r="MW65" i="53"/>
  <c r="MV65" i="53"/>
  <c r="MU65" i="53"/>
  <c r="MZ65" i="53" s="1"/>
  <c r="NA64" i="53"/>
  <c r="NB64" i="53" s="1"/>
  <c r="MY64" i="53"/>
  <c r="MX64" i="53"/>
  <c r="MW64" i="53"/>
  <c r="MV64" i="53"/>
  <c r="MU64" i="53"/>
  <c r="MZ64" i="53" s="1"/>
  <c r="NA63" i="53"/>
  <c r="NB63" i="53" s="1"/>
  <c r="MY63" i="53"/>
  <c r="MX63" i="53"/>
  <c r="MW63" i="53"/>
  <c r="MV63" i="53"/>
  <c r="MU63" i="53"/>
  <c r="MZ63" i="53" s="1"/>
  <c r="NA62" i="53"/>
  <c r="NB62" i="53" s="1"/>
  <c r="MY62" i="53"/>
  <c r="MX62" i="53"/>
  <c r="MW62" i="53"/>
  <c r="MV62" i="53"/>
  <c r="MU62" i="53"/>
  <c r="MZ62" i="53" s="1"/>
  <c r="NA61" i="53"/>
  <c r="NB61" i="53" s="1"/>
  <c r="MY61" i="53"/>
  <c r="MX61" i="53"/>
  <c r="MW61" i="53"/>
  <c r="MV61" i="53"/>
  <c r="MU61" i="53"/>
  <c r="MZ61" i="53" s="1"/>
  <c r="NA60" i="53"/>
  <c r="NB60" i="53" s="1"/>
  <c r="MY60" i="53"/>
  <c r="MX60" i="53"/>
  <c r="MW60" i="53"/>
  <c r="MV60" i="53"/>
  <c r="MU60" i="53"/>
  <c r="MZ60" i="53" s="1"/>
  <c r="NA59" i="53"/>
  <c r="NB59" i="53" s="1"/>
  <c r="MY59" i="53"/>
  <c r="MX59" i="53"/>
  <c r="MW59" i="53"/>
  <c r="MV59" i="53"/>
  <c r="MU59" i="53"/>
  <c r="MZ59" i="53" s="1"/>
  <c r="NA58" i="53"/>
  <c r="NB58" i="53" s="1"/>
  <c r="MY58" i="53"/>
  <c r="MX58" i="53"/>
  <c r="MW58" i="53"/>
  <c r="MV58" i="53"/>
  <c r="MU58" i="53"/>
  <c r="MZ58" i="53" s="1"/>
  <c r="NA57" i="53"/>
  <c r="NB57" i="53" s="1"/>
  <c r="MY57" i="53"/>
  <c r="MX57" i="53"/>
  <c r="MW57" i="53"/>
  <c r="MV57" i="53"/>
  <c r="MU57" i="53"/>
  <c r="MZ57" i="53" s="1"/>
  <c r="NA56" i="53"/>
  <c r="NB56" i="53" s="1"/>
  <c r="MY56" i="53"/>
  <c r="MX56" i="53"/>
  <c r="MW56" i="53"/>
  <c r="MV56" i="53"/>
  <c r="MU56" i="53"/>
  <c r="MZ56" i="53" s="1"/>
  <c r="NA55" i="53"/>
  <c r="NB55" i="53" s="1"/>
  <c r="MY55" i="53"/>
  <c r="MX55" i="53"/>
  <c r="MW55" i="53"/>
  <c r="MV55" i="53"/>
  <c r="MU55" i="53"/>
  <c r="MZ55" i="53" s="1"/>
  <c r="NA54" i="53"/>
  <c r="NB54" i="53" s="1"/>
  <c r="MY54" i="53"/>
  <c r="MX54" i="53"/>
  <c r="MW54" i="53"/>
  <c r="MV54" i="53"/>
  <c r="MU54" i="53"/>
  <c r="MZ54" i="53" s="1"/>
  <c r="NA53" i="53"/>
  <c r="NB53" i="53" s="1"/>
  <c r="MY53" i="53"/>
  <c r="MX53" i="53"/>
  <c r="MW53" i="53"/>
  <c r="MV53" i="53"/>
  <c r="MU53" i="53"/>
  <c r="MZ53" i="53" s="1"/>
  <c r="NA52" i="53"/>
  <c r="NB52" i="53" s="1"/>
  <c r="MY52" i="53"/>
  <c r="MX52" i="53"/>
  <c r="MW52" i="53"/>
  <c r="MV52" i="53"/>
  <c r="MU52" i="53"/>
  <c r="MZ52" i="53" s="1"/>
  <c r="NA51" i="53"/>
  <c r="NB51" i="53" s="1"/>
  <c r="MY51" i="53"/>
  <c r="MX51" i="53"/>
  <c r="MW51" i="53"/>
  <c r="MV51" i="53"/>
  <c r="MU51" i="53"/>
  <c r="MZ51" i="53" s="1"/>
  <c r="NA50" i="53"/>
  <c r="NB50" i="53" s="1"/>
  <c r="MY50" i="53"/>
  <c r="MX50" i="53"/>
  <c r="MW50" i="53"/>
  <c r="MV50" i="53"/>
  <c r="MU50" i="53"/>
  <c r="MZ50" i="53" s="1"/>
  <c r="NA49" i="53"/>
  <c r="NB49" i="53" s="1"/>
  <c r="MY49" i="53"/>
  <c r="MX49" i="53"/>
  <c r="MW49" i="53"/>
  <c r="MV49" i="53"/>
  <c r="MU49" i="53"/>
  <c r="MZ49" i="53" s="1"/>
  <c r="NA48" i="53"/>
  <c r="NB48" i="53" s="1"/>
  <c r="MY48" i="53"/>
  <c r="MX48" i="53"/>
  <c r="MW48" i="53"/>
  <c r="MV48" i="53"/>
  <c r="MU48" i="53"/>
  <c r="MZ48" i="53" s="1"/>
  <c r="NA47" i="53"/>
  <c r="NB47" i="53" s="1"/>
  <c r="MY47" i="53"/>
  <c r="MX47" i="53"/>
  <c r="MW47" i="53"/>
  <c r="MV47" i="53"/>
  <c r="MU47" i="53"/>
  <c r="MZ47" i="53" s="1"/>
  <c r="NA46" i="53"/>
  <c r="NB46" i="53" s="1"/>
  <c r="MY46" i="53"/>
  <c r="MX46" i="53"/>
  <c r="MW46" i="53"/>
  <c r="MV46" i="53"/>
  <c r="MU46" i="53"/>
  <c r="MZ46" i="53" s="1"/>
  <c r="NA45" i="53"/>
  <c r="NB45" i="53" s="1"/>
  <c r="MY45" i="53"/>
  <c r="MX45" i="53"/>
  <c r="MW45" i="53"/>
  <c r="MV45" i="53"/>
  <c r="MU45" i="53"/>
  <c r="MZ45" i="53" s="1"/>
  <c r="NA44" i="53"/>
  <c r="NB44" i="53" s="1"/>
  <c r="MY44" i="53"/>
  <c r="MX44" i="53"/>
  <c r="MW44" i="53"/>
  <c r="MV44" i="53"/>
  <c r="MU44" i="53"/>
  <c r="MZ44" i="53" s="1"/>
  <c r="NA43" i="53"/>
  <c r="NB43" i="53" s="1"/>
  <c r="MY43" i="53"/>
  <c r="MX43" i="53"/>
  <c r="MW43" i="53"/>
  <c r="MV43" i="53"/>
  <c r="MU43" i="53"/>
  <c r="MZ43" i="53" s="1"/>
  <c r="NA42" i="53"/>
  <c r="NB42" i="53" s="1"/>
  <c r="MY42" i="53"/>
  <c r="MX42" i="53"/>
  <c r="MW42" i="53"/>
  <c r="MV42" i="53"/>
  <c r="MU42" i="53"/>
  <c r="MZ42" i="53" s="1"/>
  <c r="NA41" i="53"/>
  <c r="NB41" i="53" s="1"/>
  <c r="MY41" i="53"/>
  <c r="MX41" i="53"/>
  <c r="MW41" i="53"/>
  <c r="MV41" i="53"/>
  <c r="MU41" i="53"/>
  <c r="MZ41" i="53" s="1"/>
  <c r="NA40" i="53"/>
  <c r="NB40" i="53" s="1"/>
  <c r="MY40" i="53"/>
  <c r="MX40" i="53"/>
  <c r="MW40" i="53"/>
  <c r="MV40" i="53"/>
  <c r="MU40" i="53"/>
  <c r="MZ40" i="53" s="1"/>
  <c r="NA39" i="53"/>
  <c r="NB39" i="53" s="1"/>
  <c r="MY39" i="53"/>
  <c r="MX39" i="53"/>
  <c r="MW39" i="53"/>
  <c r="MV39" i="53"/>
  <c r="MU39" i="53"/>
  <c r="MZ39" i="53" s="1"/>
  <c r="NA38" i="53"/>
  <c r="NB38" i="53" s="1"/>
  <c r="MY38" i="53"/>
  <c r="MX38" i="53"/>
  <c r="MW38" i="53"/>
  <c r="MV38" i="53"/>
  <c r="MU38" i="53"/>
  <c r="MZ38" i="53" s="1"/>
  <c r="NA37" i="53"/>
  <c r="NB37" i="53" s="1"/>
  <c r="MY37" i="53"/>
  <c r="MX37" i="53"/>
  <c r="MW37" i="53"/>
  <c r="MV37" i="53"/>
  <c r="MU37" i="53"/>
  <c r="MZ37" i="53" s="1"/>
  <c r="NA36" i="53"/>
  <c r="NB36" i="53" s="1"/>
  <c r="MY36" i="53"/>
  <c r="MX36" i="53"/>
  <c r="MW36" i="53"/>
  <c r="MV36" i="53"/>
  <c r="MU36" i="53"/>
  <c r="MZ36" i="53" s="1"/>
  <c r="NA35" i="53"/>
  <c r="NB35" i="53" s="1"/>
  <c r="MY35" i="53"/>
  <c r="MX35" i="53"/>
  <c r="MW35" i="53"/>
  <c r="MV35" i="53"/>
  <c r="MU35" i="53"/>
  <c r="MZ35" i="53" s="1"/>
  <c r="NA34" i="53"/>
  <c r="NB34" i="53" s="1"/>
  <c r="MY34" i="53"/>
  <c r="MX34" i="53"/>
  <c r="MW34" i="53"/>
  <c r="MV34" i="53"/>
  <c r="MU34" i="53"/>
  <c r="MZ34" i="53" s="1"/>
  <c r="NA33" i="53"/>
  <c r="NB33" i="53" s="1"/>
  <c r="MY33" i="53"/>
  <c r="MX33" i="53"/>
  <c r="MW33" i="53"/>
  <c r="MV33" i="53"/>
  <c r="MU33" i="53"/>
  <c r="MZ33" i="53" s="1"/>
  <c r="NA32" i="53"/>
  <c r="NB32" i="53" s="1"/>
  <c r="MY32" i="53"/>
  <c r="MX32" i="53"/>
  <c r="MW32" i="53"/>
  <c r="MV32" i="53"/>
  <c r="MU32" i="53"/>
  <c r="MZ32" i="53" s="1"/>
  <c r="NA31" i="53"/>
  <c r="NB31" i="53" s="1"/>
  <c r="MY31" i="53"/>
  <c r="MX31" i="53"/>
  <c r="MW31" i="53"/>
  <c r="MV31" i="53"/>
  <c r="MU31" i="53"/>
  <c r="MZ31" i="53" s="1"/>
  <c r="NA30" i="53"/>
  <c r="NB30" i="53" s="1"/>
  <c r="MY30" i="53"/>
  <c r="MX30" i="53"/>
  <c r="MW30" i="53"/>
  <c r="MV30" i="53"/>
  <c r="MU30" i="53"/>
  <c r="MZ30" i="53" s="1"/>
  <c r="NA29" i="53"/>
  <c r="NB29" i="53" s="1"/>
  <c r="MY29" i="53"/>
  <c r="MX29" i="53"/>
  <c r="MW29" i="53"/>
  <c r="MV29" i="53"/>
  <c r="MU29" i="53"/>
  <c r="MZ29" i="53" s="1"/>
  <c r="NA28" i="53"/>
  <c r="NB28" i="53" s="1"/>
  <c r="MY28" i="53"/>
  <c r="MX28" i="53"/>
  <c r="MW28" i="53"/>
  <c r="MV28" i="53"/>
  <c r="MU28" i="53"/>
  <c r="MZ28" i="53" s="1"/>
  <c r="NA27" i="53"/>
  <c r="NB27" i="53" s="1"/>
  <c r="MY27" i="53"/>
  <c r="MX27" i="53"/>
  <c r="MW27" i="53"/>
  <c r="MV27" i="53"/>
  <c r="MU27" i="53"/>
  <c r="MZ27" i="53" s="1"/>
  <c r="NA26" i="53"/>
  <c r="NB26" i="53" s="1"/>
  <c r="MY26" i="53"/>
  <c r="MX26" i="53"/>
  <c r="MW26" i="53"/>
  <c r="MV26" i="53"/>
  <c r="MU26" i="53"/>
  <c r="MZ26" i="53" s="1"/>
  <c r="NA25" i="53"/>
  <c r="NB25" i="53" s="1"/>
  <c r="MY25" i="53"/>
  <c r="MX25" i="53"/>
  <c r="MW25" i="53"/>
  <c r="MV25" i="53"/>
  <c r="MU25" i="53"/>
  <c r="MZ25" i="53" s="1"/>
  <c r="NA24" i="53"/>
  <c r="NB24" i="53" s="1"/>
  <c r="MY24" i="53"/>
  <c r="MX24" i="53"/>
  <c r="MW24" i="53"/>
  <c r="MV24" i="53"/>
  <c r="MU24" i="53"/>
  <c r="MZ24" i="53" s="1"/>
  <c r="NA23" i="53"/>
  <c r="NB23" i="53" s="1"/>
  <c r="MY23" i="53"/>
  <c r="MX23" i="53"/>
  <c r="MW23" i="53"/>
  <c r="MV23" i="53"/>
  <c r="MU23" i="53"/>
  <c r="MZ23" i="53" s="1"/>
  <c r="NA22" i="53"/>
  <c r="NB22" i="53" s="1"/>
  <c r="MY22" i="53"/>
  <c r="MX22" i="53"/>
  <c r="MW22" i="53"/>
  <c r="MV22" i="53"/>
  <c r="MU22" i="53"/>
  <c r="MZ22" i="53" s="1"/>
  <c r="NA21" i="53"/>
  <c r="NB21" i="53" s="1"/>
  <c r="MY21" i="53"/>
  <c r="MX21" i="53"/>
  <c r="MW21" i="53"/>
  <c r="MV21" i="53"/>
  <c r="MU21" i="53"/>
  <c r="MZ21" i="53" s="1"/>
  <c r="NA20" i="53"/>
  <c r="NB20" i="53" s="1"/>
  <c r="MY20" i="53"/>
  <c r="MX20" i="53"/>
  <c r="MW20" i="53"/>
  <c r="MV20" i="53"/>
  <c r="MU20" i="53"/>
  <c r="MZ20" i="53" s="1"/>
  <c r="NA19" i="53"/>
  <c r="NB19" i="53" s="1"/>
  <c r="MY19" i="53"/>
  <c r="MX19" i="53"/>
  <c r="MW19" i="53"/>
  <c r="MV19" i="53"/>
  <c r="MU19" i="53"/>
  <c r="MZ19" i="53" s="1"/>
  <c r="NA18" i="53"/>
  <c r="NB18" i="53" s="1"/>
  <c r="MY18" i="53"/>
  <c r="MX18" i="53"/>
  <c r="MW18" i="53"/>
  <c r="MV18" i="53"/>
  <c r="MU18" i="53"/>
  <c r="MZ18" i="53" s="1"/>
  <c r="NA17" i="53"/>
  <c r="NB17" i="53" s="1"/>
  <c r="MY17" i="53"/>
  <c r="MX17" i="53"/>
  <c r="MW17" i="53"/>
  <c r="MV17" i="53"/>
  <c r="MU17" i="53"/>
  <c r="MZ17" i="53" s="1"/>
  <c r="NA16" i="53"/>
  <c r="NB16" i="53" s="1"/>
  <c r="MY16" i="53"/>
  <c r="MX16" i="53"/>
  <c r="MW16" i="53"/>
  <c r="MV16" i="53"/>
  <c r="MU16" i="53"/>
  <c r="MZ16" i="53" s="1"/>
  <c r="NA15" i="53"/>
  <c r="NB15" i="53" s="1"/>
  <c r="MY15" i="53"/>
  <c r="MX15" i="53"/>
  <c r="MW15" i="53"/>
  <c r="MV15" i="53"/>
  <c r="MU15" i="53"/>
  <c r="MZ15" i="53" s="1"/>
  <c r="NA14" i="53"/>
  <c r="NB14" i="53" s="1"/>
  <c r="MY14" i="53"/>
  <c r="MX14" i="53"/>
  <c r="MW14" i="53"/>
  <c r="MV14" i="53"/>
  <c r="MU14" i="53"/>
  <c r="MZ14" i="53" s="1"/>
  <c r="MJ135" i="53"/>
  <c r="MK135" i="53" s="1"/>
  <c r="MH135" i="53"/>
  <c r="MG135" i="53"/>
  <c r="MF135" i="53"/>
  <c r="ME135" i="53"/>
  <c r="MD135" i="53"/>
  <c r="MI135" i="53" s="1"/>
  <c r="MJ134" i="53"/>
  <c r="MK134" i="53" s="1"/>
  <c r="MH134" i="53"/>
  <c r="MG134" i="53"/>
  <c r="MF134" i="53"/>
  <c r="ME134" i="53"/>
  <c r="MD134" i="53"/>
  <c r="MI134" i="53" s="1"/>
  <c r="MJ133" i="53"/>
  <c r="MK133" i="53" s="1"/>
  <c r="MH133" i="53"/>
  <c r="MG133" i="53"/>
  <c r="MF133" i="53"/>
  <c r="ME133" i="53"/>
  <c r="MD133" i="53"/>
  <c r="MI133" i="53" s="1"/>
  <c r="MJ132" i="53"/>
  <c r="MK132" i="53" s="1"/>
  <c r="MH132" i="53"/>
  <c r="MG132" i="53"/>
  <c r="MF132" i="53"/>
  <c r="ME132" i="53"/>
  <c r="MD132" i="53"/>
  <c r="MI132" i="53" s="1"/>
  <c r="MJ131" i="53"/>
  <c r="MK131" i="53" s="1"/>
  <c r="MH131" i="53"/>
  <c r="MG131" i="53"/>
  <c r="MF131" i="53"/>
  <c r="ME131" i="53"/>
  <c r="MD131" i="53"/>
  <c r="MI131" i="53" s="1"/>
  <c r="MJ130" i="53"/>
  <c r="MK130" i="53" s="1"/>
  <c r="MH130" i="53"/>
  <c r="MG130" i="53"/>
  <c r="MF130" i="53"/>
  <c r="ME130" i="53"/>
  <c r="MD130" i="53"/>
  <c r="MI130" i="53" s="1"/>
  <c r="MJ129" i="53"/>
  <c r="MK129" i="53" s="1"/>
  <c r="MH129" i="53"/>
  <c r="MG129" i="53"/>
  <c r="MF129" i="53"/>
  <c r="ME129" i="53"/>
  <c r="MD129" i="53"/>
  <c r="MI129" i="53" s="1"/>
  <c r="MJ128" i="53"/>
  <c r="MK128" i="53" s="1"/>
  <c r="MH128" i="53"/>
  <c r="MG128" i="53"/>
  <c r="MF128" i="53"/>
  <c r="ME128" i="53"/>
  <c r="MD128" i="53"/>
  <c r="MI128" i="53" s="1"/>
  <c r="MJ127" i="53"/>
  <c r="MK127" i="53" s="1"/>
  <c r="MH127" i="53"/>
  <c r="MG127" i="53"/>
  <c r="MF127" i="53"/>
  <c r="ME127" i="53"/>
  <c r="MD127" i="53"/>
  <c r="MI127" i="53" s="1"/>
  <c r="MJ126" i="53"/>
  <c r="MK126" i="53" s="1"/>
  <c r="MH126" i="53"/>
  <c r="MG126" i="53"/>
  <c r="MF126" i="53"/>
  <c r="ME126" i="53"/>
  <c r="MD126" i="53"/>
  <c r="MI126" i="53" s="1"/>
  <c r="MJ125" i="53"/>
  <c r="MK125" i="53" s="1"/>
  <c r="MH125" i="53"/>
  <c r="MG125" i="53"/>
  <c r="MF125" i="53"/>
  <c r="ME125" i="53"/>
  <c r="MD125" i="53"/>
  <c r="MI125" i="53" s="1"/>
  <c r="MJ124" i="53"/>
  <c r="MK124" i="53" s="1"/>
  <c r="MH124" i="53"/>
  <c r="MG124" i="53"/>
  <c r="MF124" i="53"/>
  <c r="ME124" i="53"/>
  <c r="MD124" i="53"/>
  <c r="MI124" i="53" s="1"/>
  <c r="MJ123" i="53"/>
  <c r="MK123" i="53" s="1"/>
  <c r="MH123" i="53"/>
  <c r="MG123" i="53"/>
  <c r="MF123" i="53"/>
  <c r="ME123" i="53"/>
  <c r="MD123" i="53"/>
  <c r="MI123" i="53" s="1"/>
  <c r="MJ122" i="53"/>
  <c r="MK122" i="53" s="1"/>
  <c r="MH122" i="53"/>
  <c r="MG122" i="53"/>
  <c r="MF122" i="53"/>
  <c r="ME122" i="53"/>
  <c r="MD122" i="53"/>
  <c r="MI122" i="53" s="1"/>
  <c r="MJ121" i="53"/>
  <c r="MK121" i="53" s="1"/>
  <c r="MH121" i="53"/>
  <c r="MG121" i="53"/>
  <c r="MF121" i="53"/>
  <c r="ME121" i="53"/>
  <c r="MD121" i="53"/>
  <c r="MI121" i="53" s="1"/>
  <c r="MJ120" i="53"/>
  <c r="MK120" i="53" s="1"/>
  <c r="MH120" i="53"/>
  <c r="MG120" i="53"/>
  <c r="MF120" i="53"/>
  <c r="ME120" i="53"/>
  <c r="MD120" i="53"/>
  <c r="MI120" i="53" s="1"/>
  <c r="MJ119" i="53"/>
  <c r="MK119" i="53" s="1"/>
  <c r="MH119" i="53"/>
  <c r="MG119" i="53"/>
  <c r="MF119" i="53"/>
  <c r="ME119" i="53"/>
  <c r="MD119" i="53"/>
  <c r="MI119" i="53" s="1"/>
  <c r="MJ118" i="53"/>
  <c r="MK118" i="53" s="1"/>
  <c r="MH118" i="53"/>
  <c r="MG118" i="53"/>
  <c r="MF118" i="53"/>
  <c r="ME118" i="53"/>
  <c r="MD118" i="53"/>
  <c r="MI118" i="53" s="1"/>
  <c r="MJ117" i="53"/>
  <c r="MK117" i="53" s="1"/>
  <c r="MH117" i="53"/>
  <c r="MG117" i="53"/>
  <c r="MF117" i="53"/>
  <c r="ME117" i="53"/>
  <c r="MD117" i="53"/>
  <c r="MI117" i="53" s="1"/>
  <c r="MJ116" i="53"/>
  <c r="MK116" i="53" s="1"/>
  <c r="MH116" i="53"/>
  <c r="MG116" i="53"/>
  <c r="MF116" i="53"/>
  <c r="ME116" i="53"/>
  <c r="MD116" i="53"/>
  <c r="MI116" i="53" s="1"/>
  <c r="MJ115" i="53"/>
  <c r="MK115" i="53" s="1"/>
  <c r="MH115" i="53"/>
  <c r="MG115" i="53"/>
  <c r="MF115" i="53"/>
  <c r="ME115" i="53"/>
  <c r="MD115" i="53"/>
  <c r="MI115" i="53" s="1"/>
  <c r="MJ114" i="53"/>
  <c r="MK114" i="53" s="1"/>
  <c r="MH114" i="53"/>
  <c r="MG114" i="53"/>
  <c r="MF114" i="53"/>
  <c r="ME114" i="53"/>
  <c r="MD114" i="53"/>
  <c r="MI114" i="53" s="1"/>
  <c r="MJ113" i="53"/>
  <c r="MK113" i="53" s="1"/>
  <c r="MH113" i="53"/>
  <c r="MG113" i="53"/>
  <c r="MF113" i="53"/>
  <c r="ME113" i="53"/>
  <c r="MD113" i="53"/>
  <c r="MI113" i="53" s="1"/>
  <c r="MJ112" i="53"/>
  <c r="MK112" i="53" s="1"/>
  <c r="MH112" i="53"/>
  <c r="MG112" i="53"/>
  <c r="MF112" i="53"/>
  <c r="ME112" i="53"/>
  <c r="MD112" i="53"/>
  <c r="MI112" i="53" s="1"/>
  <c r="MJ111" i="53"/>
  <c r="MK111" i="53" s="1"/>
  <c r="MH111" i="53"/>
  <c r="MG111" i="53"/>
  <c r="MF111" i="53"/>
  <c r="ME111" i="53"/>
  <c r="MD111" i="53"/>
  <c r="MI111" i="53" s="1"/>
  <c r="MJ110" i="53"/>
  <c r="MK110" i="53" s="1"/>
  <c r="MH110" i="53"/>
  <c r="MG110" i="53"/>
  <c r="MF110" i="53"/>
  <c r="ME110" i="53"/>
  <c r="MD110" i="53"/>
  <c r="MI110" i="53" s="1"/>
  <c r="MJ109" i="53"/>
  <c r="MK109" i="53" s="1"/>
  <c r="MH109" i="53"/>
  <c r="MG109" i="53"/>
  <c r="MF109" i="53"/>
  <c r="ME109" i="53"/>
  <c r="MD109" i="53"/>
  <c r="MI109" i="53" s="1"/>
  <c r="MJ108" i="53"/>
  <c r="MK108" i="53" s="1"/>
  <c r="MH108" i="53"/>
  <c r="MG108" i="53"/>
  <c r="MF108" i="53"/>
  <c r="ME108" i="53"/>
  <c r="MD108" i="53"/>
  <c r="MI108" i="53" s="1"/>
  <c r="MJ107" i="53"/>
  <c r="MK107" i="53" s="1"/>
  <c r="MH107" i="53"/>
  <c r="MG107" i="53"/>
  <c r="MF107" i="53"/>
  <c r="ME107" i="53"/>
  <c r="MD107" i="53"/>
  <c r="MI107" i="53" s="1"/>
  <c r="MJ106" i="53"/>
  <c r="MK106" i="53" s="1"/>
  <c r="MH106" i="53"/>
  <c r="MG106" i="53"/>
  <c r="MF106" i="53"/>
  <c r="ME106" i="53"/>
  <c r="MD106" i="53"/>
  <c r="MI106" i="53" s="1"/>
  <c r="MJ105" i="53"/>
  <c r="MK105" i="53" s="1"/>
  <c r="MH105" i="53"/>
  <c r="MG105" i="53"/>
  <c r="MF105" i="53"/>
  <c r="ME105" i="53"/>
  <c r="MD105" i="53"/>
  <c r="MI105" i="53" s="1"/>
  <c r="MJ104" i="53"/>
  <c r="MK104" i="53" s="1"/>
  <c r="MH104" i="53"/>
  <c r="MG104" i="53"/>
  <c r="MF104" i="53"/>
  <c r="ME104" i="53"/>
  <c r="MD104" i="53"/>
  <c r="MI104" i="53" s="1"/>
  <c r="MJ103" i="53"/>
  <c r="MK103" i="53" s="1"/>
  <c r="MH103" i="53"/>
  <c r="MG103" i="53"/>
  <c r="MF103" i="53"/>
  <c r="ME103" i="53"/>
  <c r="MD103" i="53"/>
  <c r="MI103" i="53" s="1"/>
  <c r="MJ102" i="53"/>
  <c r="MK102" i="53" s="1"/>
  <c r="MH102" i="53"/>
  <c r="MG102" i="53"/>
  <c r="MF102" i="53"/>
  <c r="ME102" i="53"/>
  <c r="MD102" i="53"/>
  <c r="MI102" i="53" s="1"/>
  <c r="MJ101" i="53"/>
  <c r="MK101" i="53" s="1"/>
  <c r="MH101" i="53"/>
  <c r="MG101" i="53"/>
  <c r="MF101" i="53"/>
  <c r="ME101" i="53"/>
  <c r="MD101" i="53"/>
  <c r="MI101" i="53" s="1"/>
  <c r="MJ100" i="53"/>
  <c r="MK100" i="53" s="1"/>
  <c r="MH100" i="53"/>
  <c r="MG100" i="53"/>
  <c r="MF100" i="53"/>
  <c r="ME100" i="53"/>
  <c r="MD100" i="53"/>
  <c r="MI100" i="53" s="1"/>
  <c r="MJ99" i="53"/>
  <c r="MK99" i="53" s="1"/>
  <c r="MH99" i="53"/>
  <c r="MG99" i="53"/>
  <c r="MF99" i="53"/>
  <c r="ME99" i="53"/>
  <c r="MD99" i="53"/>
  <c r="MI99" i="53" s="1"/>
  <c r="MJ98" i="53"/>
  <c r="MK98" i="53" s="1"/>
  <c r="MH98" i="53"/>
  <c r="MG98" i="53"/>
  <c r="MF98" i="53"/>
  <c r="ME98" i="53"/>
  <c r="MD98" i="53"/>
  <c r="MI98" i="53" s="1"/>
  <c r="MJ97" i="53"/>
  <c r="MK97" i="53" s="1"/>
  <c r="MH97" i="53"/>
  <c r="MG97" i="53"/>
  <c r="MF97" i="53"/>
  <c r="ME97" i="53"/>
  <c r="MD97" i="53"/>
  <c r="MI97" i="53" s="1"/>
  <c r="MJ96" i="53"/>
  <c r="MK96" i="53" s="1"/>
  <c r="MH96" i="53"/>
  <c r="MG96" i="53"/>
  <c r="MF96" i="53"/>
  <c r="ME96" i="53"/>
  <c r="MD96" i="53"/>
  <c r="MI96" i="53" s="1"/>
  <c r="MJ95" i="53"/>
  <c r="MK95" i="53" s="1"/>
  <c r="MH95" i="53"/>
  <c r="MG95" i="53"/>
  <c r="MF95" i="53"/>
  <c r="ME95" i="53"/>
  <c r="MD95" i="53"/>
  <c r="MI95" i="53" s="1"/>
  <c r="MJ94" i="53"/>
  <c r="MK94" i="53" s="1"/>
  <c r="MH94" i="53"/>
  <c r="MG94" i="53"/>
  <c r="MF94" i="53"/>
  <c r="ME94" i="53"/>
  <c r="MD94" i="53"/>
  <c r="MI94" i="53" s="1"/>
  <c r="MJ93" i="53"/>
  <c r="MK93" i="53" s="1"/>
  <c r="MH93" i="53"/>
  <c r="MG93" i="53"/>
  <c r="MF93" i="53"/>
  <c r="ME93" i="53"/>
  <c r="MD93" i="53"/>
  <c r="MI93" i="53" s="1"/>
  <c r="MJ92" i="53"/>
  <c r="MK92" i="53" s="1"/>
  <c r="MH92" i="53"/>
  <c r="MG92" i="53"/>
  <c r="MF92" i="53"/>
  <c r="ME92" i="53"/>
  <c r="MD92" i="53"/>
  <c r="MI92" i="53" s="1"/>
  <c r="MJ91" i="53"/>
  <c r="MK91" i="53" s="1"/>
  <c r="MH91" i="53"/>
  <c r="MG91" i="53"/>
  <c r="MF91" i="53"/>
  <c r="ME91" i="53"/>
  <c r="MD91" i="53"/>
  <c r="MI91" i="53" s="1"/>
  <c r="MJ90" i="53"/>
  <c r="MK90" i="53" s="1"/>
  <c r="MH90" i="53"/>
  <c r="MG90" i="53"/>
  <c r="MF90" i="53"/>
  <c r="ME90" i="53"/>
  <c r="MD90" i="53"/>
  <c r="MI90" i="53" s="1"/>
  <c r="MJ89" i="53"/>
  <c r="MK89" i="53" s="1"/>
  <c r="MH89" i="53"/>
  <c r="MG89" i="53"/>
  <c r="MF89" i="53"/>
  <c r="ME89" i="53"/>
  <c r="MD89" i="53"/>
  <c r="MI89" i="53" s="1"/>
  <c r="MJ88" i="53"/>
  <c r="MK88" i="53" s="1"/>
  <c r="MH88" i="53"/>
  <c r="MG88" i="53"/>
  <c r="MF88" i="53"/>
  <c r="ME88" i="53"/>
  <c r="MD88" i="53"/>
  <c r="MI88" i="53" s="1"/>
  <c r="MJ87" i="53"/>
  <c r="MK87" i="53" s="1"/>
  <c r="MH87" i="53"/>
  <c r="MG87" i="53"/>
  <c r="MF87" i="53"/>
  <c r="ME87" i="53"/>
  <c r="MD87" i="53"/>
  <c r="MI87" i="53" s="1"/>
  <c r="MJ86" i="53"/>
  <c r="MK86" i="53" s="1"/>
  <c r="MH86" i="53"/>
  <c r="MG86" i="53"/>
  <c r="MF86" i="53"/>
  <c r="ME86" i="53"/>
  <c r="MD86" i="53"/>
  <c r="MI86" i="53" s="1"/>
  <c r="MJ85" i="53"/>
  <c r="MK85" i="53" s="1"/>
  <c r="MH85" i="53"/>
  <c r="MG85" i="53"/>
  <c r="MF85" i="53"/>
  <c r="ME85" i="53"/>
  <c r="MD85" i="53"/>
  <c r="MI85" i="53" s="1"/>
  <c r="MJ84" i="53"/>
  <c r="MK84" i="53" s="1"/>
  <c r="MH84" i="53"/>
  <c r="MG84" i="53"/>
  <c r="MF84" i="53"/>
  <c r="ME84" i="53"/>
  <c r="MD84" i="53"/>
  <c r="MI84" i="53" s="1"/>
  <c r="MJ83" i="53"/>
  <c r="MK83" i="53" s="1"/>
  <c r="MH83" i="53"/>
  <c r="MG83" i="53"/>
  <c r="MF83" i="53"/>
  <c r="ME83" i="53"/>
  <c r="MD83" i="53"/>
  <c r="MI83" i="53" s="1"/>
  <c r="MJ82" i="53"/>
  <c r="MK82" i="53" s="1"/>
  <c r="MH82" i="53"/>
  <c r="MG82" i="53"/>
  <c r="MF82" i="53"/>
  <c r="ME82" i="53"/>
  <c r="MD82" i="53"/>
  <c r="MI82" i="53" s="1"/>
  <c r="MJ81" i="53"/>
  <c r="MK81" i="53" s="1"/>
  <c r="MH81" i="53"/>
  <c r="MG81" i="53"/>
  <c r="MF81" i="53"/>
  <c r="ME81" i="53"/>
  <c r="MD81" i="53"/>
  <c r="MI81" i="53" s="1"/>
  <c r="MJ80" i="53"/>
  <c r="MK80" i="53" s="1"/>
  <c r="MH80" i="53"/>
  <c r="MG80" i="53"/>
  <c r="MF80" i="53"/>
  <c r="ME80" i="53"/>
  <c r="MD80" i="53"/>
  <c r="MI80" i="53" s="1"/>
  <c r="MJ79" i="53"/>
  <c r="MK79" i="53" s="1"/>
  <c r="MH79" i="53"/>
  <c r="MG79" i="53"/>
  <c r="MF79" i="53"/>
  <c r="ME79" i="53"/>
  <c r="MD79" i="53"/>
  <c r="MI79" i="53" s="1"/>
  <c r="MJ78" i="53"/>
  <c r="MK78" i="53" s="1"/>
  <c r="MH78" i="53"/>
  <c r="MG78" i="53"/>
  <c r="MF78" i="53"/>
  <c r="ME78" i="53"/>
  <c r="MD78" i="53"/>
  <c r="MI78" i="53" s="1"/>
  <c r="MJ77" i="53"/>
  <c r="MK77" i="53" s="1"/>
  <c r="MH77" i="53"/>
  <c r="MG77" i="53"/>
  <c r="MF77" i="53"/>
  <c r="ME77" i="53"/>
  <c r="MD77" i="53"/>
  <c r="MI77" i="53" s="1"/>
  <c r="MJ76" i="53"/>
  <c r="MK76" i="53" s="1"/>
  <c r="MH76" i="53"/>
  <c r="MG76" i="53"/>
  <c r="MF76" i="53"/>
  <c r="ME76" i="53"/>
  <c r="MD76" i="53"/>
  <c r="MI76" i="53" s="1"/>
  <c r="MJ75" i="53"/>
  <c r="MK75" i="53" s="1"/>
  <c r="MH75" i="53"/>
  <c r="MG75" i="53"/>
  <c r="MF75" i="53"/>
  <c r="ME75" i="53"/>
  <c r="MD75" i="53"/>
  <c r="MI75" i="53" s="1"/>
  <c r="MJ74" i="53"/>
  <c r="MK74" i="53" s="1"/>
  <c r="MH74" i="53"/>
  <c r="MG74" i="53"/>
  <c r="MF74" i="53"/>
  <c r="ME74" i="53"/>
  <c r="MD74" i="53"/>
  <c r="MI74" i="53" s="1"/>
  <c r="MJ73" i="53"/>
  <c r="MK73" i="53" s="1"/>
  <c r="MH73" i="53"/>
  <c r="MG73" i="53"/>
  <c r="MF73" i="53"/>
  <c r="ME73" i="53"/>
  <c r="MD73" i="53"/>
  <c r="MI73" i="53" s="1"/>
  <c r="MJ72" i="53"/>
  <c r="MK72" i="53" s="1"/>
  <c r="MH72" i="53"/>
  <c r="MG72" i="53"/>
  <c r="MF72" i="53"/>
  <c r="ME72" i="53"/>
  <c r="MD72" i="53"/>
  <c r="MI72" i="53" s="1"/>
  <c r="MJ71" i="53"/>
  <c r="MK71" i="53" s="1"/>
  <c r="MH71" i="53"/>
  <c r="MG71" i="53"/>
  <c r="MF71" i="53"/>
  <c r="ME71" i="53"/>
  <c r="MD71" i="53"/>
  <c r="MI71" i="53" s="1"/>
  <c r="MJ70" i="53"/>
  <c r="MK70" i="53" s="1"/>
  <c r="MH70" i="53"/>
  <c r="MG70" i="53"/>
  <c r="MF70" i="53"/>
  <c r="ME70" i="53"/>
  <c r="MD70" i="53"/>
  <c r="MI70" i="53" s="1"/>
  <c r="MJ69" i="53"/>
  <c r="MK69" i="53" s="1"/>
  <c r="MH69" i="53"/>
  <c r="MG69" i="53"/>
  <c r="MF69" i="53"/>
  <c r="ME69" i="53"/>
  <c r="MD69" i="53"/>
  <c r="MI69" i="53" s="1"/>
  <c r="MJ68" i="53"/>
  <c r="MK68" i="53" s="1"/>
  <c r="MH68" i="53"/>
  <c r="MG68" i="53"/>
  <c r="MF68" i="53"/>
  <c r="ME68" i="53"/>
  <c r="MD68" i="53"/>
  <c r="MI68" i="53" s="1"/>
  <c r="MJ67" i="53"/>
  <c r="MK67" i="53" s="1"/>
  <c r="MH67" i="53"/>
  <c r="MG67" i="53"/>
  <c r="MF67" i="53"/>
  <c r="ME67" i="53"/>
  <c r="MD67" i="53"/>
  <c r="MI67" i="53" s="1"/>
  <c r="MJ66" i="53"/>
  <c r="MK66" i="53" s="1"/>
  <c r="MH66" i="53"/>
  <c r="MG66" i="53"/>
  <c r="MF66" i="53"/>
  <c r="ME66" i="53"/>
  <c r="MD66" i="53"/>
  <c r="MI66" i="53" s="1"/>
  <c r="MJ65" i="53"/>
  <c r="MK65" i="53" s="1"/>
  <c r="MH65" i="53"/>
  <c r="MG65" i="53"/>
  <c r="MF65" i="53"/>
  <c r="ME65" i="53"/>
  <c r="MD65" i="53"/>
  <c r="MI65" i="53" s="1"/>
  <c r="MJ64" i="53"/>
  <c r="MK64" i="53" s="1"/>
  <c r="MH64" i="53"/>
  <c r="MG64" i="53"/>
  <c r="MF64" i="53"/>
  <c r="ME64" i="53"/>
  <c r="MD64" i="53"/>
  <c r="MI64" i="53" s="1"/>
  <c r="MJ63" i="53"/>
  <c r="MK63" i="53" s="1"/>
  <c r="MH63" i="53"/>
  <c r="MG63" i="53"/>
  <c r="MF63" i="53"/>
  <c r="ME63" i="53"/>
  <c r="MD63" i="53"/>
  <c r="MI63" i="53" s="1"/>
  <c r="MJ62" i="53"/>
  <c r="MK62" i="53" s="1"/>
  <c r="MH62" i="53"/>
  <c r="MG62" i="53"/>
  <c r="MF62" i="53"/>
  <c r="ME62" i="53"/>
  <c r="MD62" i="53"/>
  <c r="MI62" i="53" s="1"/>
  <c r="MJ61" i="53"/>
  <c r="MK61" i="53" s="1"/>
  <c r="MH61" i="53"/>
  <c r="MG61" i="53"/>
  <c r="MF61" i="53"/>
  <c r="ME61" i="53"/>
  <c r="MD61" i="53"/>
  <c r="MI61" i="53" s="1"/>
  <c r="MJ60" i="53"/>
  <c r="MK60" i="53" s="1"/>
  <c r="MH60" i="53"/>
  <c r="MG60" i="53"/>
  <c r="MF60" i="53"/>
  <c r="ME60" i="53"/>
  <c r="MD60" i="53"/>
  <c r="MI60" i="53" s="1"/>
  <c r="MJ59" i="53"/>
  <c r="MK59" i="53" s="1"/>
  <c r="MH59" i="53"/>
  <c r="MG59" i="53"/>
  <c r="MF59" i="53"/>
  <c r="ME59" i="53"/>
  <c r="MD59" i="53"/>
  <c r="MI59" i="53" s="1"/>
  <c r="MJ58" i="53"/>
  <c r="MK58" i="53" s="1"/>
  <c r="MH58" i="53"/>
  <c r="MG58" i="53"/>
  <c r="MF58" i="53"/>
  <c r="ME58" i="53"/>
  <c r="MD58" i="53"/>
  <c r="MI58" i="53" s="1"/>
  <c r="MJ57" i="53"/>
  <c r="MK57" i="53" s="1"/>
  <c r="MH57" i="53"/>
  <c r="MG57" i="53"/>
  <c r="MF57" i="53"/>
  <c r="ME57" i="53"/>
  <c r="MD57" i="53"/>
  <c r="MI57" i="53" s="1"/>
  <c r="MJ56" i="53"/>
  <c r="MK56" i="53" s="1"/>
  <c r="MH56" i="53"/>
  <c r="MG56" i="53"/>
  <c r="MF56" i="53"/>
  <c r="ME56" i="53"/>
  <c r="MD56" i="53"/>
  <c r="MI56" i="53" s="1"/>
  <c r="MJ55" i="53"/>
  <c r="MK55" i="53" s="1"/>
  <c r="MH55" i="53"/>
  <c r="MG55" i="53"/>
  <c r="MF55" i="53"/>
  <c r="ME55" i="53"/>
  <c r="MD55" i="53"/>
  <c r="MI55" i="53" s="1"/>
  <c r="MJ54" i="53"/>
  <c r="MK54" i="53" s="1"/>
  <c r="MH54" i="53"/>
  <c r="MG54" i="53"/>
  <c r="MF54" i="53"/>
  <c r="ME54" i="53"/>
  <c r="MD54" i="53"/>
  <c r="MI54" i="53" s="1"/>
  <c r="MJ53" i="53"/>
  <c r="MK53" i="53" s="1"/>
  <c r="MH53" i="53"/>
  <c r="MG53" i="53"/>
  <c r="MF53" i="53"/>
  <c r="ME53" i="53"/>
  <c r="MD53" i="53"/>
  <c r="MI53" i="53" s="1"/>
  <c r="MJ52" i="53"/>
  <c r="MK52" i="53" s="1"/>
  <c r="MH52" i="53"/>
  <c r="MG52" i="53"/>
  <c r="MF52" i="53"/>
  <c r="ME52" i="53"/>
  <c r="MD52" i="53"/>
  <c r="MI52" i="53" s="1"/>
  <c r="MJ51" i="53"/>
  <c r="MK51" i="53" s="1"/>
  <c r="MH51" i="53"/>
  <c r="MG51" i="53"/>
  <c r="MF51" i="53"/>
  <c r="ME51" i="53"/>
  <c r="MD51" i="53"/>
  <c r="MI51" i="53" s="1"/>
  <c r="MJ50" i="53"/>
  <c r="MK50" i="53" s="1"/>
  <c r="MH50" i="53"/>
  <c r="MG50" i="53"/>
  <c r="MF50" i="53"/>
  <c r="ME50" i="53"/>
  <c r="MD50" i="53"/>
  <c r="MI50" i="53" s="1"/>
  <c r="MJ49" i="53"/>
  <c r="MK49" i="53" s="1"/>
  <c r="MH49" i="53"/>
  <c r="MG49" i="53"/>
  <c r="MF49" i="53"/>
  <c r="ME49" i="53"/>
  <c r="MD49" i="53"/>
  <c r="MI49" i="53" s="1"/>
  <c r="MJ48" i="53"/>
  <c r="MK48" i="53" s="1"/>
  <c r="MH48" i="53"/>
  <c r="MG48" i="53"/>
  <c r="MF48" i="53"/>
  <c r="ME48" i="53"/>
  <c r="MD48" i="53"/>
  <c r="MI48" i="53" s="1"/>
  <c r="MJ47" i="53"/>
  <c r="MK47" i="53" s="1"/>
  <c r="MH47" i="53"/>
  <c r="MG47" i="53"/>
  <c r="MF47" i="53"/>
  <c r="ME47" i="53"/>
  <c r="MD47" i="53"/>
  <c r="MI47" i="53" s="1"/>
  <c r="MJ46" i="53"/>
  <c r="MK46" i="53" s="1"/>
  <c r="MH46" i="53"/>
  <c r="MG46" i="53"/>
  <c r="MF46" i="53"/>
  <c r="ME46" i="53"/>
  <c r="MD46" i="53"/>
  <c r="MI46" i="53" s="1"/>
  <c r="MJ45" i="53"/>
  <c r="MK45" i="53" s="1"/>
  <c r="MH45" i="53"/>
  <c r="MG45" i="53"/>
  <c r="MF45" i="53"/>
  <c r="ME45" i="53"/>
  <c r="MD45" i="53"/>
  <c r="MI45" i="53" s="1"/>
  <c r="MJ44" i="53"/>
  <c r="MK44" i="53" s="1"/>
  <c r="MH44" i="53"/>
  <c r="MG44" i="53"/>
  <c r="MF44" i="53"/>
  <c r="ME44" i="53"/>
  <c r="MD44" i="53"/>
  <c r="MI44" i="53" s="1"/>
  <c r="MJ43" i="53"/>
  <c r="MK43" i="53" s="1"/>
  <c r="MH43" i="53"/>
  <c r="MG43" i="53"/>
  <c r="MF43" i="53"/>
  <c r="ME43" i="53"/>
  <c r="MD43" i="53"/>
  <c r="MI43" i="53" s="1"/>
  <c r="MJ42" i="53"/>
  <c r="MK42" i="53" s="1"/>
  <c r="MH42" i="53"/>
  <c r="MG42" i="53"/>
  <c r="MF42" i="53"/>
  <c r="ME42" i="53"/>
  <c r="MD42" i="53"/>
  <c r="MI42" i="53" s="1"/>
  <c r="MJ41" i="53"/>
  <c r="MK41" i="53" s="1"/>
  <c r="MH41" i="53"/>
  <c r="MG41" i="53"/>
  <c r="MF41" i="53"/>
  <c r="ME41" i="53"/>
  <c r="MD41" i="53"/>
  <c r="MI41" i="53" s="1"/>
  <c r="MJ40" i="53"/>
  <c r="MK40" i="53" s="1"/>
  <c r="MH40" i="53"/>
  <c r="MG40" i="53"/>
  <c r="MF40" i="53"/>
  <c r="ME40" i="53"/>
  <c r="MD40" i="53"/>
  <c r="MI40" i="53" s="1"/>
  <c r="MJ39" i="53"/>
  <c r="MK39" i="53" s="1"/>
  <c r="MH39" i="53"/>
  <c r="MG39" i="53"/>
  <c r="MF39" i="53"/>
  <c r="ME39" i="53"/>
  <c r="MD39" i="53"/>
  <c r="MI39" i="53" s="1"/>
  <c r="MJ38" i="53"/>
  <c r="MK38" i="53" s="1"/>
  <c r="MH38" i="53"/>
  <c r="MG38" i="53"/>
  <c r="MF38" i="53"/>
  <c r="ME38" i="53"/>
  <c r="MD38" i="53"/>
  <c r="MI38" i="53" s="1"/>
  <c r="MJ37" i="53"/>
  <c r="MK37" i="53" s="1"/>
  <c r="MH37" i="53"/>
  <c r="MG37" i="53"/>
  <c r="MF37" i="53"/>
  <c r="ME37" i="53"/>
  <c r="MD37" i="53"/>
  <c r="MI37" i="53" s="1"/>
  <c r="MJ36" i="53"/>
  <c r="MK36" i="53" s="1"/>
  <c r="MH36" i="53"/>
  <c r="MG36" i="53"/>
  <c r="MF36" i="53"/>
  <c r="ME36" i="53"/>
  <c r="MD36" i="53"/>
  <c r="MI36" i="53" s="1"/>
  <c r="MJ35" i="53"/>
  <c r="MK35" i="53" s="1"/>
  <c r="MH35" i="53"/>
  <c r="MG35" i="53"/>
  <c r="MF35" i="53"/>
  <c r="ME35" i="53"/>
  <c r="MD35" i="53"/>
  <c r="MI35" i="53" s="1"/>
  <c r="MJ34" i="53"/>
  <c r="MK34" i="53" s="1"/>
  <c r="MH34" i="53"/>
  <c r="MG34" i="53"/>
  <c r="MF34" i="53"/>
  <c r="ME34" i="53"/>
  <c r="MD34" i="53"/>
  <c r="MI34" i="53" s="1"/>
  <c r="MJ33" i="53"/>
  <c r="MK33" i="53" s="1"/>
  <c r="MH33" i="53"/>
  <c r="MG33" i="53"/>
  <c r="MF33" i="53"/>
  <c r="ME33" i="53"/>
  <c r="MD33" i="53"/>
  <c r="MI33" i="53" s="1"/>
  <c r="MJ32" i="53"/>
  <c r="MK32" i="53" s="1"/>
  <c r="MH32" i="53"/>
  <c r="MG32" i="53"/>
  <c r="MF32" i="53"/>
  <c r="ME32" i="53"/>
  <c r="MD32" i="53"/>
  <c r="MI32" i="53" s="1"/>
  <c r="MJ31" i="53"/>
  <c r="MK31" i="53" s="1"/>
  <c r="MH31" i="53"/>
  <c r="MG31" i="53"/>
  <c r="MF31" i="53"/>
  <c r="ME31" i="53"/>
  <c r="MD31" i="53"/>
  <c r="MI31" i="53" s="1"/>
  <c r="MJ30" i="53"/>
  <c r="MK30" i="53" s="1"/>
  <c r="MH30" i="53"/>
  <c r="MG30" i="53"/>
  <c r="MF30" i="53"/>
  <c r="ME30" i="53"/>
  <c r="MD30" i="53"/>
  <c r="MI30" i="53" s="1"/>
  <c r="MJ29" i="53"/>
  <c r="MK29" i="53" s="1"/>
  <c r="MH29" i="53"/>
  <c r="MG29" i="53"/>
  <c r="MF29" i="53"/>
  <c r="ME29" i="53"/>
  <c r="MD29" i="53"/>
  <c r="MI29" i="53" s="1"/>
  <c r="MJ28" i="53"/>
  <c r="MK28" i="53" s="1"/>
  <c r="MH28" i="53"/>
  <c r="MG28" i="53"/>
  <c r="MF28" i="53"/>
  <c r="ME28" i="53"/>
  <c r="MD28" i="53"/>
  <c r="MI28" i="53" s="1"/>
  <c r="MJ27" i="53"/>
  <c r="MK27" i="53" s="1"/>
  <c r="MH27" i="53"/>
  <c r="MG27" i="53"/>
  <c r="MF27" i="53"/>
  <c r="ME27" i="53"/>
  <c r="MD27" i="53"/>
  <c r="MI27" i="53" s="1"/>
  <c r="MJ26" i="53"/>
  <c r="MK26" i="53" s="1"/>
  <c r="MH26" i="53"/>
  <c r="MG26" i="53"/>
  <c r="MF26" i="53"/>
  <c r="ME26" i="53"/>
  <c r="MD26" i="53"/>
  <c r="MI26" i="53" s="1"/>
  <c r="MJ25" i="53"/>
  <c r="MK25" i="53" s="1"/>
  <c r="MH25" i="53"/>
  <c r="MG25" i="53"/>
  <c r="MF25" i="53"/>
  <c r="ME25" i="53"/>
  <c r="MD25" i="53"/>
  <c r="MI25" i="53" s="1"/>
  <c r="MJ24" i="53"/>
  <c r="MK24" i="53" s="1"/>
  <c r="MH24" i="53"/>
  <c r="MG24" i="53"/>
  <c r="MF24" i="53"/>
  <c r="ME24" i="53"/>
  <c r="MD24" i="53"/>
  <c r="MI24" i="53" s="1"/>
  <c r="MJ23" i="53"/>
  <c r="MK23" i="53" s="1"/>
  <c r="MH23" i="53"/>
  <c r="MG23" i="53"/>
  <c r="MF23" i="53"/>
  <c r="ME23" i="53"/>
  <c r="MD23" i="53"/>
  <c r="MI23" i="53" s="1"/>
  <c r="MJ22" i="53"/>
  <c r="MK22" i="53" s="1"/>
  <c r="MH22" i="53"/>
  <c r="MG22" i="53"/>
  <c r="MF22" i="53"/>
  <c r="ME22" i="53"/>
  <c r="MD22" i="53"/>
  <c r="MI22" i="53" s="1"/>
  <c r="MJ21" i="53"/>
  <c r="MK21" i="53" s="1"/>
  <c r="MH21" i="53"/>
  <c r="MG21" i="53"/>
  <c r="MF21" i="53"/>
  <c r="ME21" i="53"/>
  <c r="MD21" i="53"/>
  <c r="MI21" i="53" s="1"/>
  <c r="MJ20" i="53"/>
  <c r="MK20" i="53" s="1"/>
  <c r="MH20" i="53"/>
  <c r="MG20" i="53"/>
  <c r="MF20" i="53"/>
  <c r="ME20" i="53"/>
  <c r="MD20" i="53"/>
  <c r="MI20" i="53" s="1"/>
  <c r="MJ19" i="53"/>
  <c r="MK19" i="53" s="1"/>
  <c r="MH19" i="53"/>
  <c r="MG19" i="53"/>
  <c r="MF19" i="53"/>
  <c r="ME19" i="53"/>
  <c r="MD19" i="53"/>
  <c r="MI19" i="53" s="1"/>
  <c r="MJ18" i="53"/>
  <c r="MK18" i="53" s="1"/>
  <c r="MH18" i="53"/>
  <c r="MG18" i="53"/>
  <c r="MF18" i="53"/>
  <c r="ME18" i="53"/>
  <c r="MD18" i="53"/>
  <c r="MI18" i="53" s="1"/>
  <c r="MJ17" i="53"/>
  <c r="MK17" i="53" s="1"/>
  <c r="MH17" i="53"/>
  <c r="MG17" i="53"/>
  <c r="MF17" i="53"/>
  <c r="ME17" i="53"/>
  <c r="MD17" i="53"/>
  <c r="MI17" i="53" s="1"/>
  <c r="MJ16" i="53"/>
  <c r="MK16" i="53" s="1"/>
  <c r="MH16" i="53"/>
  <c r="MG16" i="53"/>
  <c r="MF16" i="53"/>
  <c r="ME16" i="53"/>
  <c r="MD16" i="53"/>
  <c r="MI16" i="53" s="1"/>
  <c r="MJ15" i="53"/>
  <c r="MK15" i="53" s="1"/>
  <c r="MH15" i="53"/>
  <c r="MG15" i="53"/>
  <c r="MF15" i="53"/>
  <c r="ME15" i="53"/>
  <c r="MD15" i="53"/>
  <c r="MI15" i="53" s="1"/>
  <c r="MJ14" i="53"/>
  <c r="MK14" i="53" s="1"/>
  <c r="MH14" i="53"/>
  <c r="MG14" i="53"/>
  <c r="MF14" i="53"/>
  <c r="ME14" i="53"/>
  <c r="MD14" i="53"/>
  <c r="MI14" i="53" s="1"/>
  <c r="LS135" i="53"/>
  <c r="LT135" i="53" s="1"/>
  <c r="LQ135" i="53"/>
  <c r="LP135" i="53"/>
  <c r="LO135" i="53"/>
  <c r="LN135" i="53"/>
  <c r="LM135" i="53"/>
  <c r="LR135" i="53" s="1"/>
  <c r="LS134" i="53"/>
  <c r="LT134" i="53" s="1"/>
  <c r="LQ134" i="53"/>
  <c r="LP134" i="53"/>
  <c r="LO134" i="53"/>
  <c r="LN134" i="53"/>
  <c r="LM134" i="53"/>
  <c r="LR134" i="53" s="1"/>
  <c r="LS133" i="53"/>
  <c r="LT133" i="53" s="1"/>
  <c r="LQ133" i="53"/>
  <c r="LP133" i="53"/>
  <c r="LO133" i="53"/>
  <c r="LN133" i="53"/>
  <c r="LM133" i="53"/>
  <c r="LR133" i="53" s="1"/>
  <c r="LS132" i="53"/>
  <c r="LT132" i="53" s="1"/>
  <c r="LQ132" i="53"/>
  <c r="LP132" i="53"/>
  <c r="LO132" i="53"/>
  <c r="LN132" i="53"/>
  <c r="LM132" i="53"/>
  <c r="LR132" i="53" s="1"/>
  <c r="LS131" i="53"/>
  <c r="LT131" i="53" s="1"/>
  <c r="LQ131" i="53"/>
  <c r="LP131" i="53"/>
  <c r="LO131" i="53"/>
  <c r="LN131" i="53"/>
  <c r="LM131" i="53"/>
  <c r="LR131" i="53" s="1"/>
  <c r="LS130" i="53"/>
  <c r="LT130" i="53" s="1"/>
  <c r="LQ130" i="53"/>
  <c r="LP130" i="53"/>
  <c r="LO130" i="53"/>
  <c r="LN130" i="53"/>
  <c r="LM130" i="53"/>
  <c r="LR130" i="53" s="1"/>
  <c r="LS129" i="53"/>
  <c r="LT129" i="53" s="1"/>
  <c r="LQ129" i="53"/>
  <c r="LP129" i="53"/>
  <c r="LO129" i="53"/>
  <c r="LN129" i="53"/>
  <c r="LM129" i="53"/>
  <c r="LR129" i="53" s="1"/>
  <c r="LS128" i="53"/>
  <c r="LT128" i="53" s="1"/>
  <c r="LQ128" i="53"/>
  <c r="LP128" i="53"/>
  <c r="LO128" i="53"/>
  <c r="LN128" i="53"/>
  <c r="LM128" i="53"/>
  <c r="LR128" i="53" s="1"/>
  <c r="LS127" i="53"/>
  <c r="LT127" i="53" s="1"/>
  <c r="LQ127" i="53"/>
  <c r="LP127" i="53"/>
  <c r="LO127" i="53"/>
  <c r="LN127" i="53"/>
  <c r="LM127" i="53"/>
  <c r="LR127" i="53" s="1"/>
  <c r="LS126" i="53"/>
  <c r="LT126" i="53" s="1"/>
  <c r="LQ126" i="53"/>
  <c r="LP126" i="53"/>
  <c r="LO126" i="53"/>
  <c r="LN126" i="53"/>
  <c r="LM126" i="53"/>
  <c r="LR126" i="53" s="1"/>
  <c r="LS125" i="53"/>
  <c r="LT125" i="53" s="1"/>
  <c r="LQ125" i="53"/>
  <c r="LP125" i="53"/>
  <c r="LO125" i="53"/>
  <c r="LN125" i="53"/>
  <c r="LM125" i="53"/>
  <c r="LR125" i="53" s="1"/>
  <c r="LS124" i="53"/>
  <c r="LT124" i="53" s="1"/>
  <c r="LQ124" i="53"/>
  <c r="LP124" i="53"/>
  <c r="LO124" i="53"/>
  <c r="LN124" i="53"/>
  <c r="LM124" i="53"/>
  <c r="LR124" i="53" s="1"/>
  <c r="LS123" i="53"/>
  <c r="LT123" i="53" s="1"/>
  <c r="LQ123" i="53"/>
  <c r="LP123" i="53"/>
  <c r="LO123" i="53"/>
  <c r="LN123" i="53"/>
  <c r="LM123" i="53"/>
  <c r="LR123" i="53" s="1"/>
  <c r="LS122" i="53"/>
  <c r="LT122" i="53" s="1"/>
  <c r="LQ122" i="53"/>
  <c r="LP122" i="53"/>
  <c r="LO122" i="53"/>
  <c r="LN122" i="53"/>
  <c r="LM122" i="53"/>
  <c r="LR122" i="53" s="1"/>
  <c r="LS121" i="53"/>
  <c r="LT121" i="53" s="1"/>
  <c r="LQ121" i="53"/>
  <c r="LP121" i="53"/>
  <c r="LO121" i="53"/>
  <c r="LN121" i="53"/>
  <c r="LM121" i="53"/>
  <c r="LR121" i="53" s="1"/>
  <c r="LS120" i="53"/>
  <c r="LT120" i="53" s="1"/>
  <c r="LQ120" i="53"/>
  <c r="LP120" i="53"/>
  <c r="LO120" i="53"/>
  <c r="LN120" i="53"/>
  <c r="LM120" i="53"/>
  <c r="LR120" i="53" s="1"/>
  <c r="LS119" i="53"/>
  <c r="LT119" i="53" s="1"/>
  <c r="LQ119" i="53"/>
  <c r="LP119" i="53"/>
  <c r="LO119" i="53"/>
  <c r="LN119" i="53"/>
  <c r="LM119" i="53"/>
  <c r="LR119" i="53" s="1"/>
  <c r="LS118" i="53"/>
  <c r="LT118" i="53" s="1"/>
  <c r="LQ118" i="53"/>
  <c r="LP118" i="53"/>
  <c r="LO118" i="53"/>
  <c r="LN118" i="53"/>
  <c r="LM118" i="53"/>
  <c r="LR118" i="53" s="1"/>
  <c r="LS117" i="53"/>
  <c r="LT117" i="53" s="1"/>
  <c r="LQ117" i="53"/>
  <c r="LP117" i="53"/>
  <c r="LO117" i="53"/>
  <c r="LN117" i="53"/>
  <c r="LM117" i="53"/>
  <c r="LR117" i="53" s="1"/>
  <c r="LS116" i="53"/>
  <c r="LT116" i="53" s="1"/>
  <c r="LQ116" i="53"/>
  <c r="LP116" i="53"/>
  <c r="LO116" i="53"/>
  <c r="LN116" i="53"/>
  <c r="LM116" i="53"/>
  <c r="LR116" i="53" s="1"/>
  <c r="LS115" i="53"/>
  <c r="LT115" i="53" s="1"/>
  <c r="LQ115" i="53"/>
  <c r="LP115" i="53"/>
  <c r="LO115" i="53"/>
  <c r="LN115" i="53"/>
  <c r="LM115" i="53"/>
  <c r="LR115" i="53" s="1"/>
  <c r="LS114" i="53"/>
  <c r="LT114" i="53" s="1"/>
  <c r="LQ114" i="53"/>
  <c r="LP114" i="53"/>
  <c r="LO114" i="53"/>
  <c r="LN114" i="53"/>
  <c r="LM114" i="53"/>
  <c r="LR114" i="53" s="1"/>
  <c r="LS113" i="53"/>
  <c r="LT113" i="53" s="1"/>
  <c r="LQ113" i="53"/>
  <c r="LP113" i="53"/>
  <c r="LO113" i="53"/>
  <c r="LN113" i="53"/>
  <c r="LM113" i="53"/>
  <c r="LR113" i="53" s="1"/>
  <c r="LS112" i="53"/>
  <c r="LT112" i="53" s="1"/>
  <c r="LQ112" i="53"/>
  <c r="LP112" i="53"/>
  <c r="LO112" i="53"/>
  <c r="LN112" i="53"/>
  <c r="LM112" i="53"/>
  <c r="LR112" i="53" s="1"/>
  <c r="LS111" i="53"/>
  <c r="LT111" i="53" s="1"/>
  <c r="LQ111" i="53"/>
  <c r="LP111" i="53"/>
  <c r="LO111" i="53"/>
  <c r="LN111" i="53"/>
  <c r="LM111" i="53"/>
  <c r="LR111" i="53" s="1"/>
  <c r="LS110" i="53"/>
  <c r="LT110" i="53" s="1"/>
  <c r="LQ110" i="53"/>
  <c r="LP110" i="53"/>
  <c r="LO110" i="53"/>
  <c r="LN110" i="53"/>
  <c r="LM110" i="53"/>
  <c r="LR110" i="53" s="1"/>
  <c r="LS109" i="53"/>
  <c r="LT109" i="53" s="1"/>
  <c r="LQ109" i="53"/>
  <c r="LP109" i="53"/>
  <c r="LO109" i="53"/>
  <c r="LN109" i="53"/>
  <c r="LM109" i="53"/>
  <c r="LR109" i="53" s="1"/>
  <c r="LS108" i="53"/>
  <c r="LT108" i="53" s="1"/>
  <c r="LQ108" i="53"/>
  <c r="LP108" i="53"/>
  <c r="LO108" i="53"/>
  <c r="LN108" i="53"/>
  <c r="LM108" i="53"/>
  <c r="LR108" i="53" s="1"/>
  <c r="LS107" i="53"/>
  <c r="LT107" i="53" s="1"/>
  <c r="LQ107" i="53"/>
  <c r="LP107" i="53"/>
  <c r="LO107" i="53"/>
  <c r="LN107" i="53"/>
  <c r="LM107" i="53"/>
  <c r="LR107" i="53" s="1"/>
  <c r="LS106" i="53"/>
  <c r="LT106" i="53" s="1"/>
  <c r="LQ106" i="53"/>
  <c r="LP106" i="53"/>
  <c r="LO106" i="53"/>
  <c r="LN106" i="53"/>
  <c r="LM106" i="53"/>
  <c r="LR106" i="53" s="1"/>
  <c r="LS105" i="53"/>
  <c r="LT105" i="53" s="1"/>
  <c r="LQ105" i="53"/>
  <c r="LP105" i="53"/>
  <c r="LO105" i="53"/>
  <c r="LN105" i="53"/>
  <c r="LM105" i="53"/>
  <c r="LR105" i="53" s="1"/>
  <c r="LS104" i="53"/>
  <c r="LT104" i="53" s="1"/>
  <c r="LQ104" i="53"/>
  <c r="LP104" i="53"/>
  <c r="LO104" i="53"/>
  <c r="LN104" i="53"/>
  <c r="LM104" i="53"/>
  <c r="LR104" i="53" s="1"/>
  <c r="LS103" i="53"/>
  <c r="LT103" i="53" s="1"/>
  <c r="LQ103" i="53"/>
  <c r="LP103" i="53"/>
  <c r="LO103" i="53"/>
  <c r="LN103" i="53"/>
  <c r="LM103" i="53"/>
  <c r="LR103" i="53" s="1"/>
  <c r="LS102" i="53"/>
  <c r="LT102" i="53" s="1"/>
  <c r="LQ102" i="53"/>
  <c r="LP102" i="53"/>
  <c r="LO102" i="53"/>
  <c r="LN102" i="53"/>
  <c r="LM102" i="53"/>
  <c r="LR102" i="53" s="1"/>
  <c r="LS101" i="53"/>
  <c r="LT101" i="53" s="1"/>
  <c r="LQ101" i="53"/>
  <c r="LP101" i="53"/>
  <c r="LO101" i="53"/>
  <c r="LN101" i="53"/>
  <c r="LM101" i="53"/>
  <c r="LR101" i="53" s="1"/>
  <c r="LS100" i="53"/>
  <c r="LT100" i="53" s="1"/>
  <c r="LQ100" i="53"/>
  <c r="LP100" i="53"/>
  <c r="LO100" i="53"/>
  <c r="LN100" i="53"/>
  <c r="LM100" i="53"/>
  <c r="LR100" i="53" s="1"/>
  <c r="LS99" i="53"/>
  <c r="LT99" i="53" s="1"/>
  <c r="LQ99" i="53"/>
  <c r="LP99" i="53"/>
  <c r="LO99" i="53"/>
  <c r="LN99" i="53"/>
  <c r="LM99" i="53"/>
  <c r="LR99" i="53" s="1"/>
  <c r="LS98" i="53"/>
  <c r="LT98" i="53" s="1"/>
  <c r="LQ98" i="53"/>
  <c r="LP98" i="53"/>
  <c r="LO98" i="53"/>
  <c r="LN98" i="53"/>
  <c r="LM98" i="53"/>
  <c r="LR98" i="53" s="1"/>
  <c r="LS97" i="53"/>
  <c r="LT97" i="53" s="1"/>
  <c r="LQ97" i="53"/>
  <c r="LP97" i="53"/>
  <c r="LO97" i="53"/>
  <c r="LN97" i="53"/>
  <c r="LM97" i="53"/>
  <c r="LR97" i="53" s="1"/>
  <c r="LS96" i="53"/>
  <c r="LT96" i="53" s="1"/>
  <c r="LQ96" i="53"/>
  <c r="LP96" i="53"/>
  <c r="LO96" i="53"/>
  <c r="LN96" i="53"/>
  <c r="LM96" i="53"/>
  <c r="LR96" i="53" s="1"/>
  <c r="LS95" i="53"/>
  <c r="LT95" i="53" s="1"/>
  <c r="LQ95" i="53"/>
  <c r="LP95" i="53"/>
  <c r="LO95" i="53"/>
  <c r="LN95" i="53"/>
  <c r="LM95" i="53"/>
  <c r="LR95" i="53" s="1"/>
  <c r="LS94" i="53"/>
  <c r="LT94" i="53" s="1"/>
  <c r="LQ94" i="53"/>
  <c r="LP94" i="53"/>
  <c r="LO94" i="53"/>
  <c r="LN94" i="53"/>
  <c r="LM94" i="53"/>
  <c r="LR94" i="53" s="1"/>
  <c r="LS93" i="53"/>
  <c r="LT93" i="53" s="1"/>
  <c r="LQ93" i="53"/>
  <c r="LP93" i="53"/>
  <c r="LO93" i="53"/>
  <c r="LN93" i="53"/>
  <c r="LM93" i="53"/>
  <c r="LR93" i="53" s="1"/>
  <c r="LS92" i="53"/>
  <c r="LT92" i="53" s="1"/>
  <c r="LQ92" i="53"/>
  <c r="LP92" i="53"/>
  <c r="LO92" i="53"/>
  <c r="LN92" i="53"/>
  <c r="LM92" i="53"/>
  <c r="LR92" i="53" s="1"/>
  <c r="LS91" i="53"/>
  <c r="LT91" i="53" s="1"/>
  <c r="LQ91" i="53"/>
  <c r="LP91" i="53"/>
  <c r="LO91" i="53"/>
  <c r="LN91" i="53"/>
  <c r="LM91" i="53"/>
  <c r="LR91" i="53" s="1"/>
  <c r="LS90" i="53"/>
  <c r="LT90" i="53" s="1"/>
  <c r="LQ90" i="53"/>
  <c r="LP90" i="53"/>
  <c r="LO90" i="53"/>
  <c r="LN90" i="53"/>
  <c r="LM90" i="53"/>
  <c r="LR90" i="53" s="1"/>
  <c r="LS89" i="53"/>
  <c r="LT89" i="53" s="1"/>
  <c r="LQ89" i="53"/>
  <c r="LP89" i="53"/>
  <c r="LO89" i="53"/>
  <c r="LN89" i="53"/>
  <c r="LM89" i="53"/>
  <c r="LR89" i="53" s="1"/>
  <c r="LS88" i="53"/>
  <c r="LT88" i="53" s="1"/>
  <c r="LQ88" i="53"/>
  <c r="LP88" i="53"/>
  <c r="LO88" i="53"/>
  <c r="LN88" i="53"/>
  <c r="LM88" i="53"/>
  <c r="LR88" i="53" s="1"/>
  <c r="LS87" i="53"/>
  <c r="LT87" i="53" s="1"/>
  <c r="LQ87" i="53"/>
  <c r="LP87" i="53"/>
  <c r="LO87" i="53"/>
  <c r="LN87" i="53"/>
  <c r="LM87" i="53"/>
  <c r="LR87" i="53" s="1"/>
  <c r="LS86" i="53"/>
  <c r="LT86" i="53" s="1"/>
  <c r="LQ86" i="53"/>
  <c r="LP86" i="53"/>
  <c r="LO86" i="53"/>
  <c r="LN86" i="53"/>
  <c r="LM86" i="53"/>
  <c r="LR86" i="53" s="1"/>
  <c r="LS85" i="53"/>
  <c r="LT85" i="53" s="1"/>
  <c r="LQ85" i="53"/>
  <c r="LP85" i="53"/>
  <c r="LO85" i="53"/>
  <c r="LN85" i="53"/>
  <c r="LM85" i="53"/>
  <c r="LR85" i="53" s="1"/>
  <c r="LS84" i="53"/>
  <c r="LT84" i="53" s="1"/>
  <c r="LQ84" i="53"/>
  <c r="LP84" i="53"/>
  <c r="LO84" i="53"/>
  <c r="LN84" i="53"/>
  <c r="LM84" i="53"/>
  <c r="LR84" i="53" s="1"/>
  <c r="LS83" i="53"/>
  <c r="LT83" i="53" s="1"/>
  <c r="LQ83" i="53"/>
  <c r="LP83" i="53"/>
  <c r="LO83" i="53"/>
  <c r="LN83" i="53"/>
  <c r="LM83" i="53"/>
  <c r="LR83" i="53" s="1"/>
  <c r="LS82" i="53"/>
  <c r="LT82" i="53" s="1"/>
  <c r="LQ82" i="53"/>
  <c r="LP82" i="53"/>
  <c r="LO82" i="53"/>
  <c r="LN82" i="53"/>
  <c r="LM82" i="53"/>
  <c r="LR82" i="53" s="1"/>
  <c r="LS81" i="53"/>
  <c r="LT81" i="53" s="1"/>
  <c r="LQ81" i="53"/>
  <c r="LP81" i="53"/>
  <c r="LO81" i="53"/>
  <c r="LN81" i="53"/>
  <c r="LM81" i="53"/>
  <c r="LR81" i="53" s="1"/>
  <c r="LS80" i="53"/>
  <c r="LT80" i="53" s="1"/>
  <c r="LQ80" i="53"/>
  <c r="LP80" i="53"/>
  <c r="LO80" i="53"/>
  <c r="LN80" i="53"/>
  <c r="LM80" i="53"/>
  <c r="LR80" i="53" s="1"/>
  <c r="LS79" i="53"/>
  <c r="LT79" i="53" s="1"/>
  <c r="LQ79" i="53"/>
  <c r="LP79" i="53"/>
  <c r="LO79" i="53"/>
  <c r="LN79" i="53"/>
  <c r="LM79" i="53"/>
  <c r="LR79" i="53" s="1"/>
  <c r="LS78" i="53"/>
  <c r="LT78" i="53" s="1"/>
  <c r="LQ78" i="53"/>
  <c r="LP78" i="53"/>
  <c r="LO78" i="53"/>
  <c r="LN78" i="53"/>
  <c r="LM78" i="53"/>
  <c r="LR78" i="53" s="1"/>
  <c r="LS77" i="53"/>
  <c r="LT77" i="53" s="1"/>
  <c r="LQ77" i="53"/>
  <c r="LP77" i="53"/>
  <c r="LO77" i="53"/>
  <c r="LN77" i="53"/>
  <c r="LM77" i="53"/>
  <c r="LR77" i="53" s="1"/>
  <c r="LS76" i="53"/>
  <c r="LT76" i="53" s="1"/>
  <c r="LQ76" i="53"/>
  <c r="LP76" i="53"/>
  <c r="LO76" i="53"/>
  <c r="LN76" i="53"/>
  <c r="LM76" i="53"/>
  <c r="LR76" i="53" s="1"/>
  <c r="LS75" i="53"/>
  <c r="LT75" i="53" s="1"/>
  <c r="LQ75" i="53"/>
  <c r="LP75" i="53"/>
  <c r="LO75" i="53"/>
  <c r="LN75" i="53"/>
  <c r="LM75" i="53"/>
  <c r="LR75" i="53" s="1"/>
  <c r="LS74" i="53"/>
  <c r="LT74" i="53" s="1"/>
  <c r="LQ74" i="53"/>
  <c r="LP74" i="53"/>
  <c r="LO74" i="53"/>
  <c r="LN74" i="53"/>
  <c r="LM74" i="53"/>
  <c r="LR74" i="53" s="1"/>
  <c r="LS73" i="53"/>
  <c r="LT73" i="53" s="1"/>
  <c r="LQ73" i="53"/>
  <c r="LP73" i="53"/>
  <c r="LO73" i="53"/>
  <c r="LN73" i="53"/>
  <c r="LM73" i="53"/>
  <c r="LR73" i="53" s="1"/>
  <c r="LS72" i="53"/>
  <c r="LT72" i="53" s="1"/>
  <c r="LQ72" i="53"/>
  <c r="LP72" i="53"/>
  <c r="LO72" i="53"/>
  <c r="LN72" i="53"/>
  <c r="LM72" i="53"/>
  <c r="LR72" i="53" s="1"/>
  <c r="LS71" i="53"/>
  <c r="LT71" i="53" s="1"/>
  <c r="LQ71" i="53"/>
  <c r="LP71" i="53"/>
  <c r="LO71" i="53"/>
  <c r="LN71" i="53"/>
  <c r="LM71" i="53"/>
  <c r="LR71" i="53" s="1"/>
  <c r="LS70" i="53"/>
  <c r="LT70" i="53" s="1"/>
  <c r="LQ70" i="53"/>
  <c r="LP70" i="53"/>
  <c r="LO70" i="53"/>
  <c r="LN70" i="53"/>
  <c r="LM70" i="53"/>
  <c r="LR70" i="53" s="1"/>
  <c r="LS69" i="53"/>
  <c r="LT69" i="53" s="1"/>
  <c r="LQ69" i="53"/>
  <c r="LP69" i="53"/>
  <c r="LO69" i="53"/>
  <c r="LN69" i="53"/>
  <c r="LM69" i="53"/>
  <c r="LR69" i="53" s="1"/>
  <c r="LS68" i="53"/>
  <c r="LT68" i="53" s="1"/>
  <c r="LQ68" i="53"/>
  <c r="LP68" i="53"/>
  <c r="LO68" i="53"/>
  <c r="LN68" i="53"/>
  <c r="LM68" i="53"/>
  <c r="LR68" i="53" s="1"/>
  <c r="LS67" i="53"/>
  <c r="LT67" i="53" s="1"/>
  <c r="LQ67" i="53"/>
  <c r="LP67" i="53"/>
  <c r="LO67" i="53"/>
  <c r="LN67" i="53"/>
  <c r="LM67" i="53"/>
  <c r="LR67" i="53" s="1"/>
  <c r="LS66" i="53"/>
  <c r="LT66" i="53" s="1"/>
  <c r="LQ66" i="53"/>
  <c r="LP66" i="53"/>
  <c r="LO66" i="53"/>
  <c r="LN66" i="53"/>
  <c r="LM66" i="53"/>
  <c r="LR66" i="53" s="1"/>
  <c r="LS65" i="53"/>
  <c r="LT65" i="53" s="1"/>
  <c r="LQ65" i="53"/>
  <c r="LP65" i="53"/>
  <c r="LO65" i="53"/>
  <c r="LN65" i="53"/>
  <c r="LM65" i="53"/>
  <c r="LR65" i="53" s="1"/>
  <c r="LS64" i="53"/>
  <c r="LT64" i="53" s="1"/>
  <c r="LQ64" i="53"/>
  <c r="LP64" i="53"/>
  <c r="LO64" i="53"/>
  <c r="LN64" i="53"/>
  <c r="LM64" i="53"/>
  <c r="LR64" i="53" s="1"/>
  <c r="LS63" i="53"/>
  <c r="LT63" i="53" s="1"/>
  <c r="LQ63" i="53"/>
  <c r="LP63" i="53"/>
  <c r="LO63" i="53"/>
  <c r="LN63" i="53"/>
  <c r="LM63" i="53"/>
  <c r="LR63" i="53" s="1"/>
  <c r="LS62" i="53"/>
  <c r="LT62" i="53" s="1"/>
  <c r="LQ62" i="53"/>
  <c r="LP62" i="53"/>
  <c r="LO62" i="53"/>
  <c r="LN62" i="53"/>
  <c r="LM62" i="53"/>
  <c r="LR62" i="53" s="1"/>
  <c r="LS61" i="53"/>
  <c r="LT61" i="53" s="1"/>
  <c r="LQ61" i="53"/>
  <c r="LP61" i="53"/>
  <c r="LO61" i="53"/>
  <c r="LN61" i="53"/>
  <c r="LM61" i="53"/>
  <c r="LR61" i="53" s="1"/>
  <c r="LS60" i="53"/>
  <c r="LT60" i="53" s="1"/>
  <c r="LQ60" i="53"/>
  <c r="LP60" i="53"/>
  <c r="LO60" i="53"/>
  <c r="LN60" i="53"/>
  <c r="LM60" i="53"/>
  <c r="LR60" i="53" s="1"/>
  <c r="LS59" i="53"/>
  <c r="LT59" i="53" s="1"/>
  <c r="LQ59" i="53"/>
  <c r="LP59" i="53"/>
  <c r="LO59" i="53"/>
  <c r="LN59" i="53"/>
  <c r="LM59" i="53"/>
  <c r="LR59" i="53" s="1"/>
  <c r="LS58" i="53"/>
  <c r="LT58" i="53" s="1"/>
  <c r="LQ58" i="53"/>
  <c r="LP58" i="53"/>
  <c r="LO58" i="53"/>
  <c r="LN58" i="53"/>
  <c r="LM58" i="53"/>
  <c r="LR58" i="53" s="1"/>
  <c r="LS57" i="53"/>
  <c r="LT57" i="53" s="1"/>
  <c r="LQ57" i="53"/>
  <c r="LP57" i="53"/>
  <c r="LO57" i="53"/>
  <c r="LN57" i="53"/>
  <c r="LM57" i="53"/>
  <c r="LR57" i="53" s="1"/>
  <c r="LS56" i="53"/>
  <c r="LT56" i="53" s="1"/>
  <c r="LQ56" i="53"/>
  <c r="LP56" i="53"/>
  <c r="LO56" i="53"/>
  <c r="LN56" i="53"/>
  <c r="LM56" i="53"/>
  <c r="LR56" i="53" s="1"/>
  <c r="LS55" i="53"/>
  <c r="LT55" i="53" s="1"/>
  <c r="LQ55" i="53"/>
  <c r="LP55" i="53"/>
  <c r="LO55" i="53"/>
  <c r="LN55" i="53"/>
  <c r="LM55" i="53"/>
  <c r="LR55" i="53" s="1"/>
  <c r="LS54" i="53"/>
  <c r="LT54" i="53" s="1"/>
  <c r="LQ54" i="53"/>
  <c r="LP54" i="53"/>
  <c r="LO54" i="53"/>
  <c r="LN54" i="53"/>
  <c r="LM54" i="53"/>
  <c r="LR54" i="53" s="1"/>
  <c r="LS53" i="53"/>
  <c r="LT53" i="53" s="1"/>
  <c r="LQ53" i="53"/>
  <c r="LP53" i="53"/>
  <c r="LO53" i="53"/>
  <c r="LN53" i="53"/>
  <c r="LM53" i="53"/>
  <c r="LR53" i="53" s="1"/>
  <c r="LS52" i="53"/>
  <c r="LT52" i="53" s="1"/>
  <c r="LQ52" i="53"/>
  <c r="LP52" i="53"/>
  <c r="LO52" i="53"/>
  <c r="LN52" i="53"/>
  <c r="LM52" i="53"/>
  <c r="LR52" i="53" s="1"/>
  <c r="LS51" i="53"/>
  <c r="LT51" i="53" s="1"/>
  <c r="LQ51" i="53"/>
  <c r="LP51" i="53"/>
  <c r="LO51" i="53"/>
  <c r="LN51" i="53"/>
  <c r="LM51" i="53"/>
  <c r="LR51" i="53" s="1"/>
  <c r="LS50" i="53"/>
  <c r="LT50" i="53" s="1"/>
  <c r="LQ50" i="53"/>
  <c r="LP50" i="53"/>
  <c r="LO50" i="53"/>
  <c r="LN50" i="53"/>
  <c r="LM50" i="53"/>
  <c r="LR50" i="53" s="1"/>
  <c r="LS49" i="53"/>
  <c r="LT49" i="53" s="1"/>
  <c r="LQ49" i="53"/>
  <c r="LP49" i="53"/>
  <c r="LO49" i="53"/>
  <c r="LN49" i="53"/>
  <c r="LM49" i="53"/>
  <c r="LR49" i="53" s="1"/>
  <c r="LS48" i="53"/>
  <c r="LT48" i="53" s="1"/>
  <c r="LQ48" i="53"/>
  <c r="LP48" i="53"/>
  <c r="LO48" i="53"/>
  <c r="LN48" i="53"/>
  <c r="LM48" i="53"/>
  <c r="LR48" i="53" s="1"/>
  <c r="LS47" i="53"/>
  <c r="LT47" i="53" s="1"/>
  <c r="LQ47" i="53"/>
  <c r="LP47" i="53"/>
  <c r="LO47" i="53"/>
  <c r="LN47" i="53"/>
  <c r="LM47" i="53"/>
  <c r="LR47" i="53" s="1"/>
  <c r="LS46" i="53"/>
  <c r="LT46" i="53" s="1"/>
  <c r="LQ46" i="53"/>
  <c r="LP46" i="53"/>
  <c r="LO46" i="53"/>
  <c r="LN46" i="53"/>
  <c r="LM46" i="53"/>
  <c r="LR46" i="53" s="1"/>
  <c r="LS45" i="53"/>
  <c r="LT45" i="53" s="1"/>
  <c r="LQ45" i="53"/>
  <c r="LP45" i="53"/>
  <c r="LO45" i="53"/>
  <c r="LN45" i="53"/>
  <c r="LM45" i="53"/>
  <c r="LR45" i="53" s="1"/>
  <c r="LS44" i="53"/>
  <c r="LT44" i="53" s="1"/>
  <c r="LQ44" i="53"/>
  <c r="LP44" i="53"/>
  <c r="LO44" i="53"/>
  <c r="LN44" i="53"/>
  <c r="LM44" i="53"/>
  <c r="LR44" i="53" s="1"/>
  <c r="LS43" i="53"/>
  <c r="LT43" i="53" s="1"/>
  <c r="LQ43" i="53"/>
  <c r="LP43" i="53"/>
  <c r="LO43" i="53"/>
  <c r="LN43" i="53"/>
  <c r="LM43" i="53"/>
  <c r="LR43" i="53" s="1"/>
  <c r="LS42" i="53"/>
  <c r="LT42" i="53" s="1"/>
  <c r="LQ42" i="53"/>
  <c r="LP42" i="53"/>
  <c r="LO42" i="53"/>
  <c r="LN42" i="53"/>
  <c r="LM42" i="53"/>
  <c r="LR42" i="53" s="1"/>
  <c r="LS41" i="53"/>
  <c r="LT41" i="53" s="1"/>
  <c r="LQ41" i="53"/>
  <c r="LP41" i="53"/>
  <c r="LO41" i="53"/>
  <c r="LN41" i="53"/>
  <c r="LM41" i="53"/>
  <c r="LR41" i="53" s="1"/>
  <c r="LS40" i="53"/>
  <c r="LT40" i="53" s="1"/>
  <c r="LQ40" i="53"/>
  <c r="LP40" i="53"/>
  <c r="LO40" i="53"/>
  <c r="LN40" i="53"/>
  <c r="LM40" i="53"/>
  <c r="LR40" i="53" s="1"/>
  <c r="LS39" i="53"/>
  <c r="LT39" i="53" s="1"/>
  <c r="LQ39" i="53"/>
  <c r="LP39" i="53"/>
  <c r="LO39" i="53"/>
  <c r="LN39" i="53"/>
  <c r="LM39" i="53"/>
  <c r="LR39" i="53" s="1"/>
  <c r="LS38" i="53"/>
  <c r="LT38" i="53" s="1"/>
  <c r="LQ38" i="53"/>
  <c r="LP38" i="53"/>
  <c r="LO38" i="53"/>
  <c r="LN38" i="53"/>
  <c r="LM38" i="53"/>
  <c r="LR38" i="53" s="1"/>
  <c r="LS37" i="53"/>
  <c r="LT37" i="53" s="1"/>
  <c r="LQ37" i="53"/>
  <c r="LP37" i="53"/>
  <c r="LO37" i="53"/>
  <c r="LN37" i="53"/>
  <c r="LM37" i="53"/>
  <c r="LR37" i="53" s="1"/>
  <c r="LS36" i="53"/>
  <c r="LT36" i="53" s="1"/>
  <c r="LQ36" i="53"/>
  <c r="LP36" i="53"/>
  <c r="LO36" i="53"/>
  <c r="LN36" i="53"/>
  <c r="LM36" i="53"/>
  <c r="LR36" i="53" s="1"/>
  <c r="LS35" i="53"/>
  <c r="LT35" i="53" s="1"/>
  <c r="LQ35" i="53"/>
  <c r="LP35" i="53"/>
  <c r="LO35" i="53"/>
  <c r="LN35" i="53"/>
  <c r="LM35" i="53"/>
  <c r="LR35" i="53" s="1"/>
  <c r="LS34" i="53"/>
  <c r="LT34" i="53" s="1"/>
  <c r="LQ34" i="53"/>
  <c r="LP34" i="53"/>
  <c r="LO34" i="53"/>
  <c r="LN34" i="53"/>
  <c r="LM34" i="53"/>
  <c r="LR34" i="53" s="1"/>
  <c r="LS33" i="53"/>
  <c r="LT33" i="53" s="1"/>
  <c r="LQ33" i="53"/>
  <c r="LP33" i="53"/>
  <c r="LO33" i="53"/>
  <c r="LN33" i="53"/>
  <c r="LM33" i="53"/>
  <c r="LR33" i="53" s="1"/>
  <c r="LS32" i="53"/>
  <c r="LT32" i="53" s="1"/>
  <c r="LQ32" i="53"/>
  <c r="LP32" i="53"/>
  <c r="LO32" i="53"/>
  <c r="LN32" i="53"/>
  <c r="LM32" i="53"/>
  <c r="LR32" i="53" s="1"/>
  <c r="LS31" i="53"/>
  <c r="LT31" i="53" s="1"/>
  <c r="LQ31" i="53"/>
  <c r="LP31" i="53"/>
  <c r="LO31" i="53"/>
  <c r="LN31" i="53"/>
  <c r="LM31" i="53"/>
  <c r="LR31" i="53" s="1"/>
  <c r="LS30" i="53"/>
  <c r="LT30" i="53" s="1"/>
  <c r="LQ30" i="53"/>
  <c r="LP30" i="53"/>
  <c r="LO30" i="53"/>
  <c r="LN30" i="53"/>
  <c r="LM30" i="53"/>
  <c r="LR30" i="53" s="1"/>
  <c r="LS29" i="53"/>
  <c r="LT29" i="53" s="1"/>
  <c r="LQ29" i="53"/>
  <c r="LP29" i="53"/>
  <c r="LO29" i="53"/>
  <c r="LN29" i="53"/>
  <c r="LM29" i="53"/>
  <c r="LR29" i="53" s="1"/>
  <c r="LS28" i="53"/>
  <c r="LT28" i="53" s="1"/>
  <c r="LQ28" i="53"/>
  <c r="LP28" i="53"/>
  <c r="LO28" i="53"/>
  <c r="LN28" i="53"/>
  <c r="LM28" i="53"/>
  <c r="LR28" i="53" s="1"/>
  <c r="LS27" i="53"/>
  <c r="LT27" i="53" s="1"/>
  <c r="LQ27" i="53"/>
  <c r="LP27" i="53"/>
  <c r="LO27" i="53"/>
  <c r="LN27" i="53"/>
  <c r="LM27" i="53"/>
  <c r="LR27" i="53" s="1"/>
  <c r="LS26" i="53"/>
  <c r="LT26" i="53" s="1"/>
  <c r="LQ26" i="53"/>
  <c r="LP26" i="53"/>
  <c r="LO26" i="53"/>
  <c r="LN26" i="53"/>
  <c r="LM26" i="53"/>
  <c r="LR26" i="53" s="1"/>
  <c r="LS25" i="53"/>
  <c r="LT25" i="53" s="1"/>
  <c r="LQ25" i="53"/>
  <c r="LP25" i="53"/>
  <c r="LO25" i="53"/>
  <c r="LN25" i="53"/>
  <c r="LM25" i="53"/>
  <c r="LR25" i="53" s="1"/>
  <c r="LS24" i="53"/>
  <c r="LT24" i="53" s="1"/>
  <c r="LQ24" i="53"/>
  <c r="LP24" i="53"/>
  <c r="LO24" i="53"/>
  <c r="LN24" i="53"/>
  <c r="LM24" i="53"/>
  <c r="LR24" i="53" s="1"/>
  <c r="LS23" i="53"/>
  <c r="LT23" i="53" s="1"/>
  <c r="LQ23" i="53"/>
  <c r="LP23" i="53"/>
  <c r="LO23" i="53"/>
  <c r="LN23" i="53"/>
  <c r="LM23" i="53"/>
  <c r="LR23" i="53" s="1"/>
  <c r="LS22" i="53"/>
  <c r="LT22" i="53" s="1"/>
  <c r="LQ22" i="53"/>
  <c r="LP22" i="53"/>
  <c r="LO22" i="53"/>
  <c r="LN22" i="53"/>
  <c r="LM22" i="53"/>
  <c r="LR22" i="53" s="1"/>
  <c r="LS21" i="53"/>
  <c r="LT21" i="53" s="1"/>
  <c r="LQ21" i="53"/>
  <c r="LP21" i="53"/>
  <c r="LO21" i="53"/>
  <c r="LN21" i="53"/>
  <c r="LM21" i="53"/>
  <c r="LR21" i="53" s="1"/>
  <c r="LS20" i="53"/>
  <c r="LT20" i="53" s="1"/>
  <c r="LQ20" i="53"/>
  <c r="LP20" i="53"/>
  <c r="LO20" i="53"/>
  <c r="LN20" i="53"/>
  <c r="LM20" i="53"/>
  <c r="LR20" i="53" s="1"/>
  <c r="LS19" i="53"/>
  <c r="LT19" i="53" s="1"/>
  <c r="LQ19" i="53"/>
  <c r="LP19" i="53"/>
  <c r="LO19" i="53"/>
  <c r="LN19" i="53"/>
  <c r="LM19" i="53"/>
  <c r="LR19" i="53" s="1"/>
  <c r="LS18" i="53"/>
  <c r="LT18" i="53" s="1"/>
  <c r="LQ18" i="53"/>
  <c r="LP18" i="53"/>
  <c r="LO18" i="53"/>
  <c r="LN18" i="53"/>
  <c r="LM18" i="53"/>
  <c r="LR18" i="53" s="1"/>
  <c r="LS17" i="53"/>
  <c r="LT17" i="53" s="1"/>
  <c r="LQ17" i="53"/>
  <c r="LP17" i="53"/>
  <c r="LO17" i="53"/>
  <c r="LN17" i="53"/>
  <c r="LM17" i="53"/>
  <c r="LR17" i="53" s="1"/>
  <c r="LS16" i="53"/>
  <c r="LT16" i="53" s="1"/>
  <c r="LQ16" i="53"/>
  <c r="LP16" i="53"/>
  <c r="LO16" i="53"/>
  <c r="LN16" i="53"/>
  <c r="LM16" i="53"/>
  <c r="LR16" i="53" s="1"/>
  <c r="LS15" i="53"/>
  <c r="LT15" i="53" s="1"/>
  <c r="LQ15" i="53"/>
  <c r="LP15" i="53"/>
  <c r="LO15" i="53"/>
  <c r="LN15" i="53"/>
  <c r="LM15" i="53"/>
  <c r="LR15" i="53" s="1"/>
  <c r="LS14" i="53"/>
  <c r="LT14" i="53" s="1"/>
  <c r="LQ14" i="53"/>
  <c r="LP14" i="53"/>
  <c r="LO14" i="53"/>
  <c r="LN14" i="53"/>
  <c r="LM14" i="53"/>
  <c r="LR14" i="53" s="1"/>
  <c r="LB135" i="53"/>
  <c r="LC135" i="53" s="1"/>
  <c r="KZ135" i="53"/>
  <c r="KY135" i="53"/>
  <c r="KX135" i="53"/>
  <c r="KW135" i="53"/>
  <c r="KV135" i="53"/>
  <c r="LA135" i="53" s="1"/>
  <c r="LB134" i="53"/>
  <c r="LC134" i="53" s="1"/>
  <c r="KZ134" i="53"/>
  <c r="KY134" i="53"/>
  <c r="KX134" i="53"/>
  <c r="KW134" i="53"/>
  <c r="KV134" i="53"/>
  <c r="LA134" i="53" s="1"/>
  <c r="LB133" i="53"/>
  <c r="LC133" i="53" s="1"/>
  <c r="KZ133" i="53"/>
  <c r="KY133" i="53"/>
  <c r="KX133" i="53"/>
  <c r="KW133" i="53"/>
  <c r="KV133" i="53"/>
  <c r="LA133" i="53" s="1"/>
  <c r="LB132" i="53"/>
  <c r="LC132" i="53" s="1"/>
  <c r="KZ132" i="53"/>
  <c r="KY132" i="53"/>
  <c r="KX132" i="53"/>
  <c r="KW132" i="53"/>
  <c r="KV132" i="53"/>
  <c r="LA132" i="53" s="1"/>
  <c r="LB131" i="53"/>
  <c r="LC131" i="53" s="1"/>
  <c r="KZ131" i="53"/>
  <c r="KY131" i="53"/>
  <c r="KX131" i="53"/>
  <c r="KW131" i="53"/>
  <c r="KV131" i="53"/>
  <c r="LA131" i="53" s="1"/>
  <c r="LB130" i="53"/>
  <c r="LC130" i="53" s="1"/>
  <c r="KZ130" i="53"/>
  <c r="KY130" i="53"/>
  <c r="KX130" i="53"/>
  <c r="KW130" i="53"/>
  <c r="KV130" i="53"/>
  <c r="LA130" i="53" s="1"/>
  <c r="LB129" i="53"/>
  <c r="LC129" i="53" s="1"/>
  <c r="KZ129" i="53"/>
  <c r="KY129" i="53"/>
  <c r="KX129" i="53"/>
  <c r="KW129" i="53"/>
  <c r="KV129" i="53"/>
  <c r="LA129" i="53" s="1"/>
  <c r="LB128" i="53"/>
  <c r="LC128" i="53" s="1"/>
  <c r="KZ128" i="53"/>
  <c r="KY128" i="53"/>
  <c r="KX128" i="53"/>
  <c r="KW128" i="53"/>
  <c r="KV128" i="53"/>
  <c r="LA128" i="53" s="1"/>
  <c r="LB127" i="53"/>
  <c r="LC127" i="53" s="1"/>
  <c r="KZ127" i="53"/>
  <c r="KY127" i="53"/>
  <c r="KX127" i="53"/>
  <c r="KW127" i="53"/>
  <c r="KV127" i="53"/>
  <c r="LA127" i="53" s="1"/>
  <c r="LB126" i="53"/>
  <c r="LC126" i="53" s="1"/>
  <c r="KZ126" i="53"/>
  <c r="KY126" i="53"/>
  <c r="KX126" i="53"/>
  <c r="KW126" i="53"/>
  <c r="KV126" i="53"/>
  <c r="LA126" i="53" s="1"/>
  <c r="LB125" i="53"/>
  <c r="LC125" i="53" s="1"/>
  <c r="KZ125" i="53"/>
  <c r="KY125" i="53"/>
  <c r="KX125" i="53"/>
  <c r="KW125" i="53"/>
  <c r="KV125" i="53"/>
  <c r="LA125" i="53" s="1"/>
  <c r="LB124" i="53"/>
  <c r="LC124" i="53" s="1"/>
  <c r="KZ124" i="53"/>
  <c r="KY124" i="53"/>
  <c r="KX124" i="53"/>
  <c r="KW124" i="53"/>
  <c r="KV124" i="53"/>
  <c r="LA124" i="53" s="1"/>
  <c r="LB123" i="53"/>
  <c r="LC123" i="53" s="1"/>
  <c r="KZ123" i="53"/>
  <c r="KY123" i="53"/>
  <c r="KX123" i="53"/>
  <c r="KW123" i="53"/>
  <c r="KV123" i="53"/>
  <c r="LA123" i="53" s="1"/>
  <c r="LB122" i="53"/>
  <c r="LC122" i="53" s="1"/>
  <c r="KZ122" i="53"/>
  <c r="KY122" i="53"/>
  <c r="KX122" i="53"/>
  <c r="KW122" i="53"/>
  <c r="KV122" i="53"/>
  <c r="LA122" i="53" s="1"/>
  <c r="LB121" i="53"/>
  <c r="LC121" i="53" s="1"/>
  <c r="KZ121" i="53"/>
  <c r="KY121" i="53"/>
  <c r="KX121" i="53"/>
  <c r="KW121" i="53"/>
  <c r="KV121" i="53"/>
  <c r="LA121" i="53" s="1"/>
  <c r="LB120" i="53"/>
  <c r="LC120" i="53" s="1"/>
  <c r="KZ120" i="53"/>
  <c r="KY120" i="53"/>
  <c r="KX120" i="53"/>
  <c r="KW120" i="53"/>
  <c r="KV120" i="53"/>
  <c r="LA120" i="53" s="1"/>
  <c r="LB119" i="53"/>
  <c r="LC119" i="53" s="1"/>
  <c r="KZ119" i="53"/>
  <c r="KY119" i="53"/>
  <c r="KX119" i="53"/>
  <c r="KW119" i="53"/>
  <c r="KV119" i="53"/>
  <c r="LA119" i="53" s="1"/>
  <c r="LB118" i="53"/>
  <c r="LC118" i="53" s="1"/>
  <c r="KZ118" i="53"/>
  <c r="KY118" i="53"/>
  <c r="KX118" i="53"/>
  <c r="KW118" i="53"/>
  <c r="KV118" i="53"/>
  <c r="LA118" i="53" s="1"/>
  <c r="LB117" i="53"/>
  <c r="LC117" i="53" s="1"/>
  <c r="KZ117" i="53"/>
  <c r="KY117" i="53"/>
  <c r="KX117" i="53"/>
  <c r="KW117" i="53"/>
  <c r="KV117" i="53"/>
  <c r="LA117" i="53" s="1"/>
  <c r="LB116" i="53"/>
  <c r="LC116" i="53" s="1"/>
  <c r="KZ116" i="53"/>
  <c r="KY116" i="53"/>
  <c r="KX116" i="53"/>
  <c r="KW116" i="53"/>
  <c r="KV116" i="53"/>
  <c r="LA116" i="53" s="1"/>
  <c r="LB115" i="53"/>
  <c r="LC115" i="53" s="1"/>
  <c r="KZ115" i="53"/>
  <c r="KY115" i="53"/>
  <c r="KX115" i="53"/>
  <c r="KW115" i="53"/>
  <c r="KV115" i="53"/>
  <c r="LA115" i="53" s="1"/>
  <c r="LB114" i="53"/>
  <c r="LC114" i="53" s="1"/>
  <c r="KZ114" i="53"/>
  <c r="KY114" i="53"/>
  <c r="KX114" i="53"/>
  <c r="KW114" i="53"/>
  <c r="KV114" i="53"/>
  <c r="LA114" i="53" s="1"/>
  <c r="LB113" i="53"/>
  <c r="LC113" i="53" s="1"/>
  <c r="KZ113" i="53"/>
  <c r="KY113" i="53"/>
  <c r="KX113" i="53"/>
  <c r="KW113" i="53"/>
  <c r="KV113" i="53"/>
  <c r="LA113" i="53" s="1"/>
  <c r="LB112" i="53"/>
  <c r="LC112" i="53" s="1"/>
  <c r="KZ112" i="53"/>
  <c r="KY112" i="53"/>
  <c r="KX112" i="53"/>
  <c r="KW112" i="53"/>
  <c r="KV112" i="53"/>
  <c r="LA112" i="53" s="1"/>
  <c r="LB111" i="53"/>
  <c r="LC111" i="53" s="1"/>
  <c r="KZ111" i="53"/>
  <c r="KY111" i="53"/>
  <c r="KX111" i="53"/>
  <c r="KW111" i="53"/>
  <c r="KV111" i="53"/>
  <c r="LA111" i="53" s="1"/>
  <c r="LB110" i="53"/>
  <c r="LC110" i="53" s="1"/>
  <c r="KZ110" i="53"/>
  <c r="KY110" i="53"/>
  <c r="KX110" i="53"/>
  <c r="KW110" i="53"/>
  <c r="KV110" i="53"/>
  <c r="LA110" i="53" s="1"/>
  <c r="LB109" i="53"/>
  <c r="LC109" i="53" s="1"/>
  <c r="KZ109" i="53"/>
  <c r="KY109" i="53"/>
  <c r="KX109" i="53"/>
  <c r="KW109" i="53"/>
  <c r="KV109" i="53"/>
  <c r="LA109" i="53" s="1"/>
  <c r="LB108" i="53"/>
  <c r="LC108" i="53" s="1"/>
  <c r="KZ108" i="53"/>
  <c r="KY108" i="53"/>
  <c r="KX108" i="53"/>
  <c r="KW108" i="53"/>
  <c r="KV108" i="53"/>
  <c r="LA108" i="53" s="1"/>
  <c r="LB107" i="53"/>
  <c r="LC107" i="53" s="1"/>
  <c r="KZ107" i="53"/>
  <c r="KY107" i="53"/>
  <c r="KX107" i="53"/>
  <c r="KW107" i="53"/>
  <c r="KV107" i="53"/>
  <c r="LA107" i="53" s="1"/>
  <c r="LB106" i="53"/>
  <c r="LC106" i="53" s="1"/>
  <c r="KZ106" i="53"/>
  <c r="KY106" i="53"/>
  <c r="KX106" i="53"/>
  <c r="KW106" i="53"/>
  <c r="KV106" i="53"/>
  <c r="LA106" i="53" s="1"/>
  <c r="LB105" i="53"/>
  <c r="LC105" i="53" s="1"/>
  <c r="KZ105" i="53"/>
  <c r="KY105" i="53"/>
  <c r="KX105" i="53"/>
  <c r="KW105" i="53"/>
  <c r="KV105" i="53"/>
  <c r="LA105" i="53" s="1"/>
  <c r="LB104" i="53"/>
  <c r="LC104" i="53" s="1"/>
  <c r="KZ104" i="53"/>
  <c r="KY104" i="53"/>
  <c r="KX104" i="53"/>
  <c r="KW104" i="53"/>
  <c r="KV104" i="53"/>
  <c r="LA104" i="53" s="1"/>
  <c r="LB103" i="53"/>
  <c r="LC103" i="53" s="1"/>
  <c r="KZ103" i="53"/>
  <c r="KY103" i="53"/>
  <c r="KX103" i="53"/>
  <c r="KW103" i="53"/>
  <c r="KV103" i="53"/>
  <c r="LA103" i="53" s="1"/>
  <c r="LB102" i="53"/>
  <c r="LC102" i="53" s="1"/>
  <c r="KZ102" i="53"/>
  <c r="KY102" i="53"/>
  <c r="KX102" i="53"/>
  <c r="KW102" i="53"/>
  <c r="KV102" i="53"/>
  <c r="LA102" i="53" s="1"/>
  <c r="LB101" i="53"/>
  <c r="LC101" i="53" s="1"/>
  <c r="KZ101" i="53"/>
  <c r="KY101" i="53"/>
  <c r="KX101" i="53"/>
  <c r="KW101" i="53"/>
  <c r="KV101" i="53"/>
  <c r="LA101" i="53" s="1"/>
  <c r="LB100" i="53"/>
  <c r="LC100" i="53" s="1"/>
  <c r="KZ100" i="53"/>
  <c r="KY100" i="53"/>
  <c r="KX100" i="53"/>
  <c r="KW100" i="53"/>
  <c r="KV100" i="53"/>
  <c r="LA100" i="53" s="1"/>
  <c r="LB99" i="53"/>
  <c r="LC99" i="53" s="1"/>
  <c r="KZ99" i="53"/>
  <c r="KY99" i="53"/>
  <c r="KX99" i="53"/>
  <c r="KW99" i="53"/>
  <c r="KV99" i="53"/>
  <c r="LA99" i="53" s="1"/>
  <c r="LB98" i="53"/>
  <c r="LC98" i="53" s="1"/>
  <c r="KZ98" i="53"/>
  <c r="KY98" i="53"/>
  <c r="KX98" i="53"/>
  <c r="KW98" i="53"/>
  <c r="KV98" i="53"/>
  <c r="LA98" i="53" s="1"/>
  <c r="LB97" i="53"/>
  <c r="LC97" i="53" s="1"/>
  <c r="KZ97" i="53"/>
  <c r="KY97" i="53"/>
  <c r="KX97" i="53"/>
  <c r="KW97" i="53"/>
  <c r="KV97" i="53"/>
  <c r="LA97" i="53" s="1"/>
  <c r="LB96" i="53"/>
  <c r="LC96" i="53" s="1"/>
  <c r="KZ96" i="53"/>
  <c r="KY96" i="53"/>
  <c r="KX96" i="53"/>
  <c r="KW96" i="53"/>
  <c r="KV96" i="53"/>
  <c r="LA96" i="53" s="1"/>
  <c r="LB95" i="53"/>
  <c r="LC95" i="53" s="1"/>
  <c r="KZ95" i="53"/>
  <c r="KY95" i="53"/>
  <c r="KX95" i="53"/>
  <c r="KW95" i="53"/>
  <c r="KV95" i="53"/>
  <c r="LA95" i="53" s="1"/>
  <c r="LB94" i="53"/>
  <c r="LC94" i="53" s="1"/>
  <c r="KZ94" i="53"/>
  <c r="KY94" i="53"/>
  <c r="KX94" i="53"/>
  <c r="KW94" i="53"/>
  <c r="KV94" i="53"/>
  <c r="LA94" i="53" s="1"/>
  <c r="LB93" i="53"/>
  <c r="LC93" i="53" s="1"/>
  <c r="KZ93" i="53"/>
  <c r="KY93" i="53"/>
  <c r="KX93" i="53"/>
  <c r="KW93" i="53"/>
  <c r="KV93" i="53"/>
  <c r="LA93" i="53" s="1"/>
  <c r="LB92" i="53"/>
  <c r="LC92" i="53" s="1"/>
  <c r="KZ92" i="53"/>
  <c r="KY92" i="53"/>
  <c r="KX92" i="53"/>
  <c r="KW92" i="53"/>
  <c r="KV92" i="53"/>
  <c r="LA92" i="53" s="1"/>
  <c r="LB91" i="53"/>
  <c r="LC91" i="53" s="1"/>
  <c r="KZ91" i="53"/>
  <c r="KY91" i="53"/>
  <c r="KX91" i="53"/>
  <c r="KW91" i="53"/>
  <c r="KV91" i="53"/>
  <c r="LA91" i="53" s="1"/>
  <c r="LB90" i="53"/>
  <c r="LC90" i="53" s="1"/>
  <c r="KZ90" i="53"/>
  <c r="KY90" i="53"/>
  <c r="KX90" i="53"/>
  <c r="KW90" i="53"/>
  <c r="KV90" i="53"/>
  <c r="LA90" i="53" s="1"/>
  <c r="LB89" i="53"/>
  <c r="LC89" i="53" s="1"/>
  <c r="KZ89" i="53"/>
  <c r="KY89" i="53"/>
  <c r="KX89" i="53"/>
  <c r="KW89" i="53"/>
  <c r="KV89" i="53"/>
  <c r="LA89" i="53" s="1"/>
  <c r="LB88" i="53"/>
  <c r="LC88" i="53" s="1"/>
  <c r="KZ88" i="53"/>
  <c r="KY88" i="53"/>
  <c r="KX88" i="53"/>
  <c r="KW88" i="53"/>
  <c r="KV88" i="53"/>
  <c r="LA88" i="53" s="1"/>
  <c r="LB87" i="53"/>
  <c r="LC87" i="53" s="1"/>
  <c r="KZ87" i="53"/>
  <c r="KY87" i="53"/>
  <c r="KX87" i="53"/>
  <c r="KW87" i="53"/>
  <c r="KV87" i="53"/>
  <c r="LA87" i="53" s="1"/>
  <c r="LB86" i="53"/>
  <c r="LC86" i="53" s="1"/>
  <c r="KZ86" i="53"/>
  <c r="KY86" i="53"/>
  <c r="KX86" i="53"/>
  <c r="KW86" i="53"/>
  <c r="KV86" i="53"/>
  <c r="LA86" i="53" s="1"/>
  <c r="LB85" i="53"/>
  <c r="LC85" i="53" s="1"/>
  <c r="KZ85" i="53"/>
  <c r="KY85" i="53"/>
  <c r="KX85" i="53"/>
  <c r="KW85" i="53"/>
  <c r="KV85" i="53"/>
  <c r="LA85" i="53" s="1"/>
  <c r="LB84" i="53"/>
  <c r="LC84" i="53" s="1"/>
  <c r="KZ84" i="53"/>
  <c r="KY84" i="53"/>
  <c r="KX84" i="53"/>
  <c r="KW84" i="53"/>
  <c r="KV84" i="53"/>
  <c r="LA84" i="53" s="1"/>
  <c r="LB83" i="53"/>
  <c r="LC83" i="53" s="1"/>
  <c r="KZ83" i="53"/>
  <c r="KY83" i="53"/>
  <c r="KX83" i="53"/>
  <c r="KW83" i="53"/>
  <c r="KV83" i="53"/>
  <c r="LA83" i="53" s="1"/>
  <c r="LB82" i="53"/>
  <c r="LC82" i="53" s="1"/>
  <c r="KZ82" i="53"/>
  <c r="KY82" i="53"/>
  <c r="KX82" i="53"/>
  <c r="KW82" i="53"/>
  <c r="KV82" i="53"/>
  <c r="LA82" i="53" s="1"/>
  <c r="LB81" i="53"/>
  <c r="LC81" i="53" s="1"/>
  <c r="KZ81" i="53"/>
  <c r="KY81" i="53"/>
  <c r="KX81" i="53"/>
  <c r="KW81" i="53"/>
  <c r="KV81" i="53"/>
  <c r="LA81" i="53" s="1"/>
  <c r="LB80" i="53"/>
  <c r="LC80" i="53" s="1"/>
  <c r="KZ80" i="53"/>
  <c r="KY80" i="53"/>
  <c r="KX80" i="53"/>
  <c r="KW80" i="53"/>
  <c r="KV80" i="53"/>
  <c r="LA80" i="53" s="1"/>
  <c r="LB79" i="53"/>
  <c r="LC79" i="53" s="1"/>
  <c r="KZ79" i="53"/>
  <c r="KY79" i="53"/>
  <c r="KX79" i="53"/>
  <c r="KW79" i="53"/>
  <c r="KV79" i="53"/>
  <c r="LA79" i="53" s="1"/>
  <c r="LB78" i="53"/>
  <c r="LC78" i="53" s="1"/>
  <c r="KZ78" i="53"/>
  <c r="KY78" i="53"/>
  <c r="KX78" i="53"/>
  <c r="KW78" i="53"/>
  <c r="KV78" i="53"/>
  <c r="LA78" i="53" s="1"/>
  <c r="LB77" i="53"/>
  <c r="LC77" i="53" s="1"/>
  <c r="KZ77" i="53"/>
  <c r="KY77" i="53"/>
  <c r="KX77" i="53"/>
  <c r="KW77" i="53"/>
  <c r="KV77" i="53"/>
  <c r="LA77" i="53" s="1"/>
  <c r="LB76" i="53"/>
  <c r="LC76" i="53" s="1"/>
  <c r="KZ76" i="53"/>
  <c r="KY76" i="53"/>
  <c r="KX76" i="53"/>
  <c r="KW76" i="53"/>
  <c r="KV76" i="53"/>
  <c r="LA76" i="53" s="1"/>
  <c r="LB75" i="53"/>
  <c r="LC75" i="53" s="1"/>
  <c r="KZ75" i="53"/>
  <c r="KY75" i="53"/>
  <c r="KX75" i="53"/>
  <c r="KW75" i="53"/>
  <c r="KV75" i="53"/>
  <c r="LA75" i="53" s="1"/>
  <c r="LB74" i="53"/>
  <c r="LC74" i="53" s="1"/>
  <c r="KZ74" i="53"/>
  <c r="KY74" i="53"/>
  <c r="KX74" i="53"/>
  <c r="KW74" i="53"/>
  <c r="KV74" i="53"/>
  <c r="LA74" i="53" s="1"/>
  <c r="LB73" i="53"/>
  <c r="LC73" i="53" s="1"/>
  <c r="KZ73" i="53"/>
  <c r="KY73" i="53"/>
  <c r="KX73" i="53"/>
  <c r="KW73" i="53"/>
  <c r="KV73" i="53"/>
  <c r="LA73" i="53" s="1"/>
  <c r="LB72" i="53"/>
  <c r="LC72" i="53" s="1"/>
  <c r="KZ72" i="53"/>
  <c r="KY72" i="53"/>
  <c r="KX72" i="53"/>
  <c r="KW72" i="53"/>
  <c r="KV72" i="53"/>
  <c r="LA72" i="53" s="1"/>
  <c r="LB71" i="53"/>
  <c r="LC71" i="53" s="1"/>
  <c r="KZ71" i="53"/>
  <c r="KY71" i="53"/>
  <c r="KX71" i="53"/>
  <c r="KW71" i="53"/>
  <c r="KV71" i="53"/>
  <c r="LA71" i="53" s="1"/>
  <c r="LB70" i="53"/>
  <c r="LC70" i="53" s="1"/>
  <c r="KZ70" i="53"/>
  <c r="KY70" i="53"/>
  <c r="KX70" i="53"/>
  <c r="KW70" i="53"/>
  <c r="KV70" i="53"/>
  <c r="LA70" i="53" s="1"/>
  <c r="LB69" i="53"/>
  <c r="LC69" i="53" s="1"/>
  <c r="KZ69" i="53"/>
  <c r="KY69" i="53"/>
  <c r="KX69" i="53"/>
  <c r="KW69" i="53"/>
  <c r="KV69" i="53"/>
  <c r="LA69" i="53" s="1"/>
  <c r="LB68" i="53"/>
  <c r="LC68" i="53" s="1"/>
  <c r="KZ68" i="53"/>
  <c r="KY68" i="53"/>
  <c r="KX68" i="53"/>
  <c r="KW68" i="53"/>
  <c r="KV68" i="53"/>
  <c r="LA68" i="53" s="1"/>
  <c r="LB67" i="53"/>
  <c r="LC67" i="53" s="1"/>
  <c r="KZ67" i="53"/>
  <c r="KY67" i="53"/>
  <c r="KX67" i="53"/>
  <c r="KW67" i="53"/>
  <c r="KV67" i="53"/>
  <c r="LA67" i="53" s="1"/>
  <c r="LB66" i="53"/>
  <c r="LC66" i="53" s="1"/>
  <c r="KZ66" i="53"/>
  <c r="KY66" i="53"/>
  <c r="KX66" i="53"/>
  <c r="KW66" i="53"/>
  <c r="KV66" i="53"/>
  <c r="LA66" i="53" s="1"/>
  <c r="LB65" i="53"/>
  <c r="LC65" i="53" s="1"/>
  <c r="KZ65" i="53"/>
  <c r="KY65" i="53"/>
  <c r="KX65" i="53"/>
  <c r="KW65" i="53"/>
  <c r="KV65" i="53"/>
  <c r="LA65" i="53" s="1"/>
  <c r="LB64" i="53"/>
  <c r="LC64" i="53" s="1"/>
  <c r="KZ64" i="53"/>
  <c r="KY64" i="53"/>
  <c r="KX64" i="53"/>
  <c r="KW64" i="53"/>
  <c r="KV64" i="53"/>
  <c r="LA64" i="53" s="1"/>
  <c r="LB63" i="53"/>
  <c r="LC63" i="53" s="1"/>
  <c r="KZ63" i="53"/>
  <c r="KY63" i="53"/>
  <c r="KX63" i="53"/>
  <c r="KW63" i="53"/>
  <c r="KV63" i="53"/>
  <c r="LA63" i="53" s="1"/>
  <c r="LB62" i="53"/>
  <c r="LC62" i="53" s="1"/>
  <c r="KZ62" i="53"/>
  <c r="KY62" i="53"/>
  <c r="KX62" i="53"/>
  <c r="KW62" i="53"/>
  <c r="KV62" i="53"/>
  <c r="LA62" i="53" s="1"/>
  <c r="LB61" i="53"/>
  <c r="LC61" i="53" s="1"/>
  <c r="KZ61" i="53"/>
  <c r="KY61" i="53"/>
  <c r="KX61" i="53"/>
  <c r="KW61" i="53"/>
  <c r="KV61" i="53"/>
  <c r="LA61" i="53" s="1"/>
  <c r="LB60" i="53"/>
  <c r="LC60" i="53" s="1"/>
  <c r="KZ60" i="53"/>
  <c r="KY60" i="53"/>
  <c r="KX60" i="53"/>
  <c r="KW60" i="53"/>
  <c r="KV60" i="53"/>
  <c r="LA60" i="53" s="1"/>
  <c r="LB59" i="53"/>
  <c r="LC59" i="53" s="1"/>
  <c r="KZ59" i="53"/>
  <c r="KY59" i="53"/>
  <c r="KX59" i="53"/>
  <c r="KW59" i="53"/>
  <c r="KV59" i="53"/>
  <c r="LA59" i="53" s="1"/>
  <c r="LB58" i="53"/>
  <c r="LC58" i="53" s="1"/>
  <c r="KZ58" i="53"/>
  <c r="KY58" i="53"/>
  <c r="KX58" i="53"/>
  <c r="KW58" i="53"/>
  <c r="KV58" i="53"/>
  <c r="LA58" i="53" s="1"/>
  <c r="LB57" i="53"/>
  <c r="LC57" i="53" s="1"/>
  <c r="KZ57" i="53"/>
  <c r="KY57" i="53"/>
  <c r="KX57" i="53"/>
  <c r="KW57" i="53"/>
  <c r="KV57" i="53"/>
  <c r="LA57" i="53" s="1"/>
  <c r="LB56" i="53"/>
  <c r="LC56" i="53" s="1"/>
  <c r="KZ56" i="53"/>
  <c r="KY56" i="53"/>
  <c r="KX56" i="53"/>
  <c r="KW56" i="53"/>
  <c r="KV56" i="53"/>
  <c r="LA56" i="53" s="1"/>
  <c r="LB55" i="53"/>
  <c r="LC55" i="53" s="1"/>
  <c r="KZ55" i="53"/>
  <c r="KY55" i="53"/>
  <c r="KX55" i="53"/>
  <c r="KW55" i="53"/>
  <c r="KV55" i="53"/>
  <c r="LA55" i="53" s="1"/>
  <c r="LB54" i="53"/>
  <c r="LC54" i="53" s="1"/>
  <c r="KZ54" i="53"/>
  <c r="KY54" i="53"/>
  <c r="KX54" i="53"/>
  <c r="KW54" i="53"/>
  <c r="KV54" i="53"/>
  <c r="LA54" i="53" s="1"/>
  <c r="LB53" i="53"/>
  <c r="LC53" i="53" s="1"/>
  <c r="KZ53" i="53"/>
  <c r="KY53" i="53"/>
  <c r="KX53" i="53"/>
  <c r="KW53" i="53"/>
  <c r="KV53" i="53"/>
  <c r="LA53" i="53" s="1"/>
  <c r="LB52" i="53"/>
  <c r="LC52" i="53" s="1"/>
  <c r="KZ52" i="53"/>
  <c r="KY52" i="53"/>
  <c r="KX52" i="53"/>
  <c r="KW52" i="53"/>
  <c r="KV52" i="53"/>
  <c r="LA52" i="53" s="1"/>
  <c r="LB51" i="53"/>
  <c r="LC51" i="53" s="1"/>
  <c r="KZ51" i="53"/>
  <c r="KY51" i="53"/>
  <c r="KX51" i="53"/>
  <c r="KW51" i="53"/>
  <c r="KV51" i="53"/>
  <c r="LA51" i="53" s="1"/>
  <c r="LB50" i="53"/>
  <c r="LC50" i="53" s="1"/>
  <c r="KZ50" i="53"/>
  <c r="KY50" i="53"/>
  <c r="KX50" i="53"/>
  <c r="KW50" i="53"/>
  <c r="KV50" i="53"/>
  <c r="LA50" i="53" s="1"/>
  <c r="LB49" i="53"/>
  <c r="LC49" i="53" s="1"/>
  <c r="KZ49" i="53"/>
  <c r="KY49" i="53"/>
  <c r="KX49" i="53"/>
  <c r="KW49" i="53"/>
  <c r="KV49" i="53"/>
  <c r="LA49" i="53" s="1"/>
  <c r="LB48" i="53"/>
  <c r="LC48" i="53" s="1"/>
  <c r="KZ48" i="53"/>
  <c r="KY48" i="53"/>
  <c r="KX48" i="53"/>
  <c r="KW48" i="53"/>
  <c r="KV48" i="53"/>
  <c r="LA48" i="53" s="1"/>
  <c r="LB47" i="53"/>
  <c r="LC47" i="53" s="1"/>
  <c r="KZ47" i="53"/>
  <c r="KY47" i="53"/>
  <c r="KX47" i="53"/>
  <c r="KW47" i="53"/>
  <c r="KV47" i="53"/>
  <c r="LA47" i="53" s="1"/>
  <c r="LB46" i="53"/>
  <c r="LC46" i="53" s="1"/>
  <c r="KZ46" i="53"/>
  <c r="KY46" i="53"/>
  <c r="KX46" i="53"/>
  <c r="KW46" i="53"/>
  <c r="KV46" i="53"/>
  <c r="LA46" i="53" s="1"/>
  <c r="LB45" i="53"/>
  <c r="LC45" i="53" s="1"/>
  <c r="KZ45" i="53"/>
  <c r="KY45" i="53"/>
  <c r="KX45" i="53"/>
  <c r="KW45" i="53"/>
  <c r="KV45" i="53"/>
  <c r="LA45" i="53" s="1"/>
  <c r="LB44" i="53"/>
  <c r="LC44" i="53" s="1"/>
  <c r="KZ44" i="53"/>
  <c r="KY44" i="53"/>
  <c r="KX44" i="53"/>
  <c r="KW44" i="53"/>
  <c r="KV44" i="53"/>
  <c r="LA44" i="53" s="1"/>
  <c r="LB43" i="53"/>
  <c r="LC43" i="53" s="1"/>
  <c r="KZ43" i="53"/>
  <c r="KY43" i="53"/>
  <c r="KX43" i="53"/>
  <c r="KW43" i="53"/>
  <c r="KV43" i="53"/>
  <c r="LA43" i="53" s="1"/>
  <c r="LB42" i="53"/>
  <c r="LC42" i="53" s="1"/>
  <c r="KZ42" i="53"/>
  <c r="KY42" i="53"/>
  <c r="KX42" i="53"/>
  <c r="KW42" i="53"/>
  <c r="KV42" i="53"/>
  <c r="LA42" i="53" s="1"/>
  <c r="LB41" i="53"/>
  <c r="LC41" i="53" s="1"/>
  <c r="KZ41" i="53"/>
  <c r="KY41" i="53"/>
  <c r="KX41" i="53"/>
  <c r="KW41" i="53"/>
  <c r="KV41" i="53"/>
  <c r="LA41" i="53" s="1"/>
  <c r="LB40" i="53"/>
  <c r="LC40" i="53" s="1"/>
  <c r="KZ40" i="53"/>
  <c r="KY40" i="53"/>
  <c r="KX40" i="53"/>
  <c r="KW40" i="53"/>
  <c r="KV40" i="53"/>
  <c r="LA40" i="53" s="1"/>
  <c r="LB39" i="53"/>
  <c r="LC39" i="53" s="1"/>
  <c r="KZ39" i="53"/>
  <c r="KY39" i="53"/>
  <c r="KX39" i="53"/>
  <c r="KW39" i="53"/>
  <c r="KV39" i="53"/>
  <c r="LA39" i="53" s="1"/>
  <c r="LB38" i="53"/>
  <c r="LC38" i="53" s="1"/>
  <c r="KZ38" i="53"/>
  <c r="KY38" i="53"/>
  <c r="KX38" i="53"/>
  <c r="KW38" i="53"/>
  <c r="KV38" i="53"/>
  <c r="LA38" i="53" s="1"/>
  <c r="LB37" i="53"/>
  <c r="LC37" i="53" s="1"/>
  <c r="KZ37" i="53"/>
  <c r="KY37" i="53"/>
  <c r="KX37" i="53"/>
  <c r="KW37" i="53"/>
  <c r="KV37" i="53"/>
  <c r="LA37" i="53" s="1"/>
  <c r="LB36" i="53"/>
  <c r="LC36" i="53" s="1"/>
  <c r="KZ36" i="53"/>
  <c r="KY36" i="53"/>
  <c r="KX36" i="53"/>
  <c r="KW36" i="53"/>
  <c r="KV36" i="53"/>
  <c r="LA36" i="53" s="1"/>
  <c r="LB35" i="53"/>
  <c r="LC35" i="53" s="1"/>
  <c r="KZ35" i="53"/>
  <c r="KY35" i="53"/>
  <c r="KX35" i="53"/>
  <c r="KW35" i="53"/>
  <c r="KV35" i="53"/>
  <c r="LA35" i="53" s="1"/>
  <c r="LB34" i="53"/>
  <c r="LC34" i="53" s="1"/>
  <c r="KZ34" i="53"/>
  <c r="KY34" i="53"/>
  <c r="KX34" i="53"/>
  <c r="KW34" i="53"/>
  <c r="KV34" i="53"/>
  <c r="LA34" i="53" s="1"/>
  <c r="LB33" i="53"/>
  <c r="LC33" i="53" s="1"/>
  <c r="KZ33" i="53"/>
  <c r="KY33" i="53"/>
  <c r="KX33" i="53"/>
  <c r="KW33" i="53"/>
  <c r="KV33" i="53"/>
  <c r="LA33" i="53" s="1"/>
  <c r="LB32" i="53"/>
  <c r="LC32" i="53" s="1"/>
  <c r="KZ32" i="53"/>
  <c r="KY32" i="53"/>
  <c r="KX32" i="53"/>
  <c r="KW32" i="53"/>
  <c r="KV32" i="53"/>
  <c r="LA32" i="53" s="1"/>
  <c r="LB31" i="53"/>
  <c r="LC31" i="53" s="1"/>
  <c r="KZ31" i="53"/>
  <c r="KY31" i="53"/>
  <c r="KX31" i="53"/>
  <c r="KW31" i="53"/>
  <c r="KV31" i="53"/>
  <c r="LA31" i="53" s="1"/>
  <c r="LB30" i="53"/>
  <c r="LC30" i="53" s="1"/>
  <c r="KZ30" i="53"/>
  <c r="KY30" i="53"/>
  <c r="KX30" i="53"/>
  <c r="KW30" i="53"/>
  <c r="KV30" i="53"/>
  <c r="LA30" i="53" s="1"/>
  <c r="LB29" i="53"/>
  <c r="LC29" i="53" s="1"/>
  <c r="KZ29" i="53"/>
  <c r="KY29" i="53"/>
  <c r="KX29" i="53"/>
  <c r="KW29" i="53"/>
  <c r="KV29" i="53"/>
  <c r="LA29" i="53" s="1"/>
  <c r="LB28" i="53"/>
  <c r="LC28" i="53" s="1"/>
  <c r="KZ28" i="53"/>
  <c r="KY28" i="53"/>
  <c r="KX28" i="53"/>
  <c r="KW28" i="53"/>
  <c r="KV28" i="53"/>
  <c r="LA28" i="53" s="1"/>
  <c r="LB27" i="53"/>
  <c r="LC27" i="53" s="1"/>
  <c r="KZ27" i="53"/>
  <c r="KY27" i="53"/>
  <c r="KX27" i="53"/>
  <c r="KW27" i="53"/>
  <c r="KV27" i="53"/>
  <c r="LA27" i="53" s="1"/>
  <c r="LB26" i="53"/>
  <c r="LC26" i="53" s="1"/>
  <c r="KZ26" i="53"/>
  <c r="KY26" i="53"/>
  <c r="KX26" i="53"/>
  <c r="KW26" i="53"/>
  <c r="KV26" i="53"/>
  <c r="LA26" i="53" s="1"/>
  <c r="LB25" i="53"/>
  <c r="LC25" i="53" s="1"/>
  <c r="KZ25" i="53"/>
  <c r="KY25" i="53"/>
  <c r="KX25" i="53"/>
  <c r="KW25" i="53"/>
  <c r="KV25" i="53"/>
  <c r="LA25" i="53" s="1"/>
  <c r="LB24" i="53"/>
  <c r="LC24" i="53" s="1"/>
  <c r="KZ24" i="53"/>
  <c r="KY24" i="53"/>
  <c r="KX24" i="53"/>
  <c r="KW24" i="53"/>
  <c r="KV24" i="53"/>
  <c r="LA24" i="53" s="1"/>
  <c r="LB23" i="53"/>
  <c r="LC23" i="53" s="1"/>
  <c r="KZ23" i="53"/>
  <c r="KY23" i="53"/>
  <c r="KX23" i="53"/>
  <c r="KW23" i="53"/>
  <c r="KV23" i="53"/>
  <c r="LA23" i="53" s="1"/>
  <c r="LB22" i="53"/>
  <c r="LC22" i="53" s="1"/>
  <c r="KZ22" i="53"/>
  <c r="KY22" i="53"/>
  <c r="KX22" i="53"/>
  <c r="KW22" i="53"/>
  <c r="KV22" i="53"/>
  <c r="LA22" i="53" s="1"/>
  <c r="LB21" i="53"/>
  <c r="LC21" i="53" s="1"/>
  <c r="KZ21" i="53"/>
  <c r="KY21" i="53"/>
  <c r="KX21" i="53"/>
  <c r="KW21" i="53"/>
  <c r="KV21" i="53"/>
  <c r="LA21" i="53" s="1"/>
  <c r="LB20" i="53"/>
  <c r="LC20" i="53" s="1"/>
  <c r="KZ20" i="53"/>
  <c r="KY20" i="53"/>
  <c r="KX20" i="53"/>
  <c r="KW20" i="53"/>
  <c r="KV20" i="53"/>
  <c r="LA20" i="53" s="1"/>
  <c r="LB19" i="53"/>
  <c r="LC19" i="53" s="1"/>
  <c r="KZ19" i="53"/>
  <c r="KY19" i="53"/>
  <c r="KX19" i="53"/>
  <c r="KW19" i="53"/>
  <c r="KV19" i="53"/>
  <c r="LA19" i="53" s="1"/>
  <c r="LB18" i="53"/>
  <c r="LC18" i="53" s="1"/>
  <c r="KZ18" i="53"/>
  <c r="KY18" i="53"/>
  <c r="KX18" i="53"/>
  <c r="KW18" i="53"/>
  <c r="KV18" i="53"/>
  <c r="LA18" i="53" s="1"/>
  <c r="LB17" i="53"/>
  <c r="LC17" i="53" s="1"/>
  <c r="KZ17" i="53"/>
  <c r="KY17" i="53"/>
  <c r="KX17" i="53"/>
  <c r="KW17" i="53"/>
  <c r="KV17" i="53"/>
  <c r="LA17" i="53" s="1"/>
  <c r="LB16" i="53"/>
  <c r="LC16" i="53" s="1"/>
  <c r="KZ16" i="53"/>
  <c r="KY16" i="53"/>
  <c r="KX16" i="53"/>
  <c r="KW16" i="53"/>
  <c r="KV16" i="53"/>
  <c r="LA16" i="53" s="1"/>
  <c r="LB15" i="53"/>
  <c r="LC15" i="53" s="1"/>
  <c r="KZ15" i="53"/>
  <c r="KY15" i="53"/>
  <c r="KX15" i="53"/>
  <c r="KW15" i="53"/>
  <c r="KV15" i="53"/>
  <c r="LA15" i="53" s="1"/>
  <c r="LB14" i="53"/>
  <c r="LC14" i="53" s="1"/>
  <c r="KZ14" i="53"/>
  <c r="KY14" i="53"/>
  <c r="KX14" i="53"/>
  <c r="KW14" i="53"/>
  <c r="KV14" i="53"/>
  <c r="LA14" i="53" s="1"/>
  <c r="KK135" i="53"/>
  <c r="KL135" i="53" s="1"/>
  <c r="KI135" i="53"/>
  <c r="KH135" i="53"/>
  <c r="KG135" i="53"/>
  <c r="KF135" i="53"/>
  <c r="KE135" i="53"/>
  <c r="KJ135" i="53" s="1"/>
  <c r="KK134" i="53"/>
  <c r="KL134" i="53" s="1"/>
  <c r="KI134" i="53"/>
  <c r="KH134" i="53"/>
  <c r="KG134" i="53"/>
  <c r="KF134" i="53"/>
  <c r="KE134" i="53"/>
  <c r="KJ134" i="53" s="1"/>
  <c r="KK133" i="53"/>
  <c r="KL133" i="53" s="1"/>
  <c r="KI133" i="53"/>
  <c r="KH133" i="53"/>
  <c r="KG133" i="53"/>
  <c r="KF133" i="53"/>
  <c r="KE133" i="53"/>
  <c r="KJ133" i="53" s="1"/>
  <c r="KK132" i="53"/>
  <c r="KL132" i="53" s="1"/>
  <c r="KI132" i="53"/>
  <c r="KH132" i="53"/>
  <c r="KG132" i="53"/>
  <c r="KF132" i="53"/>
  <c r="KE132" i="53"/>
  <c r="KJ132" i="53" s="1"/>
  <c r="KK131" i="53"/>
  <c r="KL131" i="53" s="1"/>
  <c r="KI131" i="53"/>
  <c r="KH131" i="53"/>
  <c r="KG131" i="53"/>
  <c r="KF131" i="53"/>
  <c r="KE131" i="53"/>
  <c r="KJ131" i="53" s="1"/>
  <c r="KK130" i="53"/>
  <c r="KL130" i="53" s="1"/>
  <c r="KI130" i="53"/>
  <c r="KH130" i="53"/>
  <c r="KG130" i="53"/>
  <c r="KF130" i="53"/>
  <c r="KE130" i="53"/>
  <c r="KJ130" i="53" s="1"/>
  <c r="KK129" i="53"/>
  <c r="KL129" i="53" s="1"/>
  <c r="KI129" i="53"/>
  <c r="KH129" i="53"/>
  <c r="KG129" i="53"/>
  <c r="KF129" i="53"/>
  <c r="KE129" i="53"/>
  <c r="KJ129" i="53" s="1"/>
  <c r="KK128" i="53"/>
  <c r="KL128" i="53" s="1"/>
  <c r="KI128" i="53"/>
  <c r="KH128" i="53"/>
  <c r="KG128" i="53"/>
  <c r="KF128" i="53"/>
  <c r="KE128" i="53"/>
  <c r="KJ128" i="53" s="1"/>
  <c r="KK127" i="53"/>
  <c r="KL127" i="53" s="1"/>
  <c r="KI127" i="53"/>
  <c r="KH127" i="53"/>
  <c r="KG127" i="53"/>
  <c r="KF127" i="53"/>
  <c r="KE127" i="53"/>
  <c r="KJ127" i="53" s="1"/>
  <c r="KK126" i="53"/>
  <c r="KL126" i="53" s="1"/>
  <c r="KI126" i="53"/>
  <c r="KH126" i="53"/>
  <c r="KG126" i="53"/>
  <c r="KF126" i="53"/>
  <c r="KE126" i="53"/>
  <c r="KJ126" i="53" s="1"/>
  <c r="KK125" i="53"/>
  <c r="KL125" i="53" s="1"/>
  <c r="KI125" i="53"/>
  <c r="KH125" i="53"/>
  <c r="KG125" i="53"/>
  <c r="KF125" i="53"/>
  <c r="KE125" i="53"/>
  <c r="KJ125" i="53" s="1"/>
  <c r="KK124" i="53"/>
  <c r="KL124" i="53" s="1"/>
  <c r="KI124" i="53"/>
  <c r="KH124" i="53"/>
  <c r="KG124" i="53"/>
  <c r="KF124" i="53"/>
  <c r="KE124" i="53"/>
  <c r="KJ124" i="53" s="1"/>
  <c r="KK123" i="53"/>
  <c r="KL123" i="53" s="1"/>
  <c r="KI123" i="53"/>
  <c r="KH123" i="53"/>
  <c r="KG123" i="53"/>
  <c r="KF123" i="53"/>
  <c r="KE123" i="53"/>
  <c r="KJ123" i="53" s="1"/>
  <c r="KK122" i="53"/>
  <c r="KL122" i="53" s="1"/>
  <c r="KI122" i="53"/>
  <c r="KH122" i="53"/>
  <c r="KG122" i="53"/>
  <c r="KF122" i="53"/>
  <c r="KE122" i="53"/>
  <c r="KJ122" i="53" s="1"/>
  <c r="KK121" i="53"/>
  <c r="KL121" i="53" s="1"/>
  <c r="KI121" i="53"/>
  <c r="KH121" i="53"/>
  <c r="KG121" i="53"/>
  <c r="KF121" i="53"/>
  <c r="KE121" i="53"/>
  <c r="KJ121" i="53" s="1"/>
  <c r="KK120" i="53"/>
  <c r="KL120" i="53" s="1"/>
  <c r="KI120" i="53"/>
  <c r="KH120" i="53"/>
  <c r="KG120" i="53"/>
  <c r="KF120" i="53"/>
  <c r="KE120" i="53"/>
  <c r="KJ120" i="53" s="1"/>
  <c r="KK119" i="53"/>
  <c r="KL119" i="53" s="1"/>
  <c r="KI119" i="53"/>
  <c r="KH119" i="53"/>
  <c r="KG119" i="53"/>
  <c r="KF119" i="53"/>
  <c r="KE119" i="53"/>
  <c r="KJ119" i="53" s="1"/>
  <c r="KK118" i="53"/>
  <c r="KL118" i="53" s="1"/>
  <c r="KI118" i="53"/>
  <c r="KH118" i="53"/>
  <c r="KG118" i="53"/>
  <c r="KF118" i="53"/>
  <c r="KE118" i="53"/>
  <c r="KJ118" i="53" s="1"/>
  <c r="KK117" i="53"/>
  <c r="KL117" i="53" s="1"/>
  <c r="KI117" i="53"/>
  <c r="KH117" i="53"/>
  <c r="KG117" i="53"/>
  <c r="KF117" i="53"/>
  <c r="KE117" i="53"/>
  <c r="KJ117" i="53" s="1"/>
  <c r="KK116" i="53"/>
  <c r="KL116" i="53" s="1"/>
  <c r="KI116" i="53"/>
  <c r="KH116" i="53"/>
  <c r="KG116" i="53"/>
  <c r="KF116" i="53"/>
  <c r="KE116" i="53"/>
  <c r="KJ116" i="53" s="1"/>
  <c r="KK115" i="53"/>
  <c r="KL115" i="53" s="1"/>
  <c r="KI115" i="53"/>
  <c r="KH115" i="53"/>
  <c r="KG115" i="53"/>
  <c r="KF115" i="53"/>
  <c r="KE115" i="53"/>
  <c r="KJ115" i="53" s="1"/>
  <c r="KK114" i="53"/>
  <c r="KL114" i="53" s="1"/>
  <c r="KI114" i="53"/>
  <c r="KH114" i="53"/>
  <c r="KG114" i="53"/>
  <c r="KF114" i="53"/>
  <c r="KE114" i="53"/>
  <c r="KJ114" i="53" s="1"/>
  <c r="KK113" i="53"/>
  <c r="KL113" i="53" s="1"/>
  <c r="KI113" i="53"/>
  <c r="KH113" i="53"/>
  <c r="KG113" i="53"/>
  <c r="KF113" i="53"/>
  <c r="KE113" i="53"/>
  <c r="KJ113" i="53" s="1"/>
  <c r="KK112" i="53"/>
  <c r="KL112" i="53" s="1"/>
  <c r="KI112" i="53"/>
  <c r="KH112" i="53"/>
  <c r="KG112" i="53"/>
  <c r="KF112" i="53"/>
  <c r="KE112" i="53"/>
  <c r="KJ112" i="53" s="1"/>
  <c r="KK111" i="53"/>
  <c r="KL111" i="53" s="1"/>
  <c r="KI111" i="53"/>
  <c r="KH111" i="53"/>
  <c r="KG111" i="53"/>
  <c r="KF111" i="53"/>
  <c r="KE111" i="53"/>
  <c r="KJ111" i="53" s="1"/>
  <c r="KK110" i="53"/>
  <c r="KL110" i="53" s="1"/>
  <c r="KI110" i="53"/>
  <c r="KH110" i="53"/>
  <c r="KG110" i="53"/>
  <c r="KF110" i="53"/>
  <c r="KE110" i="53"/>
  <c r="KJ110" i="53" s="1"/>
  <c r="KK109" i="53"/>
  <c r="KL109" i="53" s="1"/>
  <c r="KI109" i="53"/>
  <c r="KH109" i="53"/>
  <c r="KG109" i="53"/>
  <c r="KF109" i="53"/>
  <c r="KE109" i="53"/>
  <c r="KJ109" i="53" s="1"/>
  <c r="KK108" i="53"/>
  <c r="KL108" i="53" s="1"/>
  <c r="KI108" i="53"/>
  <c r="KH108" i="53"/>
  <c r="KG108" i="53"/>
  <c r="KF108" i="53"/>
  <c r="KE108" i="53"/>
  <c r="KJ108" i="53" s="1"/>
  <c r="KK107" i="53"/>
  <c r="KL107" i="53" s="1"/>
  <c r="KI107" i="53"/>
  <c r="KH107" i="53"/>
  <c r="KG107" i="53"/>
  <c r="KF107" i="53"/>
  <c r="KE107" i="53"/>
  <c r="KJ107" i="53" s="1"/>
  <c r="KK106" i="53"/>
  <c r="KL106" i="53" s="1"/>
  <c r="KI106" i="53"/>
  <c r="KH106" i="53"/>
  <c r="KG106" i="53"/>
  <c r="KF106" i="53"/>
  <c r="KE106" i="53"/>
  <c r="KJ106" i="53" s="1"/>
  <c r="KK105" i="53"/>
  <c r="KL105" i="53" s="1"/>
  <c r="KI105" i="53"/>
  <c r="KH105" i="53"/>
  <c r="KG105" i="53"/>
  <c r="KF105" i="53"/>
  <c r="KE105" i="53"/>
  <c r="KJ105" i="53" s="1"/>
  <c r="KK104" i="53"/>
  <c r="KL104" i="53" s="1"/>
  <c r="KI104" i="53"/>
  <c r="KH104" i="53"/>
  <c r="KG104" i="53"/>
  <c r="KF104" i="53"/>
  <c r="KE104" i="53"/>
  <c r="KJ104" i="53" s="1"/>
  <c r="KK103" i="53"/>
  <c r="KL103" i="53" s="1"/>
  <c r="KI103" i="53"/>
  <c r="KH103" i="53"/>
  <c r="KG103" i="53"/>
  <c r="KF103" i="53"/>
  <c r="KE103" i="53"/>
  <c r="KJ103" i="53" s="1"/>
  <c r="KK102" i="53"/>
  <c r="KL102" i="53" s="1"/>
  <c r="KI102" i="53"/>
  <c r="KH102" i="53"/>
  <c r="KG102" i="53"/>
  <c r="KF102" i="53"/>
  <c r="KE102" i="53"/>
  <c r="KJ102" i="53" s="1"/>
  <c r="KK101" i="53"/>
  <c r="KL101" i="53" s="1"/>
  <c r="KI101" i="53"/>
  <c r="KH101" i="53"/>
  <c r="KG101" i="53"/>
  <c r="KF101" i="53"/>
  <c r="KE101" i="53"/>
  <c r="KJ101" i="53" s="1"/>
  <c r="KK100" i="53"/>
  <c r="KL100" i="53" s="1"/>
  <c r="KI100" i="53"/>
  <c r="KH100" i="53"/>
  <c r="KG100" i="53"/>
  <c r="KF100" i="53"/>
  <c r="KE100" i="53"/>
  <c r="KJ100" i="53" s="1"/>
  <c r="KK99" i="53"/>
  <c r="KL99" i="53" s="1"/>
  <c r="KI99" i="53"/>
  <c r="KH99" i="53"/>
  <c r="KG99" i="53"/>
  <c r="KF99" i="53"/>
  <c r="KE99" i="53"/>
  <c r="KJ99" i="53" s="1"/>
  <c r="KK98" i="53"/>
  <c r="KL98" i="53" s="1"/>
  <c r="KI98" i="53"/>
  <c r="KH98" i="53"/>
  <c r="KG98" i="53"/>
  <c r="KF98" i="53"/>
  <c r="KE98" i="53"/>
  <c r="KJ98" i="53" s="1"/>
  <c r="KK97" i="53"/>
  <c r="KL97" i="53" s="1"/>
  <c r="KI97" i="53"/>
  <c r="KH97" i="53"/>
  <c r="KG97" i="53"/>
  <c r="KF97" i="53"/>
  <c r="KE97" i="53"/>
  <c r="KJ97" i="53" s="1"/>
  <c r="KK96" i="53"/>
  <c r="KL96" i="53" s="1"/>
  <c r="KI96" i="53"/>
  <c r="KH96" i="53"/>
  <c r="KG96" i="53"/>
  <c r="KF96" i="53"/>
  <c r="KE96" i="53"/>
  <c r="KJ96" i="53" s="1"/>
  <c r="KK95" i="53"/>
  <c r="KL95" i="53" s="1"/>
  <c r="KI95" i="53"/>
  <c r="KH95" i="53"/>
  <c r="KG95" i="53"/>
  <c r="KF95" i="53"/>
  <c r="KE95" i="53"/>
  <c r="KJ95" i="53" s="1"/>
  <c r="KK94" i="53"/>
  <c r="KL94" i="53" s="1"/>
  <c r="KI94" i="53"/>
  <c r="KH94" i="53"/>
  <c r="KG94" i="53"/>
  <c r="KF94" i="53"/>
  <c r="KE94" i="53"/>
  <c r="KJ94" i="53" s="1"/>
  <c r="KK93" i="53"/>
  <c r="KL93" i="53" s="1"/>
  <c r="KI93" i="53"/>
  <c r="KH93" i="53"/>
  <c r="KG93" i="53"/>
  <c r="KF93" i="53"/>
  <c r="KE93" i="53"/>
  <c r="KJ93" i="53" s="1"/>
  <c r="KK92" i="53"/>
  <c r="KL92" i="53" s="1"/>
  <c r="KI92" i="53"/>
  <c r="KH92" i="53"/>
  <c r="KG92" i="53"/>
  <c r="KF92" i="53"/>
  <c r="KE92" i="53"/>
  <c r="KJ92" i="53" s="1"/>
  <c r="KK91" i="53"/>
  <c r="KL91" i="53" s="1"/>
  <c r="KI91" i="53"/>
  <c r="KH91" i="53"/>
  <c r="KG91" i="53"/>
  <c r="KF91" i="53"/>
  <c r="KE91" i="53"/>
  <c r="KJ91" i="53" s="1"/>
  <c r="KK90" i="53"/>
  <c r="KL90" i="53" s="1"/>
  <c r="KI90" i="53"/>
  <c r="KH90" i="53"/>
  <c r="KG90" i="53"/>
  <c r="KF90" i="53"/>
  <c r="KE90" i="53"/>
  <c r="KJ90" i="53" s="1"/>
  <c r="KK89" i="53"/>
  <c r="KL89" i="53" s="1"/>
  <c r="KI89" i="53"/>
  <c r="KH89" i="53"/>
  <c r="KG89" i="53"/>
  <c r="KF89" i="53"/>
  <c r="KE89" i="53"/>
  <c r="KJ89" i="53" s="1"/>
  <c r="KK88" i="53"/>
  <c r="KL88" i="53" s="1"/>
  <c r="KI88" i="53"/>
  <c r="KH88" i="53"/>
  <c r="KG88" i="53"/>
  <c r="KF88" i="53"/>
  <c r="KE88" i="53"/>
  <c r="KJ88" i="53" s="1"/>
  <c r="KK87" i="53"/>
  <c r="KL87" i="53" s="1"/>
  <c r="KI87" i="53"/>
  <c r="KH87" i="53"/>
  <c r="KG87" i="53"/>
  <c r="KF87" i="53"/>
  <c r="KE87" i="53"/>
  <c r="KJ87" i="53" s="1"/>
  <c r="KK86" i="53"/>
  <c r="KL86" i="53" s="1"/>
  <c r="KI86" i="53"/>
  <c r="KH86" i="53"/>
  <c r="KG86" i="53"/>
  <c r="KF86" i="53"/>
  <c r="KE86" i="53"/>
  <c r="KJ86" i="53" s="1"/>
  <c r="KK85" i="53"/>
  <c r="KL85" i="53" s="1"/>
  <c r="KI85" i="53"/>
  <c r="KH85" i="53"/>
  <c r="KG85" i="53"/>
  <c r="KF85" i="53"/>
  <c r="KE85" i="53"/>
  <c r="KJ85" i="53" s="1"/>
  <c r="KK84" i="53"/>
  <c r="KL84" i="53" s="1"/>
  <c r="KI84" i="53"/>
  <c r="KH84" i="53"/>
  <c r="KG84" i="53"/>
  <c r="KF84" i="53"/>
  <c r="KE84" i="53"/>
  <c r="KJ84" i="53" s="1"/>
  <c r="KK83" i="53"/>
  <c r="KL83" i="53" s="1"/>
  <c r="KI83" i="53"/>
  <c r="KH83" i="53"/>
  <c r="KG83" i="53"/>
  <c r="KF83" i="53"/>
  <c r="KE83" i="53"/>
  <c r="KJ83" i="53" s="1"/>
  <c r="KK82" i="53"/>
  <c r="KL82" i="53" s="1"/>
  <c r="KI82" i="53"/>
  <c r="KH82" i="53"/>
  <c r="KG82" i="53"/>
  <c r="KF82" i="53"/>
  <c r="KE82" i="53"/>
  <c r="KJ82" i="53" s="1"/>
  <c r="KK81" i="53"/>
  <c r="KL81" i="53" s="1"/>
  <c r="KI81" i="53"/>
  <c r="KH81" i="53"/>
  <c r="KG81" i="53"/>
  <c r="KF81" i="53"/>
  <c r="KE81" i="53"/>
  <c r="KJ81" i="53" s="1"/>
  <c r="KK80" i="53"/>
  <c r="KL80" i="53" s="1"/>
  <c r="KI80" i="53"/>
  <c r="KH80" i="53"/>
  <c r="KG80" i="53"/>
  <c r="KF80" i="53"/>
  <c r="KE80" i="53"/>
  <c r="KJ80" i="53" s="1"/>
  <c r="KK79" i="53"/>
  <c r="KL79" i="53" s="1"/>
  <c r="KI79" i="53"/>
  <c r="KH79" i="53"/>
  <c r="KG79" i="53"/>
  <c r="KF79" i="53"/>
  <c r="KE79" i="53"/>
  <c r="KJ79" i="53" s="1"/>
  <c r="KK78" i="53"/>
  <c r="KL78" i="53" s="1"/>
  <c r="KI78" i="53"/>
  <c r="KH78" i="53"/>
  <c r="KG78" i="53"/>
  <c r="KF78" i="53"/>
  <c r="KE78" i="53"/>
  <c r="KJ78" i="53" s="1"/>
  <c r="KK77" i="53"/>
  <c r="KL77" i="53" s="1"/>
  <c r="KI77" i="53"/>
  <c r="KH77" i="53"/>
  <c r="KG77" i="53"/>
  <c r="KF77" i="53"/>
  <c r="KE77" i="53"/>
  <c r="KJ77" i="53" s="1"/>
  <c r="KK76" i="53"/>
  <c r="KL76" i="53" s="1"/>
  <c r="KI76" i="53"/>
  <c r="KH76" i="53"/>
  <c r="KG76" i="53"/>
  <c r="KF76" i="53"/>
  <c r="KE76" i="53"/>
  <c r="KJ76" i="53" s="1"/>
  <c r="KK75" i="53"/>
  <c r="KL75" i="53" s="1"/>
  <c r="KI75" i="53"/>
  <c r="KH75" i="53"/>
  <c r="KG75" i="53"/>
  <c r="KF75" i="53"/>
  <c r="KE75" i="53"/>
  <c r="KJ75" i="53" s="1"/>
  <c r="KK74" i="53"/>
  <c r="KL74" i="53" s="1"/>
  <c r="KI74" i="53"/>
  <c r="KH74" i="53"/>
  <c r="KG74" i="53"/>
  <c r="KF74" i="53"/>
  <c r="KE74" i="53"/>
  <c r="KJ74" i="53" s="1"/>
  <c r="KK73" i="53"/>
  <c r="KL73" i="53" s="1"/>
  <c r="KI73" i="53"/>
  <c r="KH73" i="53"/>
  <c r="KG73" i="53"/>
  <c r="KF73" i="53"/>
  <c r="KE73" i="53"/>
  <c r="KJ73" i="53" s="1"/>
  <c r="KK72" i="53"/>
  <c r="KL72" i="53" s="1"/>
  <c r="KI72" i="53"/>
  <c r="KH72" i="53"/>
  <c r="KG72" i="53"/>
  <c r="KF72" i="53"/>
  <c r="KE72" i="53"/>
  <c r="KJ72" i="53" s="1"/>
  <c r="KK71" i="53"/>
  <c r="KL71" i="53" s="1"/>
  <c r="KI71" i="53"/>
  <c r="KH71" i="53"/>
  <c r="KG71" i="53"/>
  <c r="KF71" i="53"/>
  <c r="KE71" i="53"/>
  <c r="KJ71" i="53" s="1"/>
  <c r="KK70" i="53"/>
  <c r="KL70" i="53" s="1"/>
  <c r="KI70" i="53"/>
  <c r="KH70" i="53"/>
  <c r="KG70" i="53"/>
  <c r="KF70" i="53"/>
  <c r="KE70" i="53"/>
  <c r="KJ70" i="53" s="1"/>
  <c r="KK69" i="53"/>
  <c r="KL69" i="53" s="1"/>
  <c r="KI69" i="53"/>
  <c r="KH69" i="53"/>
  <c r="KG69" i="53"/>
  <c r="KF69" i="53"/>
  <c r="KE69" i="53"/>
  <c r="KJ69" i="53" s="1"/>
  <c r="KK68" i="53"/>
  <c r="KL68" i="53" s="1"/>
  <c r="KI68" i="53"/>
  <c r="KH68" i="53"/>
  <c r="KG68" i="53"/>
  <c r="KF68" i="53"/>
  <c r="KE68" i="53"/>
  <c r="KJ68" i="53" s="1"/>
  <c r="KK67" i="53"/>
  <c r="KL67" i="53" s="1"/>
  <c r="KI67" i="53"/>
  <c r="KH67" i="53"/>
  <c r="KG67" i="53"/>
  <c r="KF67" i="53"/>
  <c r="KE67" i="53"/>
  <c r="KJ67" i="53" s="1"/>
  <c r="KK66" i="53"/>
  <c r="KL66" i="53" s="1"/>
  <c r="KI66" i="53"/>
  <c r="KH66" i="53"/>
  <c r="KG66" i="53"/>
  <c r="KF66" i="53"/>
  <c r="KE66" i="53"/>
  <c r="KJ66" i="53" s="1"/>
  <c r="KK65" i="53"/>
  <c r="KL65" i="53" s="1"/>
  <c r="KI65" i="53"/>
  <c r="KH65" i="53"/>
  <c r="KG65" i="53"/>
  <c r="KF65" i="53"/>
  <c r="KE65" i="53"/>
  <c r="KJ65" i="53" s="1"/>
  <c r="KK64" i="53"/>
  <c r="KL64" i="53" s="1"/>
  <c r="KI64" i="53"/>
  <c r="KH64" i="53"/>
  <c r="KG64" i="53"/>
  <c r="KF64" i="53"/>
  <c r="KE64" i="53"/>
  <c r="KJ64" i="53" s="1"/>
  <c r="KK63" i="53"/>
  <c r="KL63" i="53" s="1"/>
  <c r="KI63" i="53"/>
  <c r="KH63" i="53"/>
  <c r="KG63" i="53"/>
  <c r="KF63" i="53"/>
  <c r="KE63" i="53"/>
  <c r="KJ63" i="53" s="1"/>
  <c r="KK62" i="53"/>
  <c r="KL62" i="53" s="1"/>
  <c r="KI62" i="53"/>
  <c r="KH62" i="53"/>
  <c r="KG62" i="53"/>
  <c r="KF62" i="53"/>
  <c r="KE62" i="53"/>
  <c r="KJ62" i="53" s="1"/>
  <c r="KK61" i="53"/>
  <c r="KL61" i="53" s="1"/>
  <c r="KI61" i="53"/>
  <c r="KH61" i="53"/>
  <c r="KG61" i="53"/>
  <c r="KF61" i="53"/>
  <c r="KE61" i="53"/>
  <c r="KJ61" i="53" s="1"/>
  <c r="KK60" i="53"/>
  <c r="KL60" i="53" s="1"/>
  <c r="KI60" i="53"/>
  <c r="KH60" i="53"/>
  <c r="KG60" i="53"/>
  <c r="KF60" i="53"/>
  <c r="KE60" i="53"/>
  <c r="KJ60" i="53" s="1"/>
  <c r="KK59" i="53"/>
  <c r="KL59" i="53" s="1"/>
  <c r="KI59" i="53"/>
  <c r="KH59" i="53"/>
  <c r="KG59" i="53"/>
  <c r="KF59" i="53"/>
  <c r="KE59" i="53"/>
  <c r="KJ59" i="53" s="1"/>
  <c r="KK58" i="53"/>
  <c r="KL58" i="53" s="1"/>
  <c r="KI58" i="53"/>
  <c r="KH58" i="53"/>
  <c r="KG58" i="53"/>
  <c r="KF58" i="53"/>
  <c r="KE58" i="53"/>
  <c r="KJ58" i="53" s="1"/>
  <c r="KK57" i="53"/>
  <c r="KL57" i="53" s="1"/>
  <c r="KI57" i="53"/>
  <c r="KH57" i="53"/>
  <c r="KG57" i="53"/>
  <c r="KF57" i="53"/>
  <c r="KE57" i="53"/>
  <c r="KJ57" i="53" s="1"/>
  <c r="KK56" i="53"/>
  <c r="KL56" i="53" s="1"/>
  <c r="KI56" i="53"/>
  <c r="KH56" i="53"/>
  <c r="KG56" i="53"/>
  <c r="KF56" i="53"/>
  <c r="KE56" i="53"/>
  <c r="KJ56" i="53" s="1"/>
  <c r="KK55" i="53"/>
  <c r="KL55" i="53" s="1"/>
  <c r="KI55" i="53"/>
  <c r="KH55" i="53"/>
  <c r="KG55" i="53"/>
  <c r="KF55" i="53"/>
  <c r="KE55" i="53"/>
  <c r="KJ55" i="53" s="1"/>
  <c r="KK54" i="53"/>
  <c r="KL54" i="53" s="1"/>
  <c r="KI54" i="53"/>
  <c r="KH54" i="53"/>
  <c r="KG54" i="53"/>
  <c r="KF54" i="53"/>
  <c r="KE54" i="53"/>
  <c r="KJ54" i="53" s="1"/>
  <c r="KK53" i="53"/>
  <c r="KL53" i="53" s="1"/>
  <c r="KI53" i="53"/>
  <c r="KH53" i="53"/>
  <c r="KG53" i="53"/>
  <c r="KF53" i="53"/>
  <c r="KE53" i="53"/>
  <c r="KJ53" i="53" s="1"/>
  <c r="KK52" i="53"/>
  <c r="KL52" i="53" s="1"/>
  <c r="KI52" i="53"/>
  <c r="KH52" i="53"/>
  <c r="KG52" i="53"/>
  <c r="KF52" i="53"/>
  <c r="KE52" i="53"/>
  <c r="KJ52" i="53" s="1"/>
  <c r="KK51" i="53"/>
  <c r="KL51" i="53" s="1"/>
  <c r="KI51" i="53"/>
  <c r="KH51" i="53"/>
  <c r="KG51" i="53"/>
  <c r="KF51" i="53"/>
  <c r="KE51" i="53"/>
  <c r="KJ51" i="53" s="1"/>
  <c r="KK50" i="53"/>
  <c r="KL50" i="53" s="1"/>
  <c r="KI50" i="53"/>
  <c r="KH50" i="53"/>
  <c r="KG50" i="53"/>
  <c r="KF50" i="53"/>
  <c r="KE50" i="53"/>
  <c r="KJ50" i="53" s="1"/>
  <c r="KK49" i="53"/>
  <c r="KL49" i="53" s="1"/>
  <c r="KI49" i="53"/>
  <c r="KH49" i="53"/>
  <c r="KG49" i="53"/>
  <c r="KF49" i="53"/>
  <c r="KE49" i="53"/>
  <c r="KJ49" i="53" s="1"/>
  <c r="KK48" i="53"/>
  <c r="KL48" i="53" s="1"/>
  <c r="KI48" i="53"/>
  <c r="KH48" i="53"/>
  <c r="KG48" i="53"/>
  <c r="KF48" i="53"/>
  <c r="KE48" i="53"/>
  <c r="KJ48" i="53" s="1"/>
  <c r="KK47" i="53"/>
  <c r="KL47" i="53" s="1"/>
  <c r="KI47" i="53"/>
  <c r="KH47" i="53"/>
  <c r="KG47" i="53"/>
  <c r="KF47" i="53"/>
  <c r="KE47" i="53"/>
  <c r="KJ47" i="53" s="1"/>
  <c r="KK46" i="53"/>
  <c r="KL46" i="53" s="1"/>
  <c r="KI46" i="53"/>
  <c r="KH46" i="53"/>
  <c r="KG46" i="53"/>
  <c r="KF46" i="53"/>
  <c r="KE46" i="53"/>
  <c r="KJ46" i="53" s="1"/>
  <c r="KK45" i="53"/>
  <c r="KL45" i="53" s="1"/>
  <c r="KI45" i="53"/>
  <c r="KH45" i="53"/>
  <c r="KG45" i="53"/>
  <c r="KF45" i="53"/>
  <c r="KE45" i="53"/>
  <c r="KJ45" i="53" s="1"/>
  <c r="KK44" i="53"/>
  <c r="KL44" i="53" s="1"/>
  <c r="KI44" i="53"/>
  <c r="KH44" i="53"/>
  <c r="KG44" i="53"/>
  <c r="KF44" i="53"/>
  <c r="KE44" i="53"/>
  <c r="KJ44" i="53" s="1"/>
  <c r="KK43" i="53"/>
  <c r="KL43" i="53" s="1"/>
  <c r="KI43" i="53"/>
  <c r="KH43" i="53"/>
  <c r="KG43" i="53"/>
  <c r="KF43" i="53"/>
  <c r="KE43" i="53"/>
  <c r="KJ43" i="53" s="1"/>
  <c r="KK42" i="53"/>
  <c r="KL42" i="53" s="1"/>
  <c r="KI42" i="53"/>
  <c r="KH42" i="53"/>
  <c r="KG42" i="53"/>
  <c r="KF42" i="53"/>
  <c r="KE42" i="53"/>
  <c r="KJ42" i="53" s="1"/>
  <c r="KK41" i="53"/>
  <c r="KL41" i="53" s="1"/>
  <c r="KI41" i="53"/>
  <c r="KH41" i="53"/>
  <c r="KG41" i="53"/>
  <c r="KF41" i="53"/>
  <c r="KE41" i="53"/>
  <c r="KJ41" i="53" s="1"/>
  <c r="KK40" i="53"/>
  <c r="KL40" i="53" s="1"/>
  <c r="KI40" i="53"/>
  <c r="KH40" i="53"/>
  <c r="KG40" i="53"/>
  <c r="KF40" i="53"/>
  <c r="KE40" i="53"/>
  <c r="KJ40" i="53" s="1"/>
  <c r="KK39" i="53"/>
  <c r="KL39" i="53" s="1"/>
  <c r="KI39" i="53"/>
  <c r="KH39" i="53"/>
  <c r="KG39" i="53"/>
  <c r="KF39" i="53"/>
  <c r="KE39" i="53"/>
  <c r="KJ39" i="53" s="1"/>
  <c r="KK38" i="53"/>
  <c r="KL38" i="53" s="1"/>
  <c r="KI38" i="53"/>
  <c r="KH38" i="53"/>
  <c r="KG38" i="53"/>
  <c r="KF38" i="53"/>
  <c r="KE38" i="53"/>
  <c r="KJ38" i="53" s="1"/>
  <c r="KK37" i="53"/>
  <c r="KL37" i="53" s="1"/>
  <c r="KI37" i="53"/>
  <c r="KH37" i="53"/>
  <c r="KG37" i="53"/>
  <c r="KF37" i="53"/>
  <c r="KE37" i="53"/>
  <c r="KJ37" i="53" s="1"/>
  <c r="KK36" i="53"/>
  <c r="KL36" i="53" s="1"/>
  <c r="KI36" i="53"/>
  <c r="KH36" i="53"/>
  <c r="KG36" i="53"/>
  <c r="KF36" i="53"/>
  <c r="KE36" i="53"/>
  <c r="KJ36" i="53" s="1"/>
  <c r="KK35" i="53"/>
  <c r="KL35" i="53" s="1"/>
  <c r="KI35" i="53"/>
  <c r="KH35" i="53"/>
  <c r="KG35" i="53"/>
  <c r="KF35" i="53"/>
  <c r="KE35" i="53"/>
  <c r="KJ35" i="53" s="1"/>
  <c r="KK34" i="53"/>
  <c r="KL34" i="53" s="1"/>
  <c r="KI34" i="53"/>
  <c r="KH34" i="53"/>
  <c r="KG34" i="53"/>
  <c r="KF34" i="53"/>
  <c r="KE34" i="53"/>
  <c r="KJ34" i="53" s="1"/>
  <c r="KK33" i="53"/>
  <c r="KL33" i="53" s="1"/>
  <c r="KI33" i="53"/>
  <c r="KH33" i="53"/>
  <c r="KG33" i="53"/>
  <c r="KF33" i="53"/>
  <c r="KE33" i="53"/>
  <c r="KJ33" i="53" s="1"/>
  <c r="KK32" i="53"/>
  <c r="KL32" i="53" s="1"/>
  <c r="KI32" i="53"/>
  <c r="KH32" i="53"/>
  <c r="KG32" i="53"/>
  <c r="KF32" i="53"/>
  <c r="KE32" i="53"/>
  <c r="KJ32" i="53" s="1"/>
  <c r="KK31" i="53"/>
  <c r="KL31" i="53" s="1"/>
  <c r="KI31" i="53"/>
  <c r="KH31" i="53"/>
  <c r="KG31" i="53"/>
  <c r="KF31" i="53"/>
  <c r="KE31" i="53"/>
  <c r="KJ31" i="53" s="1"/>
  <c r="KK30" i="53"/>
  <c r="KL30" i="53" s="1"/>
  <c r="KI30" i="53"/>
  <c r="KH30" i="53"/>
  <c r="KG30" i="53"/>
  <c r="KF30" i="53"/>
  <c r="KE30" i="53"/>
  <c r="KJ30" i="53" s="1"/>
  <c r="KK29" i="53"/>
  <c r="KL29" i="53" s="1"/>
  <c r="KI29" i="53"/>
  <c r="KH29" i="53"/>
  <c r="KG29" i="53"/>
  <c r="KF29" i="53"/>
  <c r="KE29" i="53"/>
  <c r="KJ29" i="53" s="1"/>
  <c r="KK28" i="53"/>
  <c r="KL28" i="53" s="1"/>
  <c r="KI28" i="53"/>
  <c r="KH28" i="53"/>
  <c r="KG28" i="53"/>
  <c r="KF28" i="53"/>
  <c r="KE28" i="53"/>
  <c r="KJ28" i="53" s="1"/>
  <c r="KK27" i="53"/>
  <c r="KL27" i="53" s="1"/>
  <c r="KI27" i="53"/>
  <c r="KH27" i="53"/>
  <c r="KG27" i="53"/>
  <c r="KF27" i="53"/>
  <c r="KE27" i="53"/>
  <c r="KJ27" i="53" s="1"/>
  <c r="KK26" i="53"/>
  <c r="KL26" i="53" s="1"/>
  <c r="KI26" i="53"/>
  <c r="KH26" i="53"/>
  <c r="KG26" i="53"/>
  <c r="KF26" i="53"/>
  <c r="KE26" i="53"/>
  <c r="KJ26" i="53" s="1"/>
  <c r="KK25" i="53"/>
  <c r="KL25" i="53" s="1"/>
  <c r="KI25" i="53"/>
  <c r="KH25" i="53"/>
  <c r="KG25" i="53"/>
  <c r="KF25" i="53"/>
  <c r="KE25" i="53"/>
  <c r="KJ25" i="53" s="1"/>
  <c r="KK24" i="53"/>
  <c r="KL24" i="53" s="1"/>
  <c r="KI24" i="53"/>
  <c r="KH24" i="53"/>
  <c r="KG24" i="53"/>
  <c r="KF24" i="53"/>
  <c r="KE24" i="53"/>
  <c r="KJ24" i="53" s="1"/>
  <c r="KK23" i="53"/>
  <c r="KL23" i="53" s="1"/>
  <c r="KI23" i="53"/>
  <c r="KH23" i="53"/>
  <c r="KG23" i="53"/>
  <c r="KF23" i="53"/>
  <c r="KE23" i="53"/>
  <c r="KJ23" i="53" s="1"/>
  <c r="KK22" i="53"/>
  <c r="KL22" i="53" s="1"/>
  <c r="KI22" i="53"/>
  <c r="KH22" i="53"/>
  <c r="KG22" i="53"/>
  <c r="KF22" i="53"/>
  <c r="KE22" i="53"/>
  <c r="KJ22" i="53" s="1"/>
  <c r="KK21" i="53"/>
  <c r="KL21" i="53" s="1"/>
  <c r="KI21" i="53"/>
  <c r="KH21" i="53"/>
  <c r="KG21" i="53"/>
  <c r="KF21" i="53"/>
  <c r="KE21" i="53"/>
  <c r="KJ21" i="53" s="1"/>
  <c r="KK20" i="53"/>
  <c r="KL20" i="53" s="1"/>
  <c r="KI20" i="53"/>
  <c r="KH20" i="53"/>
  <c r="KG20" i="53"/>
  <c r="KF20" i="53"/>
  <c r="KE20" i="53"/>
  <c r="KJ20" i="53" s="1"/>
  <c r="KK19" i="53"/>
  <c r="KL19" i="53" s="1"/>
  <c r="KI19" i="53"/>
  <c r="KH19" i="53"/>
  <c r="KG19" i="53"/>
  <c r="KF19" i="53"/>
  <c r="KE19" i="53"/>
  <c r="KJ19" i="53" s="1"/>
  <c r="KK18" i="53"/>
  <c r="KL18" i="53" s="1"/>
  <c r="KI18" i="53"/>
  <c r="KH18" i="53"/>
  <c r="KG18" i="53"/>
  <c r="KF18" i="53"/>
  <c r="KE18" i="53"/>
  <c r="KJ18" i="53" s="1"/>
  <c r="KK17" i="53"/>
  <c r="KL17" i="53" s="1"/>
  <c r="KI17" i="53"/>
  <c r="KH17" i="53"/>
  <c r="KG17" i="53"/>
  <c r="KF17" i="53"/>
  <c r="KE17" i="53"/>
  <c r="KJ17" i="53" s="1"/>
  <c r="KK16" i="53"/>
  <c r="KL16" i="53" s="1"/>
  <c r="KI16" i="53"/>
  <c r="KH16" i="53"/>
  <c r="KG16" i="53"/>
  <c r="KF16" i="53"/>
  <c r="KE16" i="53"/>
  <c r="KJ16" i="53" s="1"/>
  <c r="KK15" i="53"/>
  <c r="KL15" i="53" s="1"/>
  <c r="KI15" i="53"/>
  <c r="KH15" i="53"/>
  <c r="KG15" i="53"/>
  <c r="KF15" i="53"/>
  <c r="KE15" i="53"/>
  <c r="KJ15" i="53" s="1"/>
  <c r="KK14" i="53"/>
  <c r="KL14" i="53" s="1"/>
  <c r="KI14" i="53"/>
  <c r="KH14" i="53"/>
  <c r="KG14" i="53"/>
  <c r="KF14" i="53"/>
  <c r="KE14" i="53"/>
  <c r="KJ14" i="53" s="1"/>
  <c r="JT135" i="53"/>
  <c r="JU135" i="53" s="1"/>
  <c r="JR135" i="53"/>
  <c r="JQ135" i="53"/>
  <c r="JP135" i="53"/>
  <c r="JO135" i="53"/>
  <c r="JN135" i="53"/>
  <c r="JS135" i="53" s="1"/>
  <c r="JT134" i="53"/>
  <c r="JU134" i="53" s="1"/>
  <c r="JR134" i="53"/>
  <c r="JQ134" i="53"/>
  <c r="JP134" i="53"/>
  <c r="JO134" i="53"/>
  <c r="JN134" i="53"/>
  <c r="JS134" i="53" s="1"/>
  <c r="JT133" i="53"/>
  <c r="JU133" i="53" s="1"/>
  <c r="JR133" i="53"/>
  <c r="JQ133" i="53"/>
  <c r="JP133" i="53"/>
  <c r="JO133" i="53"/>
  <c r="JN133" i="53"/>
  <c r="JS133" i="53" s="1"/>
  <c r="JT132" i="53"/>
  <c r="JU132" i="53" s="1"/>
  <c r="JR132" i="53"/>
  <c r="JQ132" i="53"/>
  <c r="JP132" i="53"/>
  <c r="JO132" i="53"/>
  <c r="JN132" i="53"/>
  <c r="JS132" i="53" s="1"/>
  <c r="JT131" i="53"/>
  <c r="JU131" i="53" s="1"/>
  <c r="JR131" i="53"/>
  <c r="JQ131" i="53"/>
  <c r="JP131" i="53"/>
  <c r="JO131" i="53"/>
  <c r="JN131" i="53"/>
  <c r="JS131" i="53" s="1"/>
  <c r="JT130" i="53"/>
  <c r="JU130" i="53" s="1"/>
  <c r="JR130" i="53"/>
  <c r="JQ130" i="53"/>
  <c r="JP130" i="53"/>
  <c r="JO130" i="53"/>
  <c r="JN130" i="53"/>
  <c r="JS130" i="53" s="1"/>
  <c r="JT129" i="53"/>
  <c r="JU129" i="53" s="1"/>
  <c r="JR129" i="53"/>
  <c r="JQ129" i="53"/>
  <c r="JP129" i="53"/>
  <c r="JO129" i="53"/>
  <c r="JN129" i="53"/>
  <c r="JS129" i="53" s="1"/>
  <c r="JT128" i="53"/>
  <c r="JU128" i="53" s="1"/>
  <c r="JR128" i="53"/>
  <c r="JQ128" i="53"/>
  <c r="JP128" i="53"/>
  <c r="JO128" i="53"/>
  <c r="JN128" i="53"/>
  <c r="JS128" i="53" s="1"/>
  <c r="JT127" i="53"/>
  <c r="JU127" i="53" s="1"/>
  <c r="JR127" i="53"/>
  <c r="JQ127" i="53"/>
  <c r="JP127" i="53"/>
  <c r="JO127" i="53"/>
  <c r="JN127" i="53"/>
  <c r="JS127" i="53" s="1"/>
  <c r="JT126" i="53"/>
  <c r="JU126" i="53" s="1"/>
  <c r="JR126" i="53"/>
  <c r="JQ126" i="53"/>
  <c r="JP126" i="53"/>
  <c r="JO126" i="53"/>
  <c r="JN126" i="53"/>
  <c r="JS126" i="53" s="1"/>
  <c r="JT125" i="53"/>
  <c r="JU125" i="53" s="1"/>
  <c r="JR125" i="53"/>
  <c r="JQ125" i="53"/>
  <c r="JP125" i="53"/>
  <c r="JO125" i="53"/>
  <c r="JN125" i="53"/>
  <c r="JS125" i="53" s="1"/>
  <c r="JT124" i="53"/>
  <c r="JU124" i="53" s="1"/>
  <c r="JR124" i="53"/>
  <c r="JQ124" i="53"/>
  <c r="JP124" i="53"/>
  <c r="JO124" i="53"/>
  <c r="JN124" i="53"/>
  <c r="JS124" i="53" s="1"/>
  <c r="JT123" i="53"/>
  <c r="JU123" i="53" s="1"/>
  <c r="JR123" i="53"/>
  <c r="JQ123" i="53"/>
  <c r="JP123" i="53"/>
  <c r="JO123" i="53"/>
  <c r="JN123" i="53"/>
  <c r="JS123" i="53" s="1"/>
  <c r="JT122" i="53"/>
  <c r="JU122" i="53" s="1"/>
  <c r="JR122" i="53"/>
  <c r="JQ122" i="53"/>
  <c r="JP122" i="53"/>
  <c r="JO122" i="53"/>
  <c r="JN122" i="53"/>
  <c r="JS122" i="53" s="1"/>
  <c r="JT121" i="53"/>
  <c r="JU121" i="53" s="1"/>
  <c r="JR121" i="53"/>
  <c r="JQ121" i="53"/>
  <c r="JP121" i="53"/>
  <c r="JO121" i="53"/>
  <c r="JN121" i="53"/>
  <c r="JS121" i="53" s="1"/>
  <c r="JT120" i="53"/>
  <c r="JU120" i="53" s="1"/>
  <c r="JR120" i="53"/>
  <c r="JQ120" i="53"/>
  <c r="JP120" i="53"/>
  <c r="JO120" i="53"/>
  <c r="JN120" i="53"/>
  <c r="JS120" i="53" s="1"/>
  <c r="JT119" i="53"/>
  <c r="JU119" i="53" s="1"/>
  <c r="JR119" i="53"/>
  <c r="JQ119" i="53"/>
  <c r="JP119" i="53"/>
  <c r="JO119" i="53"/>
  <c r="JN119" i="53"/>
  <c r="JS119" i="53" s="1"/>
  <c r="JT118" i="53"/>
  <c r="JU118" i="53" s="1"/>
  <c r="JR118" i="53"/>
  <c r="JQ118" i="53"/>
  <c r="JP118" i="53"/>
  <c r="JO118" i="53"/>
  <c r="JN118" i="53"/>
  <c r="JS118" i="53" s="1"/>
  <c r="JT117" i="53"/>
  <c r="JU117" i="53" s="1"/>
  <c r="JR117" i="53"/>
  <c r="JQ117" i="53"/>
  <c r="JP117" i="53"/>
  <c r="JO117" i="53"/>
  <c r="JN117" i="53"/>
  <c r="JS117" i="53" s="1"/>
  <c r="JT116" i="53"/>
  <c r="JU116" i="53" s="1"/>
  <c r="JR116" i="53"/>
  <c r="JQ116" i="53"/>
  <c r="JP116" i="53"/>
  <c r="JO116" i="53"/>
  <c r="JN116" i="53"/>
  <c r="JS116" i="53" s="1"/>
  <c r="JT115" i="53"/>
  <c r="JU115" i="53" s="1"/>
  <c r="JR115" i="53"/>
  <c r="JQ115" i="53"/>
  <c r="JP115" i="53"/>
  <c r="JO115" i="53"/>
  <c r="JN115" i="53"/>
  <c r="JS115" i="53" s="1"/>
  <c r="JT114" i="53"/>
  <c r="JU114" i="53" s="1"/>
  <c r="JR114" i="53"/>
  <c r="JQ114" i="53"/>
  <c r="JP114" i="53"/>
  <c r="JO114" i="53"/>
  <c r="JN114" i="53"/>
  <c r="JS114" i="53" s="1"/>
  <c r="JT113" i="53"/>
  <c r="JU113" i="53" s="1"/>
  <c r="JR113" i="53"/>
  <c r="JQ113" i="53"/>
  <c r="JP113" i="53"/>
  <c r="JO113" i="53"/>
  <c r="JN113" i="53"/>
  <c r="JS113" i="53" s="1"/>
  <c r="JT112" i="53"/>
  <c r="JU112" i="53" s="1"/>
  <c r="JR112" i="53"/>
  <c r="JQ112" i="53"/>
  <c r="JP112" i="53"/>
  <c r="JO112" i="53"/>
  <c r="JN112" i="53"/>
  <c r="JS112" i="53" s="1"/>
  <c r="JT111" i="53"/>
  <c r="JU111" i="53" s="1"/>
  <c r="JR111" i="53"/>
  <c r="JQ111" i="53"/>
  <c r="JP111" i="53"/>
  <c r="JO111" i="53"/>
  <c r="JN111" i="53"/>
  <c r="JS111" i="53" s="1"/>
  <c r="JT110" i="53"/>
  <c r="JU110" i="53" s="1"/>
  <c r="JR110" i="53"/>
  <c r="JQ110" i="53"/>
  <c r="JP110" i="53"/>
  <c r="JO110" i="53"/>
  <c r="JN110" i="53"/>
  <c r="JS110" i="53" s="1"/>
  <c r="JT109" i="53"/>
  <c r="JU109" i="53" s="1"/>
  <c r="JR109" i="53"/>
  <c r="JQ109" i="53"/>
  <c r="JP109" i="53"/>
  <c r="JO109" i="53"/>
  <c r="JN109" i="53"/>
  <c r="JS109" i="53" s="1"/>
  <c r="JT108" i="53"/>
  <c r="JU108" i="53" s="1"/>
  <c r="JR108" i="53"/>
  <c r="JQ108" i="53"/>
  <c r="JP108" i="53"/>
  <c r="JO108" i="53"/>
  <c r="JN108" i="53"/>
  <c r="JS108" i="53" s="1"/>
  <c r="JT107" i="53"/>
  <c r="JU107" i="53" s="1"/>
  <c r="JR107" i="53"/>
  <c r="JQ107" i="53"/>
  <c r="JP107" i="53"/>
  <c r="JO107" i="53"/>
  <c r="JN107" i="53"/>
  <c r="JS107" i="53" s="1"/>
  <c r="JT106" i="53"/>
  <c r="JU106" i="53" s="1"/>
  <c r="JR106" i="53"/>
  <c r="JQ106" i="53"/>
  <c r="JP106" i="53"/>
  <c r="JO106" i="53"/>
  <c r="JN106" i="53"/>
  <c r="JS106" i="53" s="1"/>
  <c r="JT105" i="53"/>
  <c r="JU105" i="53" s="1"/>
  <c r="JR105" i="53"/>
  <c r="JQ105" i="53"/>
  <c r="JP105" i="53"/>
  <c r="JO105" i="53"/>
  <c r="JN105" i="53"/>
  <c r="JS105" i="53" s="1"/>
  <c r="JT104" i="53"/>
  <c r="JU104" i="53" s="1"/>
  <c r="JR104" i="53"/>
  <c r="JQ104" i="53"/>
  <c r="JP104" i="53"/>
  <c r="JO104" i="53"/>
  <c r="JN104" i="53"/>
  <c r="JS104" i="53" s="1"/>
  <c r="JT103" i="53"/>
  <c r="JU103" i="53" s="1"/>
  <c r="JR103" i="53"/>
  <c r="JQ103" i="53"/>
  <c r="JP103" i="53"/>
  <c r="JO103" i="53"/>
  <c r="JN103" i="53"/>
  <c r="JS103" i="53" s="1"/>
  <c r="JT102" i="53"/>
  <c r="JU102" i="53" s="1"/>
  <c r="JR102" i="53"/>
  <c r="JQ102" i="53"/>
  <c r="JP102" i="53"/>
  <c r="JO102" i="53"/>
  <c r="JN102" i="53"/>
  <c r="JS102" i="53" s="1"/>
  <c r="JT101" i="53"/>
  <c r="JU101" i="53" s="1"/>
  <c r="JR101" i="53"/>
  <c r="JQ101" i="53"/>
  <c r="JP101" i="53"/>
  <c r="JO101" i="53"/>
  <c r="JN101" i="53"/>
  <c r="JS101" i="53" s="1"/>
  <c r="JT100" i="53"/>
  <c r="JU100" i="53" s="1"/>
  <c r="JR100" i="53"/>
  <c r="JQ100" i="53"/>
  <c r="JP100" i="53"/>
  <c r="JO100" i="53"/>
  <c r="JN100" i="53"/>
  <c r="JS100" i="53" s="1"/>
  <c r="JT99" i="53"/>
  <c r="JU99" i="53" s="1"/>
  <c r="JR99" i="53"/>
  <c r="JQ99" i="53"/>
  <c r="JP99" i="53"/>
  <c r="JO99" i="53"/>
  <c r="JN99" i="53"/>
  <c r="JS99" i="53" s="1"/>
  <c r="JT98" i="53"/>
  <c r="JU98" i="53" s="1"/>
  <c r="JR98" i="53"/>
  <c r="JQ98" i="53"/>
  <c r="JP98" i="53"/>
  <c r="JO98" i="53"/>
  <c r="JN98" i="53"/>
  <c r="JS98" i="53" s="1"/>
  <c r="JT97" i="53"/>
  <c r="JU97" i="53" s="1"/>
  <c r="JR97" i="53"/>
  <c r="JQ97" i="53"/>
  <c r="JP97" i="53"/>
  <c r="JO97" i="53"/>
  <c r="JN97" i="53"/>
  <c r="JS97" i="53" s="1"/>
  <c r="JT96" i="53"/>
  <c r="JU96" i="53" s="1"/>
  <c r="JR96" i="53"/>
  <c r="JQ96" i="53"/>
  <c r="JP96" i="53"/>
  <c r="JO96" i="53"/>
  <c r="JN96" i="53"/>
  <c r="JS96" i="53" s="1"/>
  <c r="JT95" i="53"/>
  <c r="JU95" i="53" s="1"/>
  <c r="JR95" i="53"/>
  <c r="JQ95" i="53"/>
  <c r="JP95" i="53"/>
  <c r="JO95" i="53"/>
  <c r="JN95" i="53"/>
  <c r="JS95" i="53" s="1"/>
  <c r="JT94" i="53"/>
  <c r="JU94" i="53" s="1"/>
  <c r="JR94" i="53"/>
  <c r="JQ94" i="53"/>
  <c r="JP94" i="53"/>
  <c r="JO94" i="53"/>
  <c r="JN94" i="53"/>
  <c r="JS94" i="53" s="1"/>
  <c r="JT93" i="53"/>
  <c r="JU93" i="53" s="1"/>
  <c r="JR93" i="53"/>
  <c r="JQ93" i="53"/>
  <c r="JP93" i="53"/>
  <c r="JO93" i="53"/>
  <c r="JN93" i="53"/>
  <c r="JS93" i="53" s="1"/>
  <c r="JT92" i="53"/>
  <c r="JU92" i="53" s="1"/>
  <c r="JR92" i="53"/>
  <c r="JQ92" i="53"/>
  <c r="JP92" i="53"/>
  <c r="JO92" i="53"/>
  <c r="JN92" i="53"/>
  <c r="JS92" i="53" s="1"/>
  <c r="JT91" i="53"/>
  <c r="JU91" i="53" s="1"/>
  <c r="JR91" i="53"/>
  <c r="JQ91" i="53"/>
  <c r="JP91" i="53"/>
  <c r="JO91" i="53"/>
  <c r="JN91" i="53"/>
  <c r="JS91" i="53" s="1"/>
  <c r="JT90" i="53"/>
  <c r="JU90" i="53" s="1"/>
  <c r="JR90" i="53"/>
  <c r="JQ90" i="53"/>
  <c r="JP90" i="53"/>
  <c r="JO90" i="53"/>
  <c r="JN90" i="53"/>
  <c r="JS90" i="53" s="1"/>
  <c r="JT89" i="53"/>
  <c r="JU89" i="53" s="1"/>
  <c r="JR89" i="53"/>
  <c r="JQ89" i="53"/>
  <c r="JP89" i="53"/>
  <c r="JO89" i="53"/>
  <c r="JN89" i="53"/>
  <c r="JS89" i="53" s="1"/>
  <c r="JT88" i="53"/>
  <c r="JU88" i="53" s="1"/>
  <c r="JR88" i="53"/>
  <c r="JQ88" i="53"/>
  <c r="JP88" i="53"/>
  <c r="JO88" i="53"/>
  <c r="JN88" i="53"/>
  <c r="JS88" i="53" s="1"/>
  <c r="JT87" i="53"/>
  <c r="JU87" i="53" s="1"/>
  <c r="JR87" i="53"/>
  <c r="JQ87" i="53"/>
  <c r="JP87" i="53"/>
  <c r="JO87" i="53"/>
  <c r="JN87" i="53"/>
  <c r="JS87" i="53" s="1"/>
  <c r="JT86" i="53"/>
  <c r="JU86" i="53" s="1"/>
  <c r="JR86" i="53"/>
  <c r="JQ86" i="53"/>
  <c r="JP86" i="53"/>
  <c r="JO86" i="53"/>
  <c r="JN86" i="53"/>
  <c r="JS86" i="53" s="1"/>
  <c r="JT85" i="53"/>
  <c r="JU85" i="53" s="1"/>
  <c r="JR85" i="53"/>
  <c r="JQ85" i="53"/>
  <c r="JP85" i="53"/>
  <c r="JO85" i="53"/>
  <c r="JN85" i="53"/>
  <c r="JS85" i="53" s="1"/>
  <c r="JT84" i="53"/>
  <c r="JU84" i="53" s="1"/>
  <c r="JR84" i="53"/>
  <c r="JQ84" i="53"/>
  <c r="JP84" i="53"/>
  <c r="JO84" i="53"/>
  <c r="JN84" i="53"/>
  <c r="JS84" i="53" s="1"/>
  <c r="JT83" i="53"/>
  <c r="JU83" i="53" s="1"/>
  <c r="JR83" i="53"/>
  <c r="JQ83" i="53"/>
  <c r="JP83" i="53"/>
  <c r="JO83" i="53"/>
  <c r="JN83" i="53"/>
  <c r="JS83" i="53" s="1"/>
  <c r="JT82" i="53"/>
  <c r="JU82" i="53" s="1"/>
  <c r="JR82" i="53"/>
  <c r="JQ82" i="53"/>
  <c r="JP82" i="53"/>
  <c r="JO82" i="53"/>
  <c r="JN82" i="53"/>
  <c r="JS82" i="53" s="1"/>
  <c r="JT81" i="53"/>
  <c r="JU81" i="53" s="1"/>
  <c r="JR81" i="53"/>
  <c r="JQ81" i="53"/>
  <c r="JP81" i="53"/>
  <c r="JO81" i="53"/>
  <c r="JN81" i="53"/>
  <c r="JS81" i="53" s="1"/>
  <c r="JT80" i="53"/>
  <c r="JU80" i="53" s="1"/>
  <c r="JR80" i="53"/>
  <c r="JQ80" i="53"/>
  <c r="JP80" i="53"/>
  <c r="JO80" i="53"/>
  <c r="JN80" i="53"/>
  <c r="JS80" i="53" s="1"/>
  <c r="JT79" i="53"/>
  <c r="JU79" i="53" s="1"/>
  <c r="JR79" i="53"/>
  <c r="JQ79" i="53"/>
  <c r="JP79" i="53"/>
  <c r="JO79" i="53"/>
  <c r="JN79" i="53"/>
  <c r="JS79" i="53" s="1"/>
  <c r="JT78" i="53"/>
  <c r="JU78" i="53" s="1"/>
  <c r="JR78" i="53"/>
  <c r="JQ78" i="53"/>
  <c r="JP78" i="53"/>
  <c r="JO78" i="53"/>
  <c r="JN78" i="53"/>
  <c r="JS78" i="53" s="1"/>
  <c r="JT77" i="53"/>
  <c r="JU77" i="53" s="1"/>
  <c r="JR77" i="53"/>
  <c r="JQ77" i="53"/>
  <c r="JP77" i="53"/>
  <c r="JO77" i="53"/>
  <c r="JN77" i="53"/>
  <c r="JS77" i="53" s="1"/>
  <c r="JT76" i="53"/>
  <c r="JU76" i="53" s="1"/>
  <c r="JR76" i="53"/>
  <c r="JQ76" i="53"/>
  <c r="JP76" i="53"/>
  <c r="JO76" i="53"/>
  <c r="JN76" i="53"/>
  <c r="JS76" i="53" s="1"/>
  <c r="JT75" i="53"/>
  <c r="JU75" i="53" s="1"/>
  <c r="JR75" i="53"/>
  <c r="JQ75" i="53"/>
  <c r="JP75" i="53"/>
  <c r="JO75" i="53"/>
  <c r="JN75" i="53"/>
  <c r="JS75" i="53" s="1"/>
  <c r="JT74" i="53"/>
  <c r="JU74" i="53" s="1"/>
  <c r="JR74" i="53"/>
  <c r="JQ74" i="53"/>
  <c r="JP74" i="53"/>
  <c r="JO74" i="53"/>
  <c r="JN74" i="53"/>
  <c r="JS74" i="53" s="1"/>
  <c r="JT73" i="53"/>
  <c r="JU73" i="53" s="1"/>
  <c r="JR73" i="53"/>
  <c r="JQ73" i="53"/>
  <c r="JP73" i="53"/>
  <c r="JO73" i="53"/>
  <c r="JN73" i="53"/>
  <c r="JS73" i="53" s="1"/>
  <c r="JT72" i="53"/>
  <c r="JU72" i="53" s="1"/>
  <c r="JR72" i="53"/>
  <c r="JQ72" i="53"/>
  <c r="JP72" i="53"/>
  <c r="JO72" i="53"/>
  <c r="JN72" i="53"/>
  <c r="JS72" i="53" s="1"/>
  <c r="JT71" i="53"/>
  <c r="JU71" i="53" s="1"/>
  <c r="JR71" i="53"/>
  <c r="JQ71" i="53"/>
  <c r="JP71" i="53"/>
  <c r="JO71" i="53"/>
  <c r="JN71" i="53"/>
  <c r="JS71" i="53" s="1"/>
  <c r="JT70" i="53"/>
  <c r="JU70" i="53" s="1"/>
  <c r="JR70" i="53"/>
  <c r="JQ70" i="53"/>
  <c r="JP70" i="53"/>
  <c r="JO70" i="53"/>
  <c r="JN70" i="53"/>
  <c r="JS70" i="53" s="1"/>
  <c r="JT69" i="53"/>
  <c r="JU69" i="53" s="1"/>
  <c r="JR69" i="53"/>
  <c r="JQ69" i="53"/>
  <c r="JP69" i="53"/>
  <c r="JO69" i="53"/>
  <c r="JN69" i="53"/>
  <c r="JS69" i="53" s="1"/>
  <c r="JT68" i="53"/>
  <c r="JU68" i="53" s="1"/>
  <c r="JR68" i="53"/>
  <c r="JQ68" i="53"/>
  <c r="JP68" i="53"/>
  <c r="JO68" i="53"/>
  <c r="JN68" i="53"/>
  <c r="JS68" i="53" s="1"/>
  <c r="JT67" i="53"/>
  <c r="JU67" i="53" s="1"/>
  <c r="JR67" i="53"/>
  <c r="JQ67" i="53"/>
  <c r="JP67" i="53"/>
  <c r="JO67" i="53"/>
  <c r="JN67" i="53"/>
  <c r="JS67" i="53" s="1"/>
  <c r="JT66" i="53"/>
  <c r="JU66" i="53" s="1"/>
  <c r="JR66" i="53"/>
  <c r="JQ66" i="53"/>
  <c r="JP66" i="53"/>
  <c r="JO66" i="53"/>
  <c r="JN66" i="53"/>
  <c r="JS66" i="53" s="1"/>
  <c r="JT65" i="53"/>
  <c r="JU65" i="53" s="1"/>
  <c r="JR65" i="53"/>
  <c r="JQ65" i="53"/>
  <c r="JP65" i="53"/>
  <c r="JO65" i="53"/>
  <c r="JN65" i="53"/>
  <c r="JS65" i="53" s="1"/>
  <c r="JT64" i="53"/>
  <c r="JU64" i="53" s="1"/>
  <c r="JR64" i="53"/>
  <c r="JQ64" i="53"/>
  <c r="JP64" i="53"/>
  <c r="JO64" i="53"/>
  <c r="JN64" i="53"/>
  <c r="JS64" i="53" s="1"/>
  <c r="JT63" i="53"/>
  <c r="JU63" i="53" s="1"/>
  <c r="JR63" i="53"/>
  <c r="JQ63" i="53"/>
  <c r="JP63" i="53"/>
  <c r="JO63" i="53"/>
  <c r="JN63" i="53"/>
  <c r="JS63" i="53" s="1"/>
  <c r="JT62" i="53"/>
  <c r="JU62" i="53" s="1"/>
  <c r="JR62" i="53"/>
  <c r="JQ62" i="53"/>
  <c r="JP62" i="53"/>
  <c r="JO62" i="53"/>
  <c r="JN62" i="53"/>
  <c r="JS62" i="53" s="1"/>
  <c r="JT61" i="53"/>
  <c r="JU61" i="53" s="1"/>
  <c r="JR61" i="53"/>
  <c r="JQ61" i="53"/>
  <c r="JP61" i="53"/>
  <c r="JO61" i="53"/>
  <c r="JN61" i="53"/>
  <c r="JS61" i="53" s="1"/>
  <c r="JT60" i="53"/>
  <c r="JU60" i="53" s="1"/>
  <c r="JR60" i="53"/>
  <c r="JQ60" i="53"/>
  <c r="JP60" i="53"/>
  <c r="JO60" i="53"/>
  <c r="JN60" i="53"/>
  <c r="JS60" i="53" s="1"/>
  <c r="JT59" i="53"/>
  <c r="JU59" i="53" s="1"/>
  <c r="JR59" i="53"/>
  <c r="JQ59" i="53"/>
  <c r="JP59" i="53"/>
  <c r="JO59" i="53"/>
  <c r="JN59" i="53"/>
  <c r="JS59" i="53" s="1"/>
  <c r="JT58" i="53"/>
  <c r="JU58" i="53" s="1"/>
  <c r="JR58" i="53"/>
  <c r="JQ58" i="53"/>
  <c r="JP58" i="53"/>
  <c r="JO58" i="53"/>
  <c r="JN58" i="53"/>
  <c r="JS58" i="53" s="1"/>
  <c r="JT57" i="53"/>
  <c r="JU57" i="53" s="1"/>
  <c r="JR57" i="53"/>
  <c r="JQ57" i="53"/>
  <c r="JP57" i="53"/>
  <c r="JO57" i="53"/>
  <c r="JN57" i="53"/>
  <c r="JS57" i="53" s="1"/>
  <c r="JT56" i="53"/>
  <c r="JU56" i="53" s="1"/>
  <c r="JR56" i="53"/>
  <c r="JQ56" i="53"/>
  <c r="JP56" i="53"/>
  <c r="JO56" i="53"/>
  <c r="JN56" i="53"/>
  <c r="JS56" i="53" s="1"/>
  <c r="JT55" i="53"/>
  <c r="JU55" i="53" s="1"/>
  <c r="JR55" i="53"/>
  <c r="JQ55" i="53"/>
  <c r="JP55" i="53"/>
  <c r="JO55" i="53"/>
  <c r="JN55" i="53"/>
  <c r="JS55" i="53" s="1"/>
  <c r="JT54" i="53"/>
  <c r="JU54" i="53" s="1"/>
  <c r="JR54" i="53"/>
  <c r="JQ54" i="53"/>
  <c r="JP54" i="53"/>
  <c r="JO54" i="53"/>
  <c r="JN54" i="53"/>
  <c r="JS54" i="53" s="1"/>
  <c r="JT53" i="53"/>
  <c r="JU53" i="53" s="1"/>
  <c r="JR53" i="53"/>
  <c r="JQ53" i="53"/>
  <c r="JP53" i="53"/>
  <c r="JO53" i="53"/>
  <c r="JN53" i="53"/>
  <c r="JS53" i="53" s="1"/>
  <c r="JT52" i="53"/>
  <c r="JU52" i="53" s="1"/>
  <c r="JR52" i="53"/>
  <c r="JQ52" i="53"/>
  <c r="JP52" i="53"/>
  <c r="JO52" i="53"/>
  <c r="JN52" i="53"/>
  <c r="JS52" i="53" s="1"/>
  <c r="JT51" i="53"/>
  <c r="JU51" i="53" s="1"/>
  <c r="JR51" i="53"/>
  <c r="JQ51" i="53"/>
  <c r="JP51" i="53"/>
  <c r="JO51" i="53"/>
  <c r="JN51" i="53"/>
  <c r="JS51" i="53" s="1"/>
  <c r="JT50" i="53"/>
  <c r="JU50" i="53" s="1"/>
  <c r="JR50" i="53"/>
  <c r="JQ50" i="53"/>
  <c r="JP50" i="53"/>
  <c r="JO50" i="53"/>
  <c r="JN50" i="53"/>
  <c r="JS50" i="53" s="1"/>
  <c r="JT49" i="53"/>
  <c r="JU49" i="53" s="1"/>
  <c r="JR49" i="53"/>
  <c r="JQ49" i="53"/>
  <c r="JP49" i="53"/>
  <c r="JO49" i="53"/>
  <c r="JN49" i="53"/>
  <c r="JS49" i="53" s="1"/>
  <c r="JT48" i="53"/>
  <c r="JU48" i="53" s="1"/>
  <c r="JR48" i="53"/>
  <c r="JQ48" i="53"/>
  <c r="JP48" i="53"/>
  <c r="JO48" i="53"/>
  <c r="JN48" i="53"/>
  <c r="JS48" i="53" s="1"/>
  <c r="JT47" i="53"/>
  <c r="JU47" i="53" s="1"/>
  <c r="JR47" i="53"/>
  <c r="JQ47" i="53"/>
  <c r="JP47" i="53"/>
  <c r="JO47" i="53"/>
  <c r="JN47" i="53"/>
  <c r="JS47" i="53" s="1"/>
  <c r="JT46" i="53"/>
  <c r="JU46" i="53" s="1"/>
  <c r="JR46" i="53"/>
  <c r="JQ46" i="53"/>
  <c r="JP46" i="53"/>
  <c r="JO46" i="53"/>
  <c r="JN46" i="53"/>
  <c r="JS46" i="53" s="1"/>
  <c r="JT45" i="53"/>
  <c r="JU45" i="53" s="1"/>
  <c r="JR45" i="53"/>
  <c r="JQ45" i="53"/>
  <c r="JP45" i="53"/>
  <c r="JO45" i="53"/>
  <c r="JN45" i="53"/>
  <c r="JS45" i="53" s="1"/>
  <c r="JT44" i="53"/>
  <c r="JU44" i="53" s="1"/>
  <c r="JR44" i="53"/>
  <c r="JQ44" i="53"/>
  <c r="JP44" i="53"/>
  <c r="JO44" i="53"/>
  <c r="JN44" i="53"/>
  <c r="JS44" i="53" s="1"/>
  <c r="JT43" i="53"/>
  <c r="JU43" i="53" s="1"/>
  <c r="JR43" i="53"/>
  <c r="JQ43" i="53"/>
  <c r="JP43" i="53"/>
  <c r="JO43" i="53"/>
  <c r="JN43" i="53"/>
  <c r="JS43" i="53" s="1"/>
  <c r="JT42" i="53"/>
  <c r="JU42" i="53" s="1"/>
  <c r="JR42" i="53"/>
  <c r="JQ42" i="53"/>
  <c r="JP42" i="53"/>
  <c r="JO42" i="53"/>
  <c r="JN42" i="53"/>
  <c r="JS42" i="53" s="1"/>
  <c r="JT41" i="53"/>
  <c r="JU41" i="53" s="1"/>
  <c r="JR41" i="53"/>
  <c r="JQ41" i="53"/>
  <c r="JP41" i="53"/>
  <c r="JO41" i="53"/>
  <c r="JN41" i="53"/>
  <c r="JS41" i="53" s="1"/>
  <c r="JT40" i="53"/>
  <c r="JU40" i="53" s="1"/>
  <c r="JR40" i="53"/>
  <c r="JQ40" i="53"/>
  <c r="JP40" i="53"/>
  <c r="JO40" i="53"/>
  <c r="JN40" i="53"/>
  <c r="JS40" i="53" s="1"/>
  <c r="JT39" i="53"/>
  <c r="JU39" i="53" s="1"/>
  <c r="JR39" i="53"/>
  <c r="JQ39" i="53"/>
  <c r="JP39" i="53"/>
  <c r="JO39" i="53"/>
  <c r="JN39" i="53"/>
  <c r="JS39" i="53" s="1"/>
  <c r="JT38" i="53"/>
  <c r="JU38" i="53" s="1"/>
  <c r="JR38" i="53"/>
  <c r="JQ38" i="53"/>
  <c r="JP38" i="53"/>
  <c r="JO38" i="53"/>
  <c r="JN38" i="53"/>
  <c r="JS38" i="53" s="1"/>
  <c r="JT37" i="53"/>
  <c r="JU37" i="53" s="1"/>
  <c r="JR37" i="53"/>
  <c r="JQ37" i="53"/>
  <c r="JP37" i="53"/>
  <c r="JO37" i="53"/>
  <c r="JN37" i="53"/>
  <c r="JS37" i="53" s="1"/>
  <c r="JT36" i="53"/>
  <c r="JU36" i="53" s="1"/>
  <c r="JR36" i="53"/>
  <c r="JQ36" i="53"/>
  <c r="JP36" i="53"/>
  <c r="JO36" i="53"/>
  <c r="JN36" i="53"/>
  <c r="JS36" i="53" s="1"/>
  <c r="JT35" i="53"/>
  <c r="JU35" i="53" s="1"/>
  <c r="JR35" i="53"/>
  <c r="JQ35" i="53"/>
  <c r="JP35" i="53"/>
  <c r="JO35" i="53"/>
  <c r="JN35" i="53"/>
  <c r="JS35" i="53" s="1"/>
  <c r="JT34" i="53"/>
  <c r="JU34" i="53" s="1"/>
  <c r="JR34" i="53"/>
  <c r="JQ34" i="53"/>
  <c r="JP34" i="53"/>
  <c r="JO34" i="53"/>
  <c r="JN34" i="53"/>
  <c r="JS34" i="53" s="1"/>
  <c r="JT33" i="53"/>
  <c r="JU33" i="53" s="1"/>
  <c r="JR33" i="53"/>
  <c r="JQ33" i="53"/>
  <c r="JP33" i="53"/>
  <c r="JO33" i="53"/>
  <c r="JN33" i="53"/>
  <c r="JS33" i="53" s="1"/>
  <c r="JT32" i="53"/>
  <c r="JU32" i="53" s="1"/>
  <c r="JR32" i="53"/>
  <c r="JQ32" i="53"/>
  <c r="JP32" i="53"/>
  <c r="JO32" i="53"/>
  <c r="JN32" i="53"/>
  <c r="JS32" i="53" s="1"/>
  <c r="JT31" i="53"/>
  <c r="JU31" i="53" s="1"/>
  <c r="JR31" i="53"/>
  <c r="JQ31" i="53"/>
  <c r="JP31" i="53"/>
  <c r="JO31" i="53"/>
  <c r="JN31" i="53"/>
  <c r="JS31" i="53" s="1"/>
  <c r="JT30" i="53"/>
  <c r="JU30" i="53" s="1"/>
  <c r="JR30" i="53"/>
  <c r="JQ30" i="53"/>
  <c r="JP30" i="53"/>
  <c r="JO30" i="53"/>
  <c r="JN30" i="53"/>
  <c r="JS30" i="53" s="1"/>
  <c r="JT29" i="53"/>
  <c r="JU29" i="53" s="1"/>
  <c r="JR29" i="53"/>
  <c r="JQ29" i="53"/>
  <c r="JP29" i="53"/>
  <c r="JO29" i="53"/>
  <c r="JN29" i="53"/>
  <c r="JS29" i="53" s="1"/>
  <c r="JT28" i="53"/>
  <c r="JU28" i="53" s="1"/>
  <c r="JR28" i="53"/>
  <c r="JQ28" i="53"/>
  <c r="JP28" i="53"/>
  <c r="JO28" i="53"/>
  <c r="JN28" i="53"/>
  <c r="JS28" i="53" s="1"/>
  <c r="JT27" i="53"/>
  <c r="JU27" i="53" s="1"/>
  <c r="JR27" i="53"/>
  <c r="JQ27" i="53"/>
  <c r="JP27" i="53"/>
  <c r="JO27" i="53"/>
  <c r="JN27" i="53"/>
  <c r="JS27" i="53" s="1"/>
  <c r="JT26" i="53"/>
  <c r="JU26" i="53" s="1"/>
  <c r="JR26" i="53"/>
  <c r="JQ26" i="53"/>
  <c r="JP26" i="53"/>
  <c r="JO26" i="53"/>
  <c r="JN26" i="53"/>
  <c r="JS26" i="53" s="1"/>
  <c r="JT25" i="53"/>
  <c r="JU25" i="53" s="1"/>
  <c r="JR25" i="53"/>
  <c r="JQ25" i="53"/>
  <c r="JP25" i="53"/>
  <c r="JO25" i="53"/>
  <c r="JN25" i="53"/>
  <c r="JS25" i="53" s="1"/>
  <c r="JT24" i="53"/>
  <c r="JU24" i="53" s="1"/>
  <c r="JR24" i="53"/>
  <c r="JQ24" i="53"/>
  <c r="JP24" i="53"/>
  <c r="JO24" i="53"/>
  <c r="JN24" i="53"/>
  <c r="JS24" i="53" s="1"/>
  <c r="JT23" i="53"/>
  <c r="JU23" i="53" s="1"/>
  <c r="JR23" i="53"/>
  <c r="JQ23" i="53"/>
  <c r="JP23" i="53"/>
  <c r="JO23" i="53"/>
  <c r="JN23" i="53"/>
  <c r="JS23" i="53" s="1"/>
  <c r="JT22" i="53"/>
  <c r="JU22" i="53" s="1"/>
  <c r="JR22" i="53"/>
  <c r="JQ22" i="53"/>
  <c r="JP22" i="53"/>
  <c r="JO22" i="53"/>
  <c r="JN22" i="53"/>
  <c r="JS22" i="53" s="1"/>
  <c r="JT21" i="53"/>
  <c r="JU21" i="53" s="1"/>
  <c r="JR21" i="53"/>
  <c r="JQ21" i="53"/>
  <c r="JP21" i="53"/>
  <c r="JO21" i="53"/>
  <c r="JN21" i="53"/>
  <c r="JS21" i="53" s="1"/>
  <c r="JT20" i="53"/>
  <c r="JU20" i="53" s="1"/>
  <c r="JR20" i="53"/>
  <c r="JQ20" i="53"/>
  <c r="JP20" i="53"/>
  <c r="JO20" i="53"/>
  <c r="JN20" i="53"/>
  <c r="JS20" i="53" s="1"/>
  <c r="JT19" i="53"/>
  <c r="JU19" i="53" s="1"/>
  <c r="JR19" i="53"/>
  <c r="JQ19" i="53"/>
  <c r="JP19" i="53"/>
  <c r="JO19" i="53"/>
  <c r="JN19" i="53"/>
  <c r="JS19" i="53" s="1"/>
  <c r="JT18" i="53"/>
  <c r="JU18" i="53" s="1"/>
  <c r="JR18" i="53"/>
  <c r="JQ18" i="53"/>
  <c r="JP18" i="53"/>
  <c r="JO18" i="53"/>
  <c r="JN18" i="53"/>
  <c r="JS18" i="53" s="1"/>
  <c r="JT17" i="53"/>
  <c r="JU17" i="53" s="1"/>
  <c r="JR17" i="53"/>
  <c r="JQ17" i="53"/>
  <c r="JP17" i="53"/>
  <c r="JO17" i="53"/>
  <c r="JN17" i="53"/>
  <c r="JS17" i="53" s="1"/>
  <c r="JT16" i="53"/>
  <c r="JU16" i="53" s="1"/>
  <c r="JR16" i="53"/>
  <c r="JQ16" i="53"/>
  <c r="JP16" i="53"/>
  <c r="JO16" i="53"/>
  <c r="JN16" i="53"/>
  <c r="JS16" i="53" s="1"/>
  <c r="JT15" i="53"/>
  <c r="JU15" i="53" s="1"/>
  <c r="JR15" i="53"/>
  <c r="JQ15" i="53"/>
  <c r="JP15" i="53"/>
  <c r="JO15" i="53"/>
  <c r="JN15" i="53"/>
  <c r="JS15" i="53" s="1"/>
  <c r="JT14" i="53"/>
  <c r="JU14" i="53" s="1"/>
  <c r="JR14" i="53"/>
  <c r="JQ14" i="53"/>
  <c r="JP14" i="53"/>
  <c r="JO14" i="53"/>
  <c r="JN14" i="53"/>
  <c r="JS14" i="53" s="1"/>
  <c r="JC135" i="53"/>
  <c r="JD135" i="53" s="1"/>
  <c r="JA135" i="53"/>
  <c r="IZ135" i="53"/>
  <c r="IY135" i="53"/>
  <c r="IX135" i="53"/>
  <c r="IW135" i="53"/>
  <c r="JB135" i="53" s="1"/>
  <c r="JC134" i="53"/>
  <c r="JD134" i="53" s="1"/>
  <c r="JA134" i="53"/>
  <c r="IZ134" i="53"/>
  <c r="IY134" i="53"/>
  <c r="IX134" i="53"/>
  <c r="IW134" i="53"/>
  <c r="JB134" i="53" s="1"/>
  <c r="JC133" i="53"/>
  <c r="JD133" i="53" s="1"/>
  <c r="JA133" i="53"/>
  <c r="IZ133" i="53"/>
  <c r="IY133" i="53"/>
  <c r="IX133" i="53"/>
  <c r="IW133" i="53"/>
  <c r="JB133" i="53" s="1"/>
  <c r="JC132" i="53"/>
  <c r="JD132" i="53" s="1"/>
  <c r="JA132" i="53"/>
  <c r="IZ132" i="53"/>
  <c r="IY132" i="53"/>
  <c r="IX132" i="53"/>
  <c r="IW132" i="53"/>
  <c r="JB132" i="53" s="1"/>
  <c r="JC131" i="53"/>
  <c r="JD131" i="53" s="1"/>
  <c r="JA131" i="53"/>
  <c r="IZ131" i="53"/>
  <c r="IY131" i="53"/>
  <c r="IX131" i="53"/>
  <c r="IW131" i="53"/>
  <c r="JB131" i="53" s="1"/>
  <c r="JC130" i="53"/>
  <c r="JD130" i="53" s="1"/>
  <c r="JA130" i="53"/>
  <c r="IZ130" i="53"/>
  <c r="IY130" i="53"/>
  <c r="IX130" i="53"/>
  <c r="IW130" i="53"/>
  <c r="JB130" i="53" s="1"/>
  <c r="JC129" i="53"/>
  <c r="JD129" i="53" s="1"/>
  <c r="JA129" i="53"/>
  <c r="IZ129" i="53"/>
  <c r="IY129" i="53"/>
  <c r="IX129" i="53"/>
  <c r="IW129" i="53"/>
  <c r="JB129" i="53" s="1"/>
  <c r="JC128" i="53"/>
  <c r="JD128" i="53" s="1"/>
  <c r="JA128" i="53"/>
  <c r="IZ128" i="53"/>
  <c r="IY128" i="53"/>
  <c r="IX128" i="53"/>
  <c r="IW128" i="53"/>
  <c r="JB128" i="53" s="1"/>
  <c r="JC127" i="53"/>
  <c r="JD127" i="53" s="1"/>
  <c r="JA127" i="53"/>
  <c r="IZ127" i="53"/>
  <c r="IY127" i="53"/>
  <c r="IX127" i="53"/>
  <c r="IW127" i="53"/>
  <c r="JB127" i="53" s="1"/>
  <c r="JC126" i="53"/>
  <c r="JD126" i="53" s="1"/>
  <c r="JA126" i="53"/>
  <c r="IZ126" i="53"/>
  <c r="IY126" i="53"/>
  <c r="IX126" i="53"/>
  <c r="IW126" i="53"/>
  <c r="JB126" i="53" s="1"/>
  <c r="JC125" i="53"/>
  <c r="JD125" i="53" s="1"/>
  <c r="JA125" i="53"/>
  <c r="IZ125" i="53"/>
  <c r="IY125" i="53"/>
  <c r="IX125" i="53"/>
  <c r="IW125" i="53"/>
  <c r="JB125" i="53" s="1"/>
  <c r="JC124" i="53"/>
  <c r="JD124" i="53" s="1"/>
  <c r="JA124" i="53"/>
  <c r="IZ124" i="53"/>
  <c r="IY124" i="53"/>
  <c r="IX124" i="53"/>
  <c r="IW124" i="53"/>
  <c r="JB124" i="53" s="1"/>
  <c r="JC123" i="53"/>
  <c r="JD123" i="53" s="1"/>
  <c r="JA123" i="53"/>
  <c r="IZ123" i="53"/>
  <c r="IY123" i="53"/>
  <c r="IX123" i="53"/>
  <c r="IW123" i="53"/>
  <c r="JB123" i="53" s="1"/>
  <c r="JC122" i="53"/>
  <c r="JD122" i="53" s="1"/>
  <c r="JA122" i="53"/>
  <c r="IZ122" i="53"/>
  <c r="IY122" i="53"/>
  <c r="IX122" i="53"/>
  <c r="IW122" i="53"/>
  <c r="JB122" i="53" s="1"/>
  <c r="JC121" i="53"/>
  <c r="JD121" i="53" s="1"/>
  <c r="JA121" i="53"/>
  <c r="IZ121" i="53"/>
  <c r="IY121" i="53"/>
  <c r="IX121" i="53"/>
  <c r="IW121" i="53"/>
  <c r="JB121" i="53" s="1"/>
  <c r="JC120" i="53"/>
  <c r="JD120" i="53" s="1"/>
  <c r="JA120" i="53"/>
  <c r="IZ120" i="53"/>
  <c r="IY120" i="53"/>
  <c r="IX120" i="53"/>
  <c r="IW120" i="53"/>
  <c r="JB120" i="53" s="1"/>
  <c r="JC119" i="53"/>
  <c r="JD119" i="53" s="1"/>
  <c r="JA119" i="53"/>
  <c r="IZ119" i="53"/>
  <c r="IY119" i="53"/>
  <c r="IX119" i="53"/>
  <c r="IW119" i="53"/>
  <c r="JB119" i="53" s="1"/>
  <c r="JC118" i="53"/>
  <c r="JD118" i="53" s="1"/>
  <c r="JA118" i="53"/>
  <c r="IZ118" i="53"/>
  <c r="IY118" i="53"/>
  <c r="IX118" i="53"/>
  <c r="IW118" i="53"/>
  <c r="JB118" i="53" s="1"/>
  <c r="JC117" i="53"/>
  <c r="JD117" i="53" s="1"/>
  <c r="JA117" i="53"/>
  <c r="IZ117" i="53"/>
  <c r="IY117" i="53"/>
  <c r="IX117" i="53"/>
  <c r="IW117" i="53"/>
  <c r="JB117" i="53" s="1"/>
  <c r="JC116" i="53"/>
  <c r="JD116" i="53" s="1"/>
  <c r="JA116" i="53"/>
  <c r="IZ116" i="53"/>
  <c r="IY116" i="53"/>
  <c r="IX116" i="53"/>
  <c r="IW116" i="53"/>
  <c r="JB116" i="53" s="1"/>
  <c r="JC115" i="53"/>
  <c r="JD115" i="53" s="1"/>
  <c r="JA115" i="53"/>
  <c r="IZ115" i="53"/>
  <c r="IY115" i="53"/>
  <c r="IX115" i="53"/>
  <c r="IW115" i="53"/>
  <c r="JB115" i="53" s="1"/>
  <c r="JC114" i="53"/>
  <c r="JD114" i="53" s="1"/>
  <c r="JA114" i="53"/>
  <c r="IZ114" i="53"/>
  <c r="IY114" i="53"/>
  <c r="IX114" i="53"/>
  <c r="IW114" i="53"/>
  <c r="JB114" i="53" s="1"/>
  <c r="JC113" i="53"/>
  <c r="JD113" i="53" s="1"/>
  <c r="JA113" i="53"/>
  <c r="IZ113" i="53"/>
  <c r="IY113" i="53"/>
  <c r="IX113" i="53"/>
  <c r="IW113" i="53"/>
  <c r="JB113" i="53" s="1"/>
  <c r="JC112" i="53"/>
  <c r="JD112" i="53" s="1"/>
  <c r="JA112" i="53"/>
  <c r="IZ112" i="53"/>
  <c r="IY112" i="53"/>
  <c r="IX112" i="53"/>
  <c r="IW112" i="53"/>
  <c r="JB112" i="53" s="1"/>
  <c r="JC111" i="53"/>
  <c r="JD111" i="53" s="1"/>
  <c r="JA111" i="53"/>
  <c r="IZ111" i="53"/>
  <c r="IY111" i="53"/>
  <c r="IX111" i="53"/>
  <c r="IW111" i="53"/>
  <c r="JB111" i="53" s="1"/>
  <c r="JC110" i="53"/>
  <c r="JD110" i="53" s="1"/>
  <c r="JA110" i="53"/>
  <c r="IZ110" i="53"/>
  <c r="IY110" i="53"/>
  <c r="IX110" i="53"/>
  <c r="IW110" i="53"/>
  <c r="JB110" i="53" s="1"/>
  <c r="JC109" i="53"/>
  <c r="JD109" i="53" s="1"/>
  <c r="JA109" i="53"/>
  <c r="IZ109" i="53"/>
  <c r="IY109" i="53"/>
  <c r="IX109" i="53"/>
  <c r="IW109" i="53"/>
  <c r="JB109" i="53" s="1"/>
  <c r="JC108" i="53"/>
  <c r="JD108" i="53" s="1"/>
  <c r="JA108" i="53"/>
  <c r="IZ108" i="53"/>
  <c r="IY108" i="53"/>
  <c r="IX108" i="53"/>
  <c r="IW108" i="53"/>
  <c r="JB108" i="53" s="1"/>
  <c r="JC107" i="53"/>
  <c r="JD107" i="53" s="1"/>
  <c r="JA107" i="53"/>
  <c r="IZ107" i="53"/>
  <c r="IY107" i="53"/>
  <c r="IX107" i="53"/>
  <c r="IW107" i="53"/>
  <c r="JB107" i="53" s="1"/>
  <c r="JC106" i="53"/>
  <c r="JD106" i="53" s="1"/>
  <c r="JA106" i="53"/>
  <c r="IZ106" i="53"/>
  <c r="IY106" i="53"/>
  <c r="IX106" i="53"/>
  <c r="IW106" i="53"/>
  <c r="JB106" i="53" s="1"/>
  <c r="JC105" i="53"/>
  <c r="JD105" i="53" s="1"/>
  <c r="JA105" i="53"/>
  <c r="IZ105" i="53"/>
  <c r="IY105" i="53"/>
  <c r="IX105" i="53"/>
  <c r="IW105" i="53"/>
  <c r="JB105" i="53" s="1"/>
  <c r="JC104" i="53"/>
  <c r="JD104" i="53" s="1"/>
  <c r="JA104" i="53"/>
  <c r="IZ104" i="53"/>
  <c r="IY104" i="53"/>
  <c r="IX104" i="53"/>
  <c r="IW104" i="53"/>
  <c r="JB104" i="53" s="1"/>
  <c r="JC103" i="53"/>
  <c r="JD103" i="53" s="1"/>
  <c r="JA103" i="53"/>
  <c r="IZ103" i="53"/>
  <c r="IY103" i="53"/>
  <c r="IX103" i="53"/>
  <c r="IW103" i="53"/>
  <c r="JB103" i="53" s="1"/>
  <c r="JC102" i="53"/>
  <c r="JD102" i="53" s="1"/>
  <c r="JA102" i="53"/>
  <c r="IZ102" i="53"/>
  <c r="IY102" i="53"/>
  <c r="IX102" i="53"/>
  <c r="IW102" i="53"/>
  <c r="JB102" i="53" s="1"/>
  <c r="JC101" i="53"/>
  <c r="JD101" i="53" s="1"/>
  <c r="JA101" i="53"/>
  <c r="IZ101" i="53"/>
  <c r="IY101" i="53"/>
  <c r="IX101" i="53"/>
  <c r="IW101" i="53"/>
  <c r="JB101" i="53" s="1"/>
  <c r="JC100" i="53"/>
  <c r="JD100" i="53" s="1"/>
  <c r="JA100" i="53"/>
  <c r="IZ100" i="53"/>
  <c r="IY100" i="53"/>
  <c r="IX100" i="53"/>
  <c r="IW100" i="53"/>
  <c r="JB100" i="53" s="1"/>
  <c r="JC99" i="53"/>
  <c r="JD99" i="53" s="1"/>
  <c r="JA99" i="53"/>
  <c r="IZ99" i="53"/>
  <c r="IY99" i="53"/>
  <c r="IX99" i="53"/>
  <c r="IW99" i="53"/>
  <c r="JB99" i="53" s="1"/>
  <c r="JC98" i="53"/>
  <c r="JD98" i="53" s="1"/>
  <c r="JA98" i="53"/>
  <c r="IZ98" i="53"/>
  <c r="IY98" i="53"/>
  <c r="IX98" i="53"/>
  <c r="IW98" i="53"/>
  <c r="JB98" i="53" s="1"/>
  <c r="JC97" i="53"/>
  <c r="JD97" i="53" s="1"/>
  <c r="JA97" i="53"/>
  <c r="IZ97" i="53"/>
  <c r="IY97" i="53"/>
  <c r="IX97" i="53"/>
  <c r="IW97" i="53"/>
  <c r="JB97" i="53" s="1"/>
  <c r="JC96" i="53"/>
  <c r="JD96" i="53" s="1"/>
  <c r="JA96" i="53"/>
  <c r="IZ96" i="53"/>
  <c r="IY96" i="53"/>
  <c r="IX96" i="53"/>
  <c r="IW96" i="53"/>
  <c r="JB96" i="53" s="1"/>
  <c r="JC95" i="53"/>
  <c r="JD95" i="53" s="1"/>
  <c r="JA95" i="53"/>
  <c r="IZ95" i="53"/>
  <c r="IY95" i="53"/>
  <c r="IX95" i="53"/>
  <c r="IW95" i="53"/>
  <c r="JB95" i="53" s="1"/>
  <c r="JC94" i="53"/>
  <c r="JD94" i="53" s="1"/>
  <c r="JA94" i="53"/>
  <c r="IZ94" i="53"/>
  <c r="IY94" i="53"/>
  <c r="IX94" i="53"/>
  <c r="IW94" i="53"/>
  <c r="JB94" i="53" s="1"/>
  <c r="JC93" i="53"/>
  <c r="JD93" i="53" s="1"/>
  <c r="JA93" i="53"/>
  <c r="IZ93" i="53"/>
  <c r="IY93" i="53"/>
  <c r="IX93" i="53"/>
  <c r="IW93" i="53"/>
  <c r="JB93" i="53" s="1"/>
  <c r="JC92" i="53"/>
  <c r="JD92" i="53" s="1"/>
  <c r="JA92" i="53"/>
  <c r="IZ92" i="53"/>
  <c r="IY92" i="53"/>
  <c r="IX92" i="53"/>
  <c r="IW92" i="53"/>
  <c r="JB92" i="53" s="1"/>
  <c r="JC91" i="53"/>
  <c r="JD91" i="53" s="1"/>
  <c r="JA91" i="53"/>
  <c r="IZ91" i="53"/>
  <c r="IY91" i="53"/>
  <c r="IX91" i="53"/>
  <c r="IW91" i="53"/>
  <c r="JB91" i="53" s="1"/>
  <c r="JC90" i="53"/>
  <c r="JD90" i="53" s="1"/>
  <c r="JA90" i="53"/>
  <c r="IZ90" i="53"/>
  <c r="IY90" i="53"/>
  <c r="IX90" i="53"/>
  <c r="IW90" i="53"/>
  <c r="JB90" i="53" s="1"/>
  <c r="JC89" i="53"/>
  <c r="JD89" i="53" s="1"/>
  <c r="JA89" i="53"/>
  <c r="IZ89" i="53"/>
  <c r="IY89" i="53"/>
  <c r="IX89" i="53"/>
  <c r="IW89" i="53"/>
  <c r="JB89" i="53" s="1"/>
  <c r="JC88" i="53"/>
  <c r="JD88" i="53" s="1"/>
  <c r="JA88" i="53"/>
  <c r="IZ88" i="53"/>
  <c r="IY88" i="53"/>
  <c r="IX88" i="53"/>
  <c r="IW88" i="53"/>
  <c r="JB88" i="53" s="1"/>
  <c r="JC87" i="53"/>
  <c r="JD87" i="53" s="1"/>
  <c r="JA87" i="53"/>
  <c r="IZ87" i="53"/>
  <c r="IY87" i="53"/>
  <c r="IX87" i="53"/>
  <c r="IW87" i="53"/>
  <c r="JB87" i="53" s="1"/>
  <c r="JC86" i="53"/>
  <c r="JD86" i="53" s="1"/>
  <c r="JA86" i="53"/>
  <c r="IZ86" i="53"/>
  <c r="IY86" i="53"/>
  <c r="IX86" i="53"/>
  <c r="IW86" i="53"/>
  <c r="JB86" i="53" s="1"/>
  <c r="JC85" i="53"/>
  <c r="JD85" i="53" s="1"/>
  <c r="JA85" i="53"/>
  <c r="IZ85" i="53"/>
  <c r="IY85" i="53"/>
  <c r="IX85" i="53"/>
  <c r="IW85" i="53"/>
  <c r="JB85" i="53" s="1"/>
  <c r="JC84" i="53"/>
  <c r="JD84" i="53" s="1"/>
  <c r="JA84" i="53"/>
  <c r="IZ84" i="53"/>
  <c r="IY84" i="53"/>
  <c r="IX84" i="53"/>
  <c r="IW84" i="53"/>
  <c r="JB84" i="53" s="1"/>
  <c r="JC83" i="53"/>
  <c r="JD83" i="53" s="1"/>
  <c r="JA83" i="53"/>
  <c r="IZ83" i="53"/>
  <c r="IY83" i="53"/>
  <c r="IX83" i="53"/>
  <c r="IW83" i="53"/>
  <c r="JB83" i="53" s="1"/>
  <c r="JC82" i="53"/>
  <c r="JD82" i="53" s="1"/>
  <c r="JA82" i="53"/>
  <c r="IZ82" i="53"/>
  <c r="IY82" i="53"/>
  <c r="IX82" i="53"/>
  <c r="IW82" i="53"/>
  <c r="JB82" i="53" s="1"/>
  <c r="JC81" i="53"/>
  <c r="JD81" i="53" s="1"/>
  <c r="JA81" i="53"/>
  <c r="IZ81" i="53"/>
  <c r="IY81" i="53"/>
  <c r="IX81" i="53"/>
  <c r="IW81" i="53"/>
  <c r="JB81" i="53" s="1"/>
  <c r="JC80" i="53"/>
  <c r="JD80" i="53" s="1"/>
  <c r="JA80" i="53"/>
  <c r="IZ80" i="53"/>
  <c r="IY80" i="53"/>
  <c r="IX80" i="53"/>
  <c r="IW80" i="53"/>
  <c r="JB80" i="53" s="1"/>
  <c r="JC79" i="53"/>
  <c r="JD79" i="53" s="1"/>
  <c r="JA79" i="53"/>
  <c r="IZ79" i="53"/>
  <c r="IY79" i="53"/>
  <c r="IX79" i="53"/>
  <c r="IW79" i="53"/>
  <c r="JB79" i="53" s="1"/>
  <c r="JC78" i="53"/>
  <c r="JD78" i="53" s="1"/>
  <c r="JA78" i="53"/>
  <c r="IZ78" i="53"/>
  <c r="IY78" i="53"/>
  <c r="IX78" i="53"/>
  <c r="IW78" i="53"/>
  <c r="JB78" i="53" s="1"/>
  <c r="JC77" i="53"/>
  <c r="JD77" i="53" s="1"/>
  <c r="JA77" i="53"/>
  <c r="IZ77" i="53"/>
  <c r="IY77" i="53"/>
  <c r="IX77" i="53"/>
  <c r="IW77" i="53"/>
  <c r="JB77" i="53" s="1"/>
  <c r="JC76" i="53"/>
  <c r="JD76" i="53" s="1"/>
  <c r="JA76" i="53"/>
  <c r="IZ76" i="53"/>
  <c r="IY76" i="53"/>
  <c r="IX76" i="53"/>
  <c r="IW76" i="53"/>
  <c r="JB76" i="53" s="1"/>
  <c r="JC75" i="53"/>
  <c r="JD75" i="53" s="1"/>
  <c r="JA75" i="53"/>
  <c r="IZ75" i="53"/>
  <c r="IY75" i="53"/>
  <c r="IX75" i="53"/>
  <c r="IW75" i="53"/>
  <c r="JB75" i="53" s="1"/>
  <c r="JC74" i="53"/>
  <c r="JD74" i="53" s="1"/>
  <c r="JA74" i="53"/>
  <c r="IZ74" i="53"/>
  <c r="IY74" i="53"/>
  <c r="IX74" i="53"/>
  <c r="IW74" i="53"/>
  <c r="JB74" i="53" s="1"/>
  <c r="JC73" i="53"/>
  <c r="JD73" i="53" s="1"/>
  <c r="JA73" i="53"/>
  <c r="IZ73" i="53"/>
  <c r="IY73" i="53"/>
  <c r="IX73" i="53"/>
  <c r="IW73" i="53"/>
  <c r="JB73" i="53" s="1"/>
  <c r="JC72" i="53"/>
  <c r="JD72" i="53" s="1"/>
  <c r="JA72" i="53"/>
  <c r="IZ72" i="53"/>
  <c r="IY72" i="53"/>
  <c r="IX72" i="53"/>
  <c r="IW72" i="53"/>
  <c r="JB72" i="53" s="1"/>
  <c r="JC71" i="53"/>
  <c r="JD71" i="53" s="1"/>
  <c r="JA71" i="53"/>
  <c r="IZ71" i="53"/>
  <c r="IY71" i="53"/>
  <c r="IX71" i="53"/>
  <c r="IW71" i="53"/>
  <c r="JB71" i="53" s="1"/>
  <c r="JC70" i="53"/>
  <c r="JD70" i="53" s="1"/>
  <c r="JA70" i="53"/>
  <c r="IZ70" i="53"/>
  <c r="IY70" i="53"/>
  <c r="IX70" i="53"/>
  <c r="IW70" i="53"/>
  <c r="JB70" i="53" s="1"/>
  <c r="JC69" i="53"/>
  <c r="JD69" i="53" s="1"/>
  <c r="JA69" i="53"/>
  <c r="IZ69" i="53"/>
  <c r="IY69" i="53"/>
  <c r="IX69" i="53"/>
  <c r="IW69" i="53"/>
  <c r="JB69" i="53" s="1"/>
  <c r="JC68" i="53"/>
  <c r="JD68" i="53" s="1"/>
  <c r="JA68" i="53"/>
  <c r="IZ68" i="53"/>
  <c r="IY68" i="53"/>
  <c r="IX68" i="53"/>
  <c r="IW68" i="53"/>
  <c r="JB68" i="53" s="1"/>
  <c r="JC67" i="53"/>
  <c r="JD67" i="53" s="1"/>
  <c r="JA67" i="53"/>
  <c r="IZ67" i="53"/>
  <c r="IY67" i="53"/>
  <c r="IX67" i="53"/>
  <c r="IW67" i="53"/>
  <c r="JB67" i="53" s="1"/>
  <c r="JC66" i="53"/>
  <c r="JD66" i="53" s="1"/>
  <c r="JA66" i="53"/>
  <c r="IZ66" i="53"/>
  <c r="IY66" i="53"/>
  <c r="IX66" i="53"/>
  <c r="IW66" i="53"/>
  <c r="JB66" i="53" s="1"/>
  <c r="JC65" i="53"/>
  <c r="JD65" i="53" s="1"/>
  <c r="JA65" i="53"/>
  <c r="IZ65" i="53"/>
  <c r="IY65" i="53"/>
  <c r="IX65" i="53"/>
  <c r="IW65" i="53"/>
  <c r="JB65" i="53" s="1"/>
  <c r="JC64" i="53"/>
  <c r="JD64" i="53" s="1"/>
  <c r="JA64" i="53"/>
  <c r="IZ64" i="53"/>
  <c r="IY64" i="53"/>
  <c r="IX64" i="53"/>
  <c r="IW64" i="53"/>
  <c r="JB64" i="53" s="1"/>
  <c r="JC63" i="53"/>
  <c r="JD63" i="53" s="1"/>
  <c r="JA63" i="53"/>
  <c r="IZ63" i="53"/>
  <c r="IY63" i="53"/>
  <c r="IX63" i="53"/>
  <c r="IW63" i="53"/>
  <c r="JB63" i="53" s="1"/>
  <c r="JC62" i="53"/>
  <c r="JD62" i="53" s="1"/>
  <c r="JA62" i="53"/>
  <c r="IZ62" i="53"/>
  <c r="IY62" i="53"/>
  <c r="IX62" i="53"/>
  <c r="IW62" i="53"/>
  <c r="JB62" i="53" s="1"/>
  <c r="JC61" i="53"/>
  <c r="JD61" i="53" s="1"/>
  <c r="JA61" i="53"/>
  <c r="IZ61" i="53"/>
  <c r="IY61" i="53"/>
  <c r="IX61" i="53"/>
  <c r="IW61" i="53"/>
  <c r="JB61" i="53" s="1"/>
  <c r="JC60" i="53"/>
  <c r="JD60" i="53" s="1"/>
  <c r="JA60" i="53"/>
  <c r="IZ60" i="53"/>
  <c r="IY60" i="53"/>
  <c r="IX60" i="53"/>
  <c r="IW60" i="53"/>
  <c r="JB60" i="53" s="1"/>
  <c r="JC59" i="53"/>
  <c r="JD59" i="53" s="1"/>
  <c r="JA59" i="53"/>
  <c r="IZ59" i="53"/>
  <c r="IY59" i="53"/>
  <c r="IX59" i="53"/>
  <c r="IW59" i="53"/>
  <c r="JB59" i="53" s="1"/>
  <c r="JC58" i="53"/>
  <c r="JD58" i="53" s="1"/>
  <c r="JA58" i="53"/>
  <c r="IZ58" i="53"/>
  <c r="IY58" i="53"/>
  <c r="IX58" i="53"/>
  <c r="IW58" i="53"/>
  <c r="JB58" i="53" s="1"/>
  <c r="JC57" i="53"/>
  <c r="JD57" i="53" s="1"/>
  <c r="JA57" i="53"/>
  <c r="IZ57" i="53"/>
  <c r="IY57" i="53"/>
  <c r="IX57" i="53"/>
  <c r="IW57" i="53"/>
  <c r="JB57" i="53" s="1"/>
  <c r="JC56" i="53"/>
  <c r="JD56" i="53" s="1"/>
  <c r="JA56" i="53"/>
  <c r="IZ56" i="53"/>
  <c r="IY56" i="53"/>
  <c r="IX56" i="53"/>
  <c r="IW56" i="53"/>
  <c r="JB56" i="53" s="1"/>
  <c r="JC55" i="53"/>
  <c r="JD55" i="53" s="1"/>
  <c r="JA55" i="53"/>
  <c r="IZ55" i="53"/>
  <c r="IY55" i="53"/>
  <c r="IX55" i="53"/>
  <c r="IW55" i="53"/>
  <c r="JB55" i="53" s="1"/>
  <c r="JC54" i="53"/>
  <c r="JD54" i="53" s="1"/>
  <c r="JA54" i="53"/>
  <c r="IZ54" i="53"/>
  <c r="IY54" i="53"/>
  <c r="IX54" i="53"/>
  <c r="IW54" i="53"/>
  <c r="JB54" i="53" s="1"/>
  <c r="JC53" i="53"/>
  <c r="JD53" i="53" s="1"/>
  <c r="JA53" i="53"/>
  <c r="IZ53" i="53"/>
  <c r="IY53" i="53"/>
  <c r="IX53" i="53"/>
  <c r="IW53" i="53"/>
  <c r="JB53" i="53" s="1"/>
  <c r="JC52" i="53"/>
  <c r="JD52" i="53" s="1"/>
  <c r="JA52" i="53"/>
  <c r="IZ52" i="53"/>
  <c r="IY52" i="53"/>
  <c r="IX52" i="53"/>
  <c r="IW52" i="53"/>
  <c r="JB52" i="53" s="1"/>
  <c r="JC51" i="53"/>
  <c r="JD51" i="53" s="1"/>
  <c r="JA51" i="53"/>
  <c r="IZ51" i="53"/>
  <c r="IY51" i="53"/>
  <c r="IX51" i="53"/>
  <c r="IW51" i="53"/>
  <c r="JB51" i="53" s="1"/>
  <c r="JC50" i="53"/>
  <c r="JD50" i="53" s="1"/>
  <c r="JA50" i="53"/>
  <c r="IZ50" i="53"/>
  <c r="IY50" i="53"/>
  <c r="IX50" i="53"/>
  <c r="IW50" i="53"/>
  <c r="JB50" i="53" s="1"/>
  <c r="JC49" i="53"/>
  <c r="JD49" i="53" s="1"/>
  <c r="JA49" i="53"/>
  <c r="IZ49" i="53"/>
  <c r="IY49" i="53"/>
  <c r="IX49" i="53"/>
  <c r="IW49" i="53"/>
  <c r="JB49" i="53" s="1"/>
  <c r="JC48" i="53"/>
  <c r="JD48" i="53" s="1"/>
  <c r="JA48" i="53"/>
  <c r="IZ48" i="53"/>
  <c r="IY48" i="53"/>
  <c r="IX48" i="53"/>
  <c r="IW48" i="53"/>
  <c r="JB48" i="53" s="1"/>
  <c r="JC47" i="53"/>
  <c r="JD47" i="53" s="1"/>
  <c r="JA47" i="53"/>
  <c r="IZ47" i="53"/>
  <c r="IY47" i="53"/>
  <c r="IX47" i="53"/>
  <c r="IW47" i="53"/>
  <c r="JB47" i="53" s="1"/>
  <c r="JC46" i="53"/>
  <c r="JD46" i="53" s="1"/>
  <c r="JA46" i="53"/>
  <c r="IZ46" i="53"/>
  <c r="IY46" i="53"/>
  <c r="IX46" i="53"/>
  <c r="IW46" i="53"/>
  <c r="JB46" i="53" s="1"/>
  <c r="JC45" i="53"/>
  <c r="JD45" i="53" s="1"/>
  <c r="JA45" i="53"/>
  <c r="IZ45" i="53"/>
  <c r="IY45" i="53"/>
  <c r="IX45" i="53"/>
  <c r="IW45" i="53"/>
  <c r="JB45" i="53" s="1"/>
  <c r="JC44" i="53"/>
  <c r="JD44" i="53" s="1"/>
  <c r="JA44" i="53"/>
  <c r="IZ44" i="53"/>
  <c r="IY44" i="53"/>
  <c r="IX44" i="53"/>
  <c r="IW44" i="53"/>
  <c r="JB44" i="53" s="1"/>
  <c r="JC43" i="53"/>
  <c r="JD43" i="53" s="1"/>
  <c r="JA43" i="53"/>
  <c r="IZ43" i="53"/>
  <c r="IY43" i="53"/>
  <c r="IX43" i="53"/>
  <c r="IW43" i="53"/>
  <c r="JB43" i="53" s="1"/>
  <c r="JC42" i="53"/>
  <c r="JD42" i="53" s="1"/>
  <c r="JA42" i="53"/>
  <c r="IZ42" i="53"/>
  <c r="IY42" i="53"/>
  <c r="IX42" i="53"/>
  <c r="IW42" i="53"/>
  <c r="JB42" i="53" s="1"/>
  <c r="JC41" i="53"/>
  <c r="JD41" i="53" s="1"/>
  <c r="JA41" i="53"/>
  <c r="IZ41" i="53"/>
  <c r="IY41" i="53"/>
  <c r="IX41" i="53"/>
  <c r="IW41" i="53"/>
  <c r="JB41" i="53" s="1"/>
  <c r="JC40" i="53"/>
  <c r="JD40" i="53" s="1"/>
  <c r="JA40" i="53"/>
  <c r="IZ40" i="53"/>
  <c r="IY40" i="53"/>
  <c r="IX40" i="53"/>
  <c r="IW40" i="53"/>
  <c r="JB40" i="53" s="1"/>
  <c r="JC39" i="53"/>
  <c r="JD39" i="53" s="1"/>
  <c r="JA39" i="53"/>
  <c r="IZ39" i="53"/>
  <c r="IY39" i="53"/>
  <c r="IX39" i="53"/>
  <c r="IW39" i="53"/>
  <c r="JB39" i="53" s="1"/>
  <c r="JC38" i="53"/>
  <c r="JD38" i="53" s="1"/>
  <c r="JA38" i="53"/>
  <c r="IZ38" i="53"/>
  <c r="IY38" i="53"/>
  <c r="IX38" i="53"/>
  <c r="IW38" i="53"/>
  <c r="JB38" i="53" s="1"/>
  <c r="JC37" i="53"/>
  <c r="JD37" i="53" s="1"/>
  <c r="JA37" i="53"/>
  <c r="IZ37" i="53"/>
  <c r="IY37" i="53"/>
  <c r="IX37" i="53"/>
  <c r="IW37" i="53"/>
  <c r="JB37" i="53" s="1"/>
  <c r="JC36" i="53"/>
  <c r="JD36" i="53" s="1"/>
  <c r="JA36" i="53"/>
  <c r="IZ36" i="53"/>
  <c r="IY36" i="53"/>
  <c r="IX36" i="53"/>
  <c r="IW36" i="53"/>
  <c r="JB36" i="53" s="1"/>
  <c r="JC35" i="53"/>
  <c r="JD35" i="53" s="1"/>
  <c r="JA35" i="53"/>
  <c r="IZ35" i="53"/>
  <c r="IY35" i="53"/>
  <c r="IX35" i="53"/>
  <c r="IW35" i="53"/>
  <c r="JB35" i="53" s="1"/>
  <c r="JC34" i="53"/>
  <c r="JD34" i="53" s="1"/>
  <c r="JA34" i="53"/>
  <c r="IZ34" i="53"/>
  <c r="IY34" i="53"/>
  <c r="IX34" i="53"/>
  <c r="IW34" i="53"/>
  <c r="JB34" i="53" s="1"/>
  <c r="JC33" i="53"/>
  <c r="JD33" i="53" s="1"/>
  <c r="JA33" i="53"/>
  <c r="IZ33" i="53"/>
  <c r="IY33" i="53"/>
  <c r="IX33" i="53"/>
  <c r="IW33" i="53"/>
  <c r="JB33" i="53" s="1"/>
  <c r="JC32" i="53"/>
  <c r="JD32" i="53" s="1"/>
  <c r="JA32" i="53"/>
  <c r="IZ32" i="53"/>
  <c r="IY32" i="53"/>
  <c r="IX32" i="53"/>
  <c r="IW32" i="53"/>
  <c r="JB32" i="53" s="1"/>
  <c r="JC31" i="53"/>
  <c r="JD31" i="53" s="1"/>
  <c r="JA31" i="53"/>
  <c r="IZ31" i="53"/>
  <c r="IY31" i="53"/>
  <c r="IX31" i="53"/>
  <c r="IW31" i="53"/>
  <c r="JB31" i="53" s="1"/>
  <c r="JC30" i="53"/>
  <c r="JD30" i="53" s="1"/>
  <c r="JA30" i="53"/>
  <c r="IZ30" i="53"/>
  <c r="IY30" i="53"/>
  <c r="IX30" i="53"/>
  <c r="IW30" i="53"/>
  <c r="JB30" i="53" s="1"/>
  <c r="JC29" i="53"/>
  <c r="JD29" i="53" s="1"/>
  <c r="JA29" i="53"/>
  <c r="IZ29" i="53"/>
  <c r="IY29" i="53"/>
  <c r="IX29" i="53"/>
  <c r="IW29" i="53"/>
  <c r="JB29" i="53" s="1"/>
  <c r="JC28" i="53"/>
  <c r="JD28" i="53" s="1"/>
  <c r="JA28" i="53"/>
  <c r="IZ28" i="53"/>
  <c r="IY28" i="53"/>
  <c r="IX28" i="53"/>
  <c r="IW28" i="53"/>
  <c r="JB28" i="53" s="1"/>
  <c r="JC27" i="53"/>
  <c r="JD27" i="53" s="1"/>
  <c r="JA27" i="53"/>
  <c r="IZ27" i="53"/>
  <c r="IY27" i="53"/>
  <c r="IX27" i="53"/>
  <c r="IW27" i="53"/>
  <c r="JB27" i="53" s="1"/>
  <c r="JC26" i="53"/>
  <c r="JD26" i="53" s="1"/>
  <c r="JA26" i="53"/>
  <c r="IZ26" i="53"/>
  <c r="IY26" i="53"/>
  <c r="IX26" i="53"/>
  <c r="IW26" i="53"/>
  <c r="JB26" i="53" s="1"/>
  <c r="JC25" i="53"/>
  <c r="JD25" i="53" s="1"/>
  <c r="JA25" i="53"/>
  <c r="IZ25" i="53"/>
  <c r="IY25" i="53"/>
  <c r="IX25" i="53"/>
  <c r="IW25" i="53"/>
  <c r="JB25" i="53" s="1"/>
  <c r="JC24" i="53"/>
  <c r="JD24" i="53" s="1"/>
  <c r="JA24" i="53"/>
  <c r="IZ24" i="53"/>
  <c r="IY24" i="53"/>
  <c r="IX24" i="53"/>
  <c r="IW24" i="53"/>
  <c r="JB24" i="53" s="1"/>
  <c r="JC23" i="53"/>
  <c r="JD23" i="53" s="1"/>
  <c r="JA23" i="53"/>
  <c r="IZ23" i="53"/>
  <c r="IY23" i="53"/>
  <c r="IX23" i="53"/>
  <c r="IW23" i="53"/>
  <c r="JB23" i="53" s="1"/>
  <c r="JC22" i="53"/>
  <c r="JD22" i="53" s="1"/>
  <c r="JA22" i="53"/>
  <c r="IZ22" i="53"/>
  <c r="IY22" i="53"/>
  <c r="IX22" i="53"/>
  <c r="IW22" i="53"/>
  <c r="JB22" i="53" s="1"/>
  <c r="JC21" i="53"/>
  <c r="JD21" i="53" s="1"/>
  <c r="JA21" i="53"/>
  <c r="IZ21" i="53"/>
  <c r="IY21" i="53"/>
  <c r="IX21" i="53"/>
  <c r="IW21" i="53"/>
  <c r="JB21" i="53" s="1"/>
  <c r="JC20" i="53"/>
  <c r="JD20" i="53" s="1"/>
  <c r="JA20" i="53"/>
  <c r="IZ20" i="53"/>
  <c r="IY20" i="53"/>
  <c r="IX20" i="53"/>
  <c r="IW20" i="53"/>
  <c r="JB20" i="53" s="1"/>
  <c r="JC19" i="53"/>
  <c r="JD19" i="53" s="1"/>
  <c r="JA19" i="53"/>
  <c r="IZ19" i="53"/>
  <c r="IY19" i="53"/>
  <c r="IX19" i="53"/>
  <c r="IW19" i="53"/>
  <c r="JB19" i="53" s="1"/>
  <c r="JC18" i="53"/>
  <c r="JD18" i="53" s="1"/>
  <c r="JA18" i="53"/>
  <c r="IZ18" i="53"/>
  <c r="IY18" i="53"/>
  <c r="IX18" i="53"/>
  <c r="IW18" i="53"/>
  <c r="JB18" i="53" s="1"/>
  <c r="JC17" i="53"/>
  <c r="JD17" i="53" s="1"/>
  <c r="JA17" i="53"/>
  <c r="IZ17" i="53"/>
  <c r="IY17" i="53"/>
  <c r="IX17" i="53"/>
  <c r="IW17" i="53"/>
  <c r="JB17" i="53" s="1"/>
  <c r="JC16" i="53"/>
  <c r="JD16" i="53" s="1"/>
  <c r="JA16" i="53"/>
  <c r="IZ16" i="53"/>
  <c r="IY16" i="53"/>
  <c r="IX16" i="53"/>
  <c r="IW16" i="53"/>
  <c r="JB16" i="53" s="1"/>
  <c r="JC15" i="53"/>
  <c r="JD15" i="53" s="1"/>
  <c r="JA15" i="53"/>
  <c r="IZ15" i="53"/>
  <c r="IY15" i="53"/>
  <c r="IX15" i="53"/>
  <c r="IW15" i="53"/>
  <c r="JB15" i="53" s="1"/>
  <c r="JC14" i="53"/>
  <c r="JD14" i="53" s="1"/>
  <c r="JA14" i="53"/>
  <c r="IZ14" i="53"/>
  <c r="IY14" i="53"/>
  <c r="IX14" i="53"/>
  <c r="IW14" i="53"/>
  <c r="JB14" i="53" s="1"/>
  <c r="IL135" i="53"/>
  <c r="IM135" i="53" s="1"/>
  <c r="IJ135" i="53"/>
  <c r="II135" i="53"/>
  <c r="IH135" i="53"/>
  <c r="IG135" i="53"/>
  <c r="IF135" i="53"/>
  <c r="IK135" i="53" s="1"/>
  <c r="IL134" i="53"/>
  <c r="IM134" i="53" s="1"/>
  <c r="IJ134" i="53"/>
  <c r="II134" i="53"/>
  <c r="IH134" i="53"/>
  <c r="IG134" i="53"/>
  <c r="IF134" i="53"/>
  <c r="IK134" i="53" s="1"/>
  <c r="IL133" i="53"/>
  <c r="IM133" i="53" s="1"/>
  <c r="IJ133" i="53"/>
  <c r="II133" i="53"/>
  <c r="IH133" i="53"/>
  <c r="IG133" i="53"/>
  <c r="IF133" i="53"/>
  <c r="IK133" i="53" s="1"/>
  <c r="IL132" i="53"/>
  <c r="IM132" i="53" s="1"/>
  <c r="IJ132" i="53"/>
  <c r="II132" i="53"/>
  <c r="IH132" i="53"/>
  <c r="IG132" i="53"/>
  <c r="IF132" i="53"/>
  <c r="IK132" i="53" s="1"/>
  <c r="IL131" i="53"/>
  <c r="IM131" i="53" s="1"/>
  <c r="IJ131" i="53"/>
  <c r="II131" i="53"/>
  <c r="IH131" i="53"/>
  <c r="IG131" i="53"/>
  <c r="IF131" i="53"/>
  <c r="IK131" i="53" s="1"/>
  <c r="IL130" i="53"/>
  <c r="IM130" i="53" s="1"/>
  <c r="IJ130" i="53"/>
  <c r="II130" i="53"/>
  <c r="IH130" i="53"/>
  <c r="IG130" i="53"/>
  <c r="IF130" i="53"/>
  <c r="IK130" i="53" s="1"/>
  <c r="IL129" i="53"/>
  <c r="IM129" i="53" s="1"/>
  <c r="IJ129" i="53"/>
  <c r="II129" i="53"/>
  <c r="IH129" i="53"/>
  <c r="IG129" i="53"/>
  <c r="IF129" i="53"/>
  <c r="IK129" i="53" s="1"/>
  <c r="IL128" i="53"/>
  <c r="IM128" i="53" s="1"/>
  <c r="IJ128" i="53"/>
  <c r="II128" i="53"/>
  <c r="IH128" i="53"/>
  <c r="IG128" i="53"/>
  <c r="IF128" i="53"/>
  <c r="IK128" i="53" s="1"/>
  <c r="IL127" i="53"/>
  <c r="IM127" i="53" s="1"/>
  <c r="IJ127" i="53"/>
  <c r="II127" i="53"/>
  <c r="IH127" i="53"/>
  <c r="IG127" i="53"/>
  <c r="IF127" i="53"/>
  <c r="IK127" i="53" s="1"/>
  <c r="IL126" i="53"/>
  <c r="IM126" i="53" s="1"/>
  <c r="IJ126" i="53"/>
  <c r="II126" i="53"/>
  <c r="IH126" i="53"/>
  <c r="IG126" i="53"/>
  <c r="IF126" i="53"/>
  <c r="IK126" i="53" s="1"/>
  <c r="IL125" i="53"/>
  <c r="IM125" i="53" s="1"/>
  <c r="IJ125" i="53"/>
  <c r="II125" i="53"/>
  <c r="IH125" i="53"/>
  <c r="IG125" i="53"/>
  <c r="IF125" i="53"/>
  <c r="IK125" i="53" s="1"/>
  <c r="IL124" i="53"/>
  <c r="IM124" i="53" s="1"/>
  <c r="IJ124" i="53"/>
  <c r="II124" i="53"/>
  <c r="IH124" i="53"/>
  <c r="IG124" i="53"/>
  <c r="IF124" i="53"/>
  <c r="IK124" i="53" s="1"/>
  <c r="IL123" i="53"/>
  <c r="IM123" i="53" s="1"/>
  <c r="IJ123" i="53"/>
  <c r="II123" i="53"/>
  <c r="IH123" i="53"/>
  <c r="IG123" i="53"/>
  <c r="IF123" i="53"/>
  <c r="IK123" i="53" s="1"/>
  <c r="IL122" i="53"/>
  <c r="IM122" i="53" s="1"/>
  <c r="IJ122" i="53"/>
  <c r="II122" i="53"/>
  <c r="IH122" i="53"/>
  <c r="IG122" i="53"/>
  <c r="IF122" i="53"/>
  <c r="IK122" i="53" s="1"/>
  <c r="IL121" i="53"/>
  <c r="IM121" i="53" s="1"/>
  <c r="IJ121" i="53"/>
  <c r="II121" i="53"/>
  <c r="IH121" i="53"/>
  <c r="IG121" i="53"/>
  <c r="IF121" i="53"/>
  <c r="IK121" i="53" s="1"/>
  <c r="IL120" i="53"/>
  <c r="IM120" i="53" s="1"/>
  <c r="IJ120" i="53"/>
  <c r="II120" i="53"/>
  <c r="IH120" i="53"/>
  <c r="IG120" i="53"/>
  <c r="IF120" i="53"/>
  <c r="IK120" i="53" s="1"/>
  <c r="IL119" i="53"/>
  <c r="IM119" i="53" s="1"/>
  <c r="IJ119" i="53"/>
  <c r="II119" i="53"/>
  <c r="IH119" i="53"/>
  <c r="IG119" i="53"/>
  <c r="IF119" i="53"/>
  <c r="IK119" i="53" s="1"/>
  <c r="IL118" i="53"/>
  <c r="IM118" i="53" s="1"/>
  <c r="IJ118" i="53"/>
  <c r="II118" i="53"/>
  <c r="IH118" i="53"/>
  <c r="IG118" i="53"/>
  <c r="IF118" i="53"/>
  <c r="IK118" i="53" s="1"/>
  <c r="IL117" i="53"/>
  <c r="IM117" i="53" s="1"/>
  <c r="IJ117" i="53"/>
  <c r="II117" i="53"/>
  <c r="IH117" i="53"/>
  <c r="IG117" i="53"/>
  <c r="IF117" i="53"/>
  <c r="IK117" i="53" s="1"/>
  <c r="IL116" i="53"/>
  <c r="IM116" i="53" s="1"/>
  <c r="IJ116" i="53"/>
  <c r="II116" i="53"/>
  <c r="IH116" i="53"/>
  <c r="IG116" i="53"/>
  <c r="IF116" i="53"/>
  <c r="IK116" i="53" s="1"/>
  <c r="IL115" i="53"/>
  <c r="IM115" i="53" s="1"/>
  <c r="IJ115" i="53"/>
  <c r="II115" i="53"/>
  <c r="IH115" i="53"/>
  <c r="IG115" i="53"/>
  <c r="IF115" i="53"/>
  <c r="IK115" i="53" s="1"/>
  <c r="IL114" i="53"/>
  <c r="IM114" i="53" s="1"/>
  <c r="IJ114" i="53"/>
  <c r="II114" i="53"/>
  <c r="IH114" i="53"/>
  <c r="IG114" i="53"/>
  <c r="IF114" i="53"/>
  <c r="IK114" i="53" s="1"/>
  <c r="IL113" i="53"/>
  <c r="IM113" i="53" s="1"/>
  <c r="IJ113" i="53"/>
  <c r="II113" i="53"/>
  <c r="IH113" i="53"/>
  <c r="IG113" i="53"/>
  <c r="IF113" i="53"/>
  <c r="IK113" i="53" s="1"/>
  <c r="IL112" i="53"/>
  <c r="IM112" i="53" s="1"/>
  <c r="IJ112" i="53"/>
  <c r="II112" i="53"/>
  <c r="IH112" i="53"/>
  <c r="IG112" i="53"/>
  <c r="IF112" i="53"/>
  <c r="IK112" i="53" s="1"/>
  <c r="IL111" i="53"/>
  <c r="IM111" i="53" s="1"/>
  <c r="IJ111" i="53"/>
  <c r="II111" i="53"/>
  <c r="IH111" i="53"/>
  <c r="IG111" i="53"/>
  <c r="IF111" i="53"/>
  <c r="IK111" i="53" s="1"/>
  <c r="IL110" i="53"/>
  <c r="IM110" i="53" s="1"/>
  <c r="IJ110" i="53"/>
  <c r="II110" i="53"/>
  <c r="IH110" i="53"/>
  <c r="IG110" i="53"/>
  <c r="IF110" i="53"/>
  <c r="IK110" i="53" s="1"/>
  <c r="IL109" i="53"/>
  <c r="IM109" i="53" s="1"/>
  <c r="IJ109" i="53"/>
  <c r="II109" i="53"/>
  <c r="IH109" i="53"/>
  <c r="IG109" i="53"/>
  <c r="IF109" i="53"/>
  <c r="IK109" i="53" s="1"/>
  <c r="IL108" i="53"/>
  <c r="IM108" i="53" s="1"/>
  <c r="IJ108" i="53"/>
  <c r="II108" i="53"/>
  <c r="IH108" i="53"/>
  <c r="IG108" i="53"/>
  <c r="IF108" i="53"/>
  <c r="IK108" i="53" s="1"/>
  <c r="IL107" i="53"/>
  <c r="IM107" i="53" s="1"/>
  <c r="IJ107" i="53"/>
  <c r="II107" i="53"/>
  <c r="IH107" i="53"/>
  <c r="IG107" i="53"/>
  <c r="IF107" i="53"/>
  <c r="IK107" i="53" s="1"/>
  <c r="IL106" i="53"/>
  <c r="IM106" i="53" s="1"/>
  <c r="IJ106" i="53"/>
  <c r="II106" i="53"/>
  <c r="IH106" i="53"/>
  <c r="IG106" i="53"/>
  <c r="IF106" i="53"/>
  <c r="IK106" i="53" s="1"/>
  <c r="IL105" i="53"/>
  <c r="IM105" i="53" s="1"/>
  <c r="IJ105" i="53"/>
  <c r="II105" i="53"/>
  <c r="IH105" i="53"/>
  <c r="IG105" i="53"/>
  <c r="IF105" i="53"/>
  <c r="IK105" i="53" s="1"/>
  <c r="IL104" i="53"/>
  <c r="IM104" i="53" s="1"/>
  <c r="IJ104" i="53"/>
  <c r="II104" i="53"/>
  <c r="IH104" i="53"/>
  <c r="IG104" i="53"/>
  <c r="IF104" i="53"/>
  <c r="IK104" i="53" s="1"/>
  <c r="IL103" i="53"/>
  <c r="IM103" i="53" s="1"/>
  <c r="IJ103" i="53"/>
  <c r="II103" i="53"/>
  <c r="IH103" i="53"/>
  <c r="IG103" i="53"/>
  <c r="IF103" i="53"/>
  <c r="IK103" i="53" s="1"/>
  <c r="IL102" i="53"/>
  <c r="IM102" i="53" s="1"/>
  <c r="IJ102" i="53"/>
  <c r="II102" i="53"/>
  <c r="IH102" i="53"/>
  <c r="IG102" i="53"/>
  <c r="IF102" i="53"/>
  <c r="IK102" i="53" s="1"/>
  <c r="IL101" i="53"/>
  <c r="IM101" i="53" s="1"/>
  <c r="IJ101" i="53"/>
  <c r="II101" i="53"/>
  <c r="IH101" i="53"/>
  <c r="IG101" i="53"/>
  <c r="IF101" i="53"/>
  <c r="IK101" i="53" s="1"/>
  <c r="IL100" i="53"/>
  <c r="IM100" i="53" s="1"/>
  <c r="IJ100" i="53"/>
  <c r="II100" i="53"/>
  <c r="IH100" i="53"/>
  <c r="IG100" i="53"/>
  <c r="IF100" i="53"/>
  <c r="IK100" i="53" s="1"/>
  <c r="IL99" i="53"/>
  <c r="IM99" i="53" s="1"/>
  <c r="IJ99" i="53"/>
  <c r="II99" i="53"/>
  <c r="IH99" i="53"/>
  <c r="IG99" i="53"/>
  <c r="IF99" i="53"/>
  <c r="IK99" i="53" s="1"/>
  <c r="IL98" i="53"/>
  <c r="IM98" i="53" s="1"/>
  <c r="IJ98" i="53"/>
  <c r="II98" i="53"/>
  <c r="IH98" i="53"/>
  <c r="IG98" i="53"/>
  <c r="IF98" i="53"/>
  <c r="IK98" i="53" s="1"/>
  <c r="IL97" i="53"/>
  <c r="IM97" i="53" s="1"/>
  <c r="IJ97" i="53"/>
  <c r="II97" i="53"/>
  <c r="IH97" i="53"/>
  <c r="IG97" i="53"/>
  <c r="IF97" i="53"/>
  <c r="IK97" i="53" s="1"/>
  <c r="IL96" i="53"/>
  <c r="IM96" i="53" s="1"/>
  <c r="IJ96" i="53"/>
  <c r="II96" i="53"/>
  <c r="IH96" i="53"/>
  <c r="IG96" i="53"/>
  <c r="IF96" i="53"/>
  <c r="IK96" i="53" s="1"/>
  <c r="IL95" i="53"/>
  <c r="IM95" i="53" s="1"/>
  <c r="IJ95" i="53"/>
  <c r="II95" i="53"/>
  <c r="IH95" i="53"/>
  <c r="IG95" i="53"/>
  <c r="IF95" i="53"/>
  <c r="IK95" i="53" s="1"/>
  <c r="IL94" i="53"/>
  <c r="IM94" i="53" s="1"/>
  <c r="IJ94" i="53"/>
  <c r="II94" i="53"/>
  <c r="IH94" i="53"/>
  <c r="IG94" i="53"/>
  <c r="IF94" i="53"/>
  <c r="IK94" i="53" s="1"/>
  <c r="IL93" i="53"/>
  <c r="IM93" i="53" s="1"/>
  <c r="IJ93" i="53"/>
  <c r="II93" i="53"/>
  <c r="IH93" i="53"/>
  <c r="IG93" i="53"/>
  <c r="IF93" i="53"/>
  <c r="IK93" i="53" s="1"/>
  <c r="IL92" i="53"/>
  <c r="IM92" i="53" s="1"/>
  <c r="IJ92" i="53"/>
  <c r="II92" i="53"/>
  <c r="IH92" i="53"/>
  <c r="IG92" i="53"/>
  <c r="IF92" i="53"/>
  <c r="IK92" i="53" s="1"/>
  <c r="IL91" i="53"/>
  <c r="IM91" i="53" s="1"/>
  <c r="IJ91" i="53"/>
  <c r="II91" i="53"/>
  <c r="IH91" i="53"/>
  <c r="IG91" i="53"/>
  <c r="IF91" i="53"/>
  <c r="IK91" i="53" s="1"/>
  <c r="IL90" i="53"/>
  <c r="IM90" i="53" s="1"/>
  <c r="IJ90" i="53"/>
  <c r="II90" i="53"/>
  <c r="IH90" i="53"/>
  <c r="IG90" i="53"/>
  <c r="IF90" i="53"/>
  <c r="IK90" i="53" s="1"/>
  <c r="IL89" i="53"/>
  <c r="IM89" i="53" s="1"/>
  <c r="IJ89" i="53"/>
  <c r="II89" i="53"/>
  <c r="IH89" i="53"/>
  <c r="IG89" i="53"/>
  <c r="IF89" i="53"/>
  <c r="IK89" i="53" s="1"/>
  <c r="IL88" i="53"/>
  <c r="IM88" i="53" s="1"/>
  <c r="IJ88" i="53"/>
  <c r="II88" i="53"/>
  <c r="IH88" i="53"/>
  <c r="IG88" i="53"/>
  <c r="IF88" i="53"/>
  <c r="IK88" i="53" s="1"/>
  <c r="IL87" i="53"/>
  <c r="IM87" i="53" s="1"/>
  <c r="IJ87" i="53"/>
  <c r="II87" i="53"/>
  <c r="IH87" i="53"/>
  <c r="IG87" i="53"/>
  <c r="IF87" i="53"/>
  <c r="IK87" i="53" s="1"/>
  <c r="IL86" i="53"/>
  <c r="IM86" i="53" s="1"/>
  <c r="IJ86" i="53"/>
  <c r="II86" i="53"/>
  <c r="IH86" i="53"/>
  <c r="IG86" i="53"/>
  <c r="IF86" i="53"/>
  <c r="IK86" i="53" s="1"/>
  <c r="IL85" i="53"/>
  <c r="IM85" i="53" s="1"/>
  <c r="IJ85" i="53"/>
  <c r="II85" i="53"/>
  <c r="IH85" i="53"/>
  <c r="IG85" i="53"/>
  <c r="IF85" i="53"/>
  <c r="IK85" i="53" s="1"/>
  <c r="IL84" i="53"/>
  <c r="IM84" i="53" s="1"/>
  <c r="IJ84" i="53"/>
  <c r="II84" i="53"/>
  <c r="IH84" i="53"/>
  <c r="IG84" i="53"/>
  <c r="IF84" i="53"/>
  <c r="IK84" i="53" s="1"/>
  <c r="IL83" i="53"/>
  <c r="IM83" i="53" s="1"/>
  <c r="IJ83" i="53"/>
  <c r="II83" i="53"/>
  <c r="IH83" i="53"/>
  <c r="IG83" i="53"/>
  <c r="IF83" i="53"/>
  <c r="IK83" i="53" s="1"/>
  <c r="IL82" i="53"/>
  <c r="IM82" i="53" s="1"/>
  <c r="IJ82" i="53"/>
  <c r="II82" i="53"/>
  <c r="IH82" i="53"/>
  <c r="IG82" i="53"/>
  <c r="IF82" i="53"/>
  <c r="IK82" i="53" s="1"/>
  <c r="IL81" i="53"/>
  <c r="IM81" i="53" s="1"/>
  <c r="IJ81" i="53"/>
  <c r="II81" i="53"/>
  <c r="IH81" i="53"/>
  <c r="IG81" i="53"/>
  <c r="IF81" i="53"/>
  <c r="IK81" i="53" s="1"/>
  <c r="IL80" i="53"/>
  <c r="IM80" i="53" s="1"/>
  <c r="IJ80" i="53"/>
  <c r="II80" i="53"/>
  <c r="IH80" i="53"/>
  <c r="IG80" i="53"/>
  <c r="IF80" i="53"/>
  <c r="IK80" i="53" s="1"/>
  <c r="IL79" i="53"/>
  <c r="IM79" i="53" s="1"/>
  <c r="IJ79" i="53"/>
  <c r="II79" i="53"/>
  <c r="IH79" i="53"/>
  <c r="IG79" i="53"/>
  <c r="IF79" i="53"/>
  <c r="IK79" i="53" s="1"/>
  <c r="IL78" i="53"/>
  <c r="IM78" i="53" s="1"/>
  <c r="IJ78" i="53"/>
  <c r="II78" i="53"/>
  <c r="IH78" i="53"/>
  <c r="IG78" i="53"/>
  <c r="IF78" i="53"/>
  <c r="IK78" i="53" s="1"/>
  <c r="IL77" i="53"/>
  <c r="IM77" i="53" s="1"/>
  <c r="IJ77" i="53"/>
  <c r="II77" i="53"/>
  <c r="IH77" i="53"/>
  <c r="IG77" i="53"/>
  <c r="IF77" i="53"/>
  <c r="IK77" i="53" s="1"/>
  <c r="IL76" i="53"/>
  <c r="IM76" i="53" s="1"/>
  <c r="IJ76" i="53"/>
  <c r="II76" i="53"/>
  <c r="IH76" i="53"/>
  <c r="IG76" i="53"/>
  <c r="IF76" i="53"/>
  <c r="IK76" i="53" s="1"/>
  <c r="IL75" i="53"/>
  <c r="IM75" i="53" s="1"/>
  <c r="IJ75" i="53"/>
  <c r="II75" i="53"/>
  <c r="IH75" i="53"/>
  <c r="IG75" i="53"/>
  <c r="IF75" i="53"/>
  <c r="IK75" i="53" s="1"/>
  <c r="IL74" i="53"/>
  <c r="IM74" i="53" s="1"/>
  <c r="IJ74" i="53"/>
  <c r="II74" i="53"/>
  <c r="IH74" i="53"/>
  <c r="IG74" i="53"/>
  <c r="IF74" i="53"/>
  <c r="IK74" i="53" s="1"/>
  <c r="IL73" i="53"/>
  <c r="IM73" i="53" s="1"/>
  <c r="IJ73" i="53"/>
  <c r="II73" i="53"/>
  <c r="IH73" i="53"/>
  <c r="IG73" i="53"/>
  <c r="IF73" i="53"/>
  <c r="IK73" i="53" s="1"/>
  <c r="IL72" i="53"/>
  <c r="IM72" i="53" s="1"/>
  <c r="IJ72" i="53"/>
  <c r="II72" i="53"/>
  <c r="IH72" i="53"/>
  <c r="IG72" i="53"/>
  <c r="IF72" i="53"/>
  <c r="IK72" i="53" s="1"/>
  <c r="IL71" i="53"/>
  <c r="IM71" i="53" s="1"/>
  <c r="IJ71" i="53"/>
  <c r="II71" i="53"/>
  <c r="IH71" i="53"/>
  <c r="IG71" i="53"/>
  <c r="IF71" i="53"/>
  <c r="IK71" i="53" s="1"/>
  <c r="IL70" i="53"/>
  <c r="IM70" i="53" s="1"/>
  <c r="IJ70" i="53"/>
  <c r="II70" i="53"/>
  <c r="IH70" i="53"/>
  <c r="IG70" i="53"/>
  <c r="IF70" i="53"/>
  <c r="IK70" i="53" s="1"/>
  <c r="IL69" i="53"/>
  <c r="IM69" i="53" s="1"/>
  <c r="IJ69" i="53"/>
  <c r="II69" i="53"/>
  <c r="IH69" i="53"/>
  <c r="IG69" i="53"/>
  <c r="IF69" i="53"/>
  <c r="IK69" i="53" s="1"/>
  <c r="IL68" i="53"/>
  <c r="IM68" i="53" s="1"/>
  <c r="IJ68" i="53"/>
  <c r="II68" i="53"/>
  <c r="IH68" i="53"/>
  <c r="IG68" i="53"/>
  <c r="IF68" i="53"/>
  <c r="IK68" i="53" s="1"/>
  <c r="IL67" i="53"/>
  <c r="IM67" i="53" s="1"/>
  <c r="IJ67" i="53"/>
  <c r="II67" i="53"/>
  <c r="IH67" i="53"/>
  <c r="IG67" i="53"/>
  <c r="IF67" i="53"/>
  <c r="IK67" i="53" s="1"/>
  <c r="IL66" i="53"/>
  <c r="IM66" i="53" s="1"/>
  <c r="IJ66" i="53"/>
  <c r="II66" i="53"/>
  <c r="IH66" i="53"/>
  <c r="IG66" i="53"/>
  <c r="IF66" i="53"/>
  <c r="IK66" i="53" s="1"/>
  <c r="IL65" i="53"/>
  <c r="IM65" i="53" s="1"/>
  <c r="IJ65" i="53"/>
  <c r="II65" i="53"/>
  <c r="IH65" i="53"/>
  <c r="IG65" i="53"/>
  <c r="IF65" i="53"/>
  <c r="IK65" i="53" s="1"/>
  <c r="IL64" i="53"/>
  <c r="IM64" i="53" s="1"/>
  <c r="IJ64" i="53"/>
  <c r="II64" i="53"/>
  <c r="IH64" i="53"/>
  <c r="IG64" i="53"/>
  <c r="IF64" i="53"/>
  <c r="IK64" i="53" s="1"/>
  <c r="IL63" i="53"/>
  <c r="IM63" i="53" s="1"/>
  <c r="IJ63" i="53"/>
  <c r="II63" i="53"/>
  <c r="IH63" i="53"/>
  <c r="IG63" i="53"/>
  <c r="IF63" i="53"/>
  <c r="IK63" i="53" s="1"/>
  <c r="IL62" i="53"/>
  <c r="IM62" i="53" s="1"/>
  <c r="IJ62" i="53"/>
  <c r="II62" i="53"/>
  <c r="IH62" i="53"/>
  <c r="IG62" i="53"/>
  <c r="IF62" i="53"/>
  <c r="IK62" i="53" s="1"/>
  <c r="IL61" i="53"/>
  <c r="IM61" i="53" s="1"/>
  <c r="IJ61" i="53"/>
  <c r="II61" i="53"/>
  <c r="IH61" i="53"/>
  <c r="IG61" i="53"/>
  <c r="IF61" i="53"/>
  <c r="IK61" i="53" s="1"/>
  <c r="IL60" i="53"/>
  <c r="IM60" i="53" s="1"/>
  <c r="IJ60" i="53"/>
  <c r="II60" i="53"/>
  <c r="IH60" i="53"/>
  <c r="IG60" i="53"/>
  <c r="IF60" i="53"/>
  <c r="IK60" i="53" s="1"/>
  <c r="IL59" i="53"/>
  <c r="IM59" i="53" s="1"/>
  <c r="IJ59" i="53"/>
  <c r="II59" i="53"/>
  <c r="IH59" i="53"/>
  <c r="IG59" i="53"/>
  <c r="IF59" i="53"/>
  <c r="IK59" i="53" s="1"/>
  <c r="IL58" i="53"/>
  <c r="IM58" i="53" s="1"/>
  <c r="IJ58" i="53"/>
  <c r="II58" i="53"/>
  <c r="IH58" i="53"/>
  <c r="IG58" i="53"/>
  <c r="IF58" i="53"/>
  <c r="IK58" i="53" s="1"/>
  <c r="IL57" i="53"/>
  <c r="IM57" i="53" s="1"/>
  <c r="IJ57" i="53"/>
  <c r="II57" i="53"/>
  <c r="IH57" i="53"/>
  <c r="IG57" i="53"/>
  <c r="IF57" i="53"/>
  <c r="IK57" i="53" s="1"/>
  <c r="IL56" i="53"/>
  <c r="IM56" i="53" s="1"/>
  <c r="IJ56" i="53"/>
  <c r="II56" i="53"/>
  <c r="IH56" i="53"/>
  <c r="IG56" i="53"/>
  <c r="IF56" i="53"/>
  <c r="IK56" i="53" s="1"/>
  <c r="IL55" i="53"/>
  <c r="IM55" i="53" s="1"/>
  <c r="IJ55" i="53"/>
  <c r="II55" i="53"/>
  <c r="IH55" i="53"/>
  <c r="IG55" i="53"/>
  <c r="IF55" i="53"/>
  <c r="IK55" i="53" s="1"/>
  <c r="IL54" i="53"/>
  <c r="IM54" i="53" s="1"/>
  <c r="IJ54" i="53"/>
  <c r="II54" i="53"/>
  <c r="IH54" i="53"/>
  <c r="IG54" i="53"/>
  <c r="IF54" i="53"/>
  <c r="IK54" i="53" s="1"/>
  <c r="IL53" i="53"/>
  <c r="IM53" i="53" s="1"/>
  <c r="IJ53" i="53"/>
  <c r="II53" i="53"/>
  <c r="IH53" i="53"/>
  <c r="IG53" i="53"/>
  <c r="IF53" i="53"/>
  <c r="IK53" i="53" s="1"/>
  <c r="IL52" i="53"/>
  <c r="IM52" i="53" s="1"/>
  <c r="IJ52" i="53"/>
  <c r="II52" i="53"/>
  <c r="IH52" i="53"/>
  <c r="IG52" i="53"/>
  <c r="IF52" i="53"/>
  <c r="IK52" i="53" s="1"/>
  <c r="IL51" i="53"/>
  <c r="IM51" i="53" s="1"/>
  <c r="IJ51" i="53"/>
  <c r="II51" i="53"/>
  <c r="IH51" i="53"/>
  <c r="IG51" i="53"/>
  <c r="IF51" i="53"/>
  <c r="IK51" i="53" s="1"/>
  <c r="IL50" i="53"/>
  <c r="IM50" i="53" s="1"/>
  <c r="IJ50" i="53"/>
  <c r="II50" i="53"/>
  <c r="IH50" i="53"/>
  <c r="IG50" i="53"/>
  <c r="IF50" i="53"/>
  <c r="IK50" i="53" s="1"/>
  <c r="IL49" i="53"/>
  <c r="IM49" i="53" s="1"/>
  <c r="IJ49" i="53"/>
  <c r="II49" i="53"/>
  <c r="IH49" i="53"/>
  <c r="IG49" i="53"/>
  <c r="IF49" i="53"/>
  <c r="IK49" i="53" s="1"/>
  <c r="IL48" i="53"/>
  <c r="IM48" i="53" s="1"/>
  <c r="IJ48" i="53"/>
  <c r="II48" i="53"/>
  <c r="IH48" i="53"/>
  <c r="IG48" i="53"/>
  <c r="IF48" i="53"/>
  <c r="IK48" i="53" s="1"/>
  <c r="IL47" i="53"/>
  <c r="IM47" i="53" s="1"/>
  <c r="IJ47" i="53"/>
  <c r="II47" i="53"/>
  <c r="IH47" i="53"/>
  <c r="IG47" i="53"/>
  <c r="IF47" i="53"/>
  <c r="IK47" i="53" s="1"/>
  <c r="IL46" i="53"/>
  <c r="IM46" i="53" s="1"/>
  <c r="IJ46" i="53"/>
  <c r="II46" i="53"/>
  <c r="IH46" i="53"/>
  <c r="IG46" i="53"/>
  <c r="IF46" i="53"/>
  <c r="IK46" i="53" s="1"/>
  <c r="IL45" i="53"/>
  <c r="IM45" i="53" s="1"/>
  <c r="IJ45" i="53"/>
  <c r="II45" i="53"/>
  <c r="IH45" i="53"/>
  <c r="IG45" i="53"/>
  <c r="IF45" i="53"/>
  <c r="IK45" i="53" s="1"/>
  <c r="IL44" i="53"/>
  <c r="IM44" i="53" s="1"/>
  <c r="IJ44" i="53"/>
  <c r="II44" i="53"/>
  <c r="IH44" i="53"/>
  <c r="IG44" i="53"/>
  <c r="IF44" i="53"/>
  <c r="IK44" i="53" s="1"/>
  <c r="IL43" i="53"/>
  <c r="IM43" i="53" s="1"/>
  <c r="IJ43" i="53"/>
  <c r="II43" i="53"/>
  <c r="IH43" i="53"/>
  <c r="IG43" i="53"/>
  <c r="IF43" i="53"/>
  <c r="IK43" i="53" s="1"/>
  <c r="IL42" i="53"/>
  <c r="IM42" i="53" s="1"/>
  <c r="IJ42" i="53"/>
  <c r="II42" i="53"/>
  <c r="IH42" i="53"/>
  <c r="IG42" i="53"/>
  <c r="IF42" i="53"/>
  <c r="IK42" i="53" s="1"/>
  <c r="IL41" i="53"/>
  <c r="IM41" i="53" s="1"/>
  <c r="IJ41" i="53"/>
  <c r="II41" i="53"/>
  <c r="IH41" i="53"/>
  <c r="IG41" i="53"/>
  <c r="IF41" i="53"/>
  <c r="IK41" i="53" s="1"/>
  <c r="IL40" i="53"/>
  <c r="IM40" i="53" s="1"/>
  <c r="IJ40" i="53"/>
  <c r="II40" i="53"/>
  <c r="IH40" i="53"/>
  <c r="IG40" i="53"/>
  <c r="IF40" i="53"/>
  <c r="IK40" i="53" s="1"/>
  <c r="IL39" i="53"/>
  <c r="IM39" i="53" s="1"/>
  <c r="IJ39" i="53"/>
  <c r="II39" i="53"/>
  <c r="IH39" i="53"/>
  <c r="IG39" i="53"/>
  <c r="IF39" i="53"/>
  <c r="IK39" i="53" s="1"/>
  <c r="IL38" i="53"/>
  <c r="IM38" i="53" s="1"/>
  <c r="IJ38" i="53"/>
  <c r="II38" i="53"/>
  <c r="IH38" i="53"/>
  <c r="IG38" i="53"/>
  <c r="IF38" i="53"/>
  <c r="IK38" i="53" s="1"/>
  <c r="IL37" i="53"/>
  <c r="IM37" i="53" s="1"/>
  <c r="IJ37" i="53"/>
  <c r="II37" i="53"/>
  <c r="IH37" i="53"/>
  <c r="IG37" i="53"/>
  <c r="IF37" i="53"/>
  <c r="IK37" i="53" s="1"/>
  <c r="IL36" i="53"/>
  <c r="IM36" i="53" s="1"/>
  <c r="IJ36" i="53"/>
  <c r="II36" i="53"/>
  <c r="IH36" i="53"/>
  <c r="IG36" i="53"/>
  <c r="IF36" i="53"/>
  <c r="IK36" i="53" s="1"/>
  <c r="IL35" i="53"/>
  <c r="IM35" i="53" s="1"/>
  <c r="IJ35" i="53"/>
  <c r="II35" i="53"/>
  <c r="IH35" i="53"/>
  <c r="IG35" i="53"/>
  <c r="IF35" i="53"/>
  <c r="IK35" i="53" s="1"/>
  <c r="IL34" i="53"/>
  <c r="IM34" i="53" s="1"/>
  <c r="IJ34" i="53"/>
  <c r="II34" i="53"/>
  <c r="IH34" i="53"/>
  <c r="IG34" i="53"/>
  <c r="IF34" i="53"/>
  <c r="IK34" i="53" s="1"/>
  <c r="IL33" i="53"/>
  <c r="IM33" i="53" s="1"/>
  <c r="IJ33" i="53"/>
  <c r="II33" i="53"/>
  <c r="IH33" i="53"/>
  <c r="IG33" i="53"/>
  <c r="IF33" i="53"/>
  <c r="IK33" i="53" s="1"/>
  <c r="IL32" i="53"/>
  <c r="IM32" i="53" s="1"/>
  <c r="IJ32" i="53"/>
  <c r="II32" i="53"/>
  <c r="IH32" i="53"/>
  <c r="IG32" i="53"/>
  <c r="IF32" i="53"/>
  <c r="IK32" i="53" s="1"/>
  <c r="IL31" i="53"/>
  <c r="IM31" i="53" s="1"/>
  <c r="IJ31" i="53"/>
  <c r="II31" i="53"/>
  <c r="IH31" i="53"/>
  <c r="IG31" i="53"/>
  <c r="IF31" i="53"/>
  <c r="IK31" i="53" s="1"/>
  <c r="IL30" i="53"/>
  <c r="IM30" i="53" s="1"/>
  <c r="IJ30" i="53"/>
  <c r="II30" i="53"/>
  <c r="IH30" i="53"/>
  <c r="IG30" i="53"/>
  <c r="IF30" i="53"/>
  <c r="IK30" i="53" s="1"/>
  <c r="IL29" i="53"/>
  <c r="IM29" i="53" s="1"/>
  <c r="IJ29" i="53"/>
  <c r="II29" i="53"/>
  <c r="IH29" i="53"/>
  <c r="IG29" i="53"/>
  <c r="IF29" i="53"/>
  <c r="IK29" i="53" s="1"/>
  <c r="IL28" i="53"/>
  <c r="IM28" i="53" s="1"/>
  <c r="IJ28" i="53"/>
  <c r="II28" i="53"/>
  <c r="IH28" i="53"/>
  <c r="IG28" i="53"/>
  <c r="IF28" i="53"/>
  <c r="IK28" i="53" s="1"/>
  <c r="IL27" i="53"/>
  <c r="IM27" i="53" s="1"/>
  <c r="IJ27" i="53"/>
  <c r="II27" i="53"/>
  <c r="IH27" i="53"/>
  <c r="IG27" i="53"/>
  <c r="IF27" i="53"/>
  <c r="IK27" i="53" s="1"/>
  <c r="IL26" i="53"/>
  <c r="IM26" i="53" s="1"/>
  <c r="IJ26" i="53"/>
  <c r="II26" i="53"/>
  <c r="IH26" i="53"/>
  <c r="IG26" i="53"/>
  <c r="IF26" i="53"/>
  <c r="IK26" i="53" s="1"/>
  <c r="IL25" i="53"/>
  <c r="IM25" i="53" s="1"/>
  <c r="IJ25" i="53"/>
  <c r="II25" i="53"/>
  <c r="IH25" i="53"/>
  <c r="IG25" i="53"/>
  <c r="IF25" i="53"/>
  <c r="IK25" i="53" s="1"/>
  <c r="IL24" i="53"/>
  <c r="IM24" i="53" s="1"/>
  <c r="IJ24" i="53"/>
  <c r="II24" i="53"/>
  <c r="IH24" i="53"/>
  <c r="IG24" i="53"/>
  <c r="IF24" i="53"/>
  <c r="IK24" i="53" s="1"/>
  <c r="IL23" i="53"/>
  <c r="IM23" i="53" s="1"/>
  <c r="IJ23" i="53"/>
  <c r="II23" i="53"/>
  <c r="IH23" i="53"/>
  <c r="IG23" i="53"/>
  <c r="IF23" i="53"/>
  <c r="IK23" i="53" s="1"/>
  <c r="IL22" i="53"/>
  <c r="IM22" i="53" s="1"/>
  <c r="IJ22" i="53"/>
  <c r="II22" i="53"/>
  <c r="IH22" i="53"/>
  <c r="IG22" i="53"/>
  <c r="IF22" i="53"/>
  <c r="IK22" i="53" s="1"/>
  <c r="IL21" i="53"/>
  <c r="IM21" i="53" s="1"/>
  <c r="IJ21" i="53"/>
  <c r="II21" i="53"/>
  <c r="IH21" i="53"/>
  <c r="IG21" i="53"/>
  <c r="IF21" i="53"/>
  <c r="IK21" i="53" s="1"/>
  <c r="IL20" i="53"/>
  <c r="IM20" i="53" s="1"/>
  <c r="IJ20" i="53"/>
  <c r="II20" i="53"/>
  <c r="IH20" i="53"/>
  <c r="IG20" i="53"/>
  <c r="IF20" i="53"/>
  <c r="IK20" i="53" s="1"/>
  <c r="IL19" i="53"/>
  <c r="IM19" i="53" s="1"/>
  <c r="IJ19" i="53"/>
  <c r="II19" i="53"/>
  <c r="IH19" i="53"/>
  <c r="IG19" i="53"/>
  <c r="IF19" i="53"/>
  <c r="IK19" i="53" s="1"/>
  <c r="IL18" i="53"/>
  <c r="IM18" i="53" s="1"/>
  <c r="IJ18" i="53"/>
  <c r="II18" i="53"/>
  <c r="IH18" i="53"/>
  <c r="IG18" i="53"/>
  <c r="IF18" i="53"/>
  <c r="IK18" i="53" s="1"/>
  <c r="IL17" i="53"/>
  <c r="IM17" i="53" s="1"/>
  <c r="IJ17" i="53"/>
  <c r="II17" i="53"/>
  <c r="IH17" i="53"/>
  <c r="IG17" i="53"/>
  <c r="IF17" i="53"/>
  <c r="IK17" i="53" s="1"/>
  <c r="IL16" i="53"/>
  <c r="IM16" i="53" s="1"/>
  <c r="IJ16" i="53"/>
  <c r="II16" i="53"/>
  <c r="IH16" i="53"/>
  <c r="IG16" i="53"/>
  <c r="IF16" i="53"/>
  <c r="IK16" i="53" s="1"/>
  <c r="IL15" i="53"/>
  <c r="IM15" i="53" s="1"/>
  <c r="IJ15" i="53"/>
  <c r="II15" i="53"/>
  <c r="IH15" i="53"/>
  <c r="IG15" i="53"/>
  <c r="IF15" i="53"/>
  <c r="IK15" i="53" s="1"/>
  <c r="IL14" i="53"/>
  <c r="IM14" i="53" s="1"/>
  <c r="IJ14" i="53"/>
  <c r="II14" i="53"/>
  <c r="IH14" i="53"/>
  <c r="IG14" i="53"/>
  <c r="IF14" i="53"/>
  <c r="IK14" i="53" s="1"/>
  <c r="H133" i="53"/>
  <c r="H132" i="53"/>
  <c r="H131" i="53"/>
  <c r="H130" i="53"/>
  <c r="H129" i="53"/>
  <c r="H128" i="53"/>
  <c r="H127" i="53"/>
  <c r="H126" i="53"/>
  <c r="H125" i="53"/>
  <c r="H124" i="53"/>
  <c r="H123" i="53"/>
  <c r="H121" i="53"/>
  <c r="H120" i="53"/>
  <c r="H119" i="53"/>
  <c r="H117" i="53"/>
  <c r="H116" i="53"/>
  <c r="H115" i="53"/>
  <c r="H114" i="53"/>
  <c r="H113" i="53"/>
  <c r="H112" i="53"/>
  <c r="H111" i="53"/>
  <c r="H110" i="53"/>
  <c r="H109" i="53"/>
  <c r="H108" i="53"/>
  <c r="H106" i="53"/>
  <c r="H105" i="53"/>
  <c r="H104" i="53"/>
  <c r="H103" i="53"/>
  <c r="H102" i="53"/>
  <c r="H101" i="53"/>
  <c r="H100" i="53"/>
  <c r="H99" i="53"/>
  <c r="H98" i="53"/>
  <c r="H97" i="53"/>
  <c r="H95" i="53"/>
  <c r="H94" i="53"/>
  <c r="H93" i="53"/>
  <c r="H92" i="53"/>
  <c r="H91" i="53"/>
  <c r="H90" i="53"/>
  <c r="H89" i="53"/>
  <c r="H88" i="53"/>
  <c r="H87" i="53"/>
  <c r="H85" i="53"/>
  <c r="H84" i="53"/>
  <c r="H83" i="53"/>
  <c r="H82" i="53"/>
  <c r="H81" i="53"/>
  <c r="H80" i="53"/>
  <c r="H78" i="53"/>
  <c r="H77" i="53"/>
  <c r="H76" i="53"/>
  <c r="H75" i="53"/>
  <c r="H74" i="53"/>
  <c r="H73" i="53"/>
  <c r="H71" i="53"/>
  <c r="H70" i="53"/>
  <c r="H69" i="53"/>
  <c r="H68" i="53"/>
  <c r="H67" i="53"/>
  <c r="H66" i="53"/>
  <c r="H64" i="53"/>
  <c r="H63" i="53"/>
  <c r="H62" i="53"/>
  <c r="H61" i="53"/>
  <c r="H60" i="53"/>
  <c r="H59" i="53"/>
  <c r="H58" i="53"/>
  <c r="H57" i="53"/>
  <c r="H56" i="53"/>
  <c r="H55" i="53"/>
  <c r="H54" i="53"/>
  <c r="H53" i="53"/>
  <c r="H52" i="53"/>
  <c r="H51" i="53"/>
  <c r="H50" i="53"/>
  <c r="H49" i="53"/>
  <c r="H48" i="53"/>
  <c r="H47" i="53"/>
  <c r="H46" i="53"/>
  <c r="H45" i="53"/>
  <c r="H44" i="53"/>
  <c r="H42" i="53"/>
  <c r="H41" i="53"/>
  <c r="H40" i="53"/>
  <c r="H39" i="53"/>
  <c r="H38" i="53"/>
  <c r="H37" i="53"/>
  <c r="H36" i="53"/>
  <c r="H35" i="53"/>
  <c r="H34" i="53"/>
  <c r="H32" i="53"/>
  <c r="H31" i="53"/>
  <c r="H30" i="53"/>
  <c r="H29" i="53"/>
  <c r="H28" i="53"/>
  <c r="H27" i="53"/>
  <c r="H26" i="53"/>
  <c r="H25" i="53"/>
  <c r="H24" i="53"/>
  <c r="H23" i="53"/>
  <c r="H22" i="53"/>
  <c r="H21" i="53"/>
  <c r="H20" i="53"/>
  <c r="H19" i="53"/>
  <c r="H18" i="53"/>
  <c r="H17" i="53"/>
  <c r="H16" i="53"/>
  <c r="H15" i="53"/>
  <c r="H13" i="53"/>
  <c r="H12" i="53"/>
  <c r="H134" i="53" l="1"/>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4" i="38"/>
  <c r="K665" i="36" l="1"/>
  <c r="K664" i="36"/>
  <c r="K663" i="36"/>
  <c r="K662" i="36"/>
  <c r="K661" i="36"/>
  <c r="K660" i="36"/>
  <c r="K659" i="36"/>
  <c r="K658" i="36"/>
  <c r="K657" i="36"/>
  <c r="K656" i="36"/>
  <c r="K655" i="36"/>
  <c r="K654" i="36"/>
  <c r="K643" i="36"/>
  <c r="K642" i="36"/>
  <c r="K641" i="36"/>
  <c r="K640" i="36"/>
  <c r="K639" i="36"/>
  <c r="K638" i="36"/>
  <c r="K637" i="36"/>
  <c r="K636" i="36"/>
  <c r="K635" i="36"/>
  <c r="K634" i="36"/>
  <c r="K633" i="36"/>
  <c r="K632" i="36"/>
  <c r="K621" i="36"/>
  <c r="K620" i="36"/>
  <c r="K619" i="36"/>
  <c r="K618" i="36"/>
  <c r="K617" i="36"/>
  <c r="K616" i="36"/>
  <c r="K615" i="36"/>
  <c r="K614" i="36"/>
  <c r="K613" i="36"/>
  <c r="K612" i="36"/>
  <c r="K611" i="36"/>
  <c r="K610" i="36"/>
  <c r="K599" i="36"/>
  <c r="K598" i="36"/>
  <c r="K597" i="36"/>
  <c r="K596" i="36"/>
  <c r="K595" i="36"/>
  <c r="K594" i="36"/>
  <c r="K593" i="36"/>
  <c r="K592" i="36"/>
  <c r="K591" i="36"/>
  <c r="K590" i="36"/>
  <c r="K589" i="36"/>
  <c r="K588" i="36"/>
  <c r="K577" i="36"/>
  <c r="K576" i="36"/>
  <c r="K575" i="36"/>
  <c r="K574" i="36"/>
  <c r="K573" i="36"/>
  <c r="K572" i="36"/>
  <c r="K571" i="36"/>
  <c r="K570" i="36"/>
  <c r="K569" i="36"/>
  <c r="K568" i="36"/>
  <c r="K567" i="36"/>
  <c r="K566" i="36"/>
  <c r="K555" i="36"/>
  <c r="K554" i="36"/>
  <c r="K553" i="36"/>
  <c r="K552" i="36"/>
  <c r="K551" i="36"/>
  <c r="K550" i="36"/>
  <c r="K549" i="36"/>
  <c r="K548" i="36"/>
  <c r="K547" i="36"/>
  <c r="K546" i="36"/>
  <c r="K545" i="36"/>
  <c r="K544" i="36"/>
  <c r="K533" i="36"/>
  <c r="K532" i="36"/>
  <c r="K531" i="36"/>
  <c r="K530" i="36"/>
  <c r="K529" i="36"/>
  <c r="K528" i="36"/>
  <c r="K527" i="36"/>
  <c r="K526" i="36"/>
  <c r="K525" i="36"/>
  <c r="K524" i="36"/>
  <c r="K523" i="36"/>
  <c r="K522" i="36"/>
  <c r="K511" i="36"/>
  <c r="K510" i="36"/>
  <c r="K509" i="36"/>
  <c r="K508" i="36"/>
  <c r="K507" i="36"/>
  <c r="K506" i="36"/>
  <c r="K505" i="36"/>
  <c r="K504" i="36"/>
  <c r="K503" i="36"/>
  <c r="K502" i="36"/>
  <c r="K501" i="36"/>
  <c r="K500" i="36"/>
  <c r="K489" i="36"/>
  <c r="K488" i="36"/>
  <c r="K487" i="36"/>
  <c r="K486" i="36"/>
  <c r="K485" i="36"/>
  <c r="K484" i="36"/>
  <c r="K483" i="36"/>
  <c r="K482" i="36"/>
  <c r="K481" i="36"/>
  <c r="K480" i="36"/>
  <c r="K479" i="36"/>
  <c r="K478" i="36"/>
  <c r="K467" i="36"/>
  <c r="K466" i="36"/>
  <c r="K465" i="36"/>
  <c r="K464" i="36"/>
  <c r="K463" i="36"/>
  <c r="K462" i="36"/>
  <c r="K461" i="36"/>
  <c r="K460" i="36"/>
  <c r="K459" i="36"/>
  <c r="K458" i="36"/>
  <c r="K457" i="36"/>
  <c r="K456" i="36"/>
  <c r="K445" i="36"/>
  <c r="K444" i="36"/>
  <c r="K443" i="36"/>
  <c r="K442" i="36"/>
  <c r="K441" i="36"/>
  <c r="K440" i="36"/>
  <c r="K439" i="36"/>
  <c r="K438" i="36"/>
  <c r="K437" i="36"/>
  <c r="K436" i="36"/>
  <c r="K435" i="36"/>
  <c r="K434" i="36"/>
  <c r="K423" i="36"/>
  <c r="K422" i="36"/>
  <c r="K421" i="36"/>
  <c r="K420" i="36"/>
  <c r="K419" i="36"/>
  <c r="K418" i="36"/>
  <c r="K417" i="36"/>
  <c r="K416" i="36"/>
  <c r="K415" i="36"/>
  <c r="K414" i="36"/>
  <c r="K413" i="36"/>
  <c r="K412" i="36"/>
  <c r="K401" i="36"/>
  <c r="K400" i="36"/>
  <c r="K399" i="36"/>
  <c r="K398" i="36"/>
  <c r="K397" i="36"/>
  <c r="K396" i="36"/>
  <c r="K395" i="36"/>
  <c r="K394" i="36"/>
  <c r="K393" i="36"/>
  <c r="K392" i="36"/>
  <c r="K391" i="36"/>
  <c r="K390" i="36"/>
  <c r="K379" i="36"/>
  <c r="K378" i="36"/>
  <c r="K377" i="36"/>
  <c r="K376" i="36"/>
  <c r="K375" i="36"/>
  <c r="K374" i="36"/>
  <c r="K373" i="36"/>
  <c r="K372" i="36"/>
  <c r="K371" i="36"/>
  <c r="K370" i="36"/>
  <c r="K369" i="36"/>
  <c r="K368" i="36"/>
  <c r="K357" i="36"/>
  <c r="K356" i="36"/>
  <c r="K355" i="36"/>
  <c r="K354" i="36"/>
  <c r="K353" i="36"/>
  <c r="K352" i="36"/>
  <c r="K351" i="36"/>
  <c r="K350" i="36"/>
  <c r="K349" i="36"/>
  <c r="K348" i="36"/>
  <c r="K347" i="36"/>
  <c r="K346" i="36"/>
  <c r="K335" i="36"/>
  <c r="K334" i="36"/>
  <c r="K333" i="36"/>
  <c r="K332" i="36"/>
  <c r="K331" i="36"/>
  <c r="K330" i="36"/>
  <c r="K329" i="36"/>
  <c r="K328" i="36"/>
  <c r="K327" i="36"/>
  <c r="K326" i="36"/>
  <c r="K325" i="36"/>
  <c r="K324" i="36"/>
  <c r="K313" i="36"/>
  <c r="K312" i="36"/>
  <c r="K311" i="36"/>
  <c r="K310" i="36"/>
  <c r="K309" i="36"/>
  <c r="K308" i="36"/>
  <c r="K307" i="36"/>
  <c r="K306" i="36"/>
  <c r="K305" i="36"/>
  <c r="K304" i="36"/>
  <c r="K303" i="36"/>
  <c r="K302" i="36"/>
  <c r="K285" i="36"/>
  <c r="K284" i="36"/>
  <c r="K283" i="36"/>
  <c r="K282" i="36"/>
  <c r="K281" i="36"/>
  <c r="K280" i="36"/>
  <c r="K269" i="36"/>
  <c r="K268" i="36"/>
  <c r="K267" i="36"/>
  <c r="K266" i="36"/>
  <c r="K265" i="36"/>
  <c r="K264" i="36"/>
  <c r="K263" i="36"/>
  <c r="K262" i="36"/>
  <c r="K261" i="36"/>
  <c r="K260" i="36"/>
  <c r="K259" i="36"/>
  <c r="K258" i="36"/>
  <c r="M58" i="36"/>
  <c r="M80" i="36" s="1"/>
  <c r="M102" i="36" s="1"/>
  <c r="M124" i="36" s="1"/>
  <c r="M146" i="36" s="1"/>
  <c r="M168" i="36" s="1"/>
  <c r="M190" i="36" s="1"/>
  <c r="M212" i="36" s="1"/>
  <c r="M234" i="36" s="1"/>
  <c r="M256" i="36" s="1"/>
  <c r="M57" i="36"/>
  <c r="M36" i="36"/>
  <c r="M35" i="36"/>
  <c r="M79" i="36" l="1"/>
  <c r="M101" i="36" s="1"/>
  <c r="M259" i="36"/>
  <c r="M278" i="36"/>
  <c r="M265" i="36"/>
  <c r="M262" i="36"/>
  <c r="M268" i="36"/>
  <c r="M123" i="36" l="1"/>
  <c r="M145" i="36" s="1"/>
  <c r="M167" i="36" s="1"/>
  <c r="M189" i="36" s="1"/>
  <c r="M281" i="36"/>
  <c r="M284" i="36"/>
  <c r="M300" i="36"/>
  <c r="M211" i="36" l="1"/>
  <c r="M233" i="36" s="1"/>
  <c r="M255" i="36" s="1"/>
  <c r="M258" i="36" s="1"/>
  <c r="M309" i="36"/>
  <c r="M322" i="36"/>
  <c r="M312" i="36"/>
  <c r="M303" i="36"/>
  <c r="M306" i="36"/>
  <c r="E8" i="44"/>
  <c r="E12" i="44"/>
  <c r="E16" i="44"/>
  <c r="E24" i="44"/>
  <c r="E25" i="44"/>
  <c r="E28" i="44"/>
  <c r="E29" i="44"/>
  <c r="E33" i="44"/>
  <c r="K20" i="38"/>
  <c r="K21" i="38"/>
  <c r="K22" i="38"/>
  <c r="K23" i="38"/>
  <c r="K24" i="38"/>
  <c r="K25" i="38"/>
  <c r="K26" i="38"/>
  <c r="K27" i="38"/>
  <c r="K28" i="38"/>
  <c r="K29" i="38"/>
  <c r="K30" i="38"/>
  <c r="K31" i="38"/>
  <c r="K32" i="38"/>
  <c r="K33" i="38"/>
  <c r="A20" i="38"/>
  <c r="B20" i="38" s="1"/>
  <c r="A21" i="38"/>
  <c r="B21" i="38" s="1"/>
  <c r="A22" i="38"/>
  <c r="B22" i="38" s="1"/>
  <c r="A23" i="38"/>
  <c r="B23" i="38" s="1"/>
  <c r="A24" i="38"/>
  <c r="B24" i="38" s="1"/>
  <c r="A25" i="38"/>
  <c r="B25" i="38" s="1"/>
  <c r="A26" i="38"/>
  <c r="B26" i="38" s="1"/>
  <c r="A27" i="38"/>
  <c r="B27" i="38" s="1"/>
  <c r="A28" i="38"/>
  <c r="B28" i="38" s="1"/>
  <c r="A29" i="38"/>
  <c r="B29" i="38" s="1"/>
  <c r="A30" i="38"/>
  <c r="B30" i="38" s="1"/>
  <c r="A31" i="38"/>
  <c r="B31" i="38" s="1"/>
  <c r="A32" i="38"/>
  <c r="B32" i="38" s="1"/>
  <c r="A33" i="38"/>
  <c r="B33" i="38" s="1"/>
  <c r="B30" i="56"/>
  <c r="C30" i="56" s="1"/>
  <c r="B31" i="56"/>
  <c r="C31" i="56" s="1"/>
  <c r="B32" i="56"/>
  <c r="C32" i="56" s="1"/>
  <c r="B33" i="56"/>
  <c r="C33" i="56" s="1"/>
  <c r="B34" i="56"/>
  <c r="C34" i="56" s="1"/>
  <c r="B35" i="56"/>
  <c r="C35" i="56" s="1"/>
  <c r="B36" i="56"/>
  <c r="C36" i="56" s="1"/>
  <c r="B37" i="56"/>
  <c r="C37" i="56" s="1"/>
  <c r="B38" i="56"/>
  <c r="C38" i="56" s="1"/>
  <c r="B39" i="56"/>
  <c r="C39" i="56" s="1"/>
  <c r="B40" i="56"/>
  <c r="C40" i="56" s="1"/>
  <c r="B41" i="56"/>
  <c r="C41" i="56" s="1"/>
  <c r="B42" i="56"/>
  <c r="C42" i="56" s="1"/>
  <c r="B43" i="56"/>
  <c r="C43" i="56" s="1"/>
  <c r="E6" i="44"/>
  <c r="E7" i="44"/>
  <c r="E9" i="44"/>
  <c r="E10" i="44"/>
  <c r="E11" i="44"/>
  <c r="E13" i="44"/>
  <c r="E14" i="44"/>
  <c r="E15" i="44"/>
  <c r="E17" i="44"/>
  <c r="E18" i="44"/>
  <c r="E22" i="44"/>
  <c r="E23" i="44"/>
  <c r="E26" i="44"/>
  <c r="E27" i="44"/>
  <c r="E30" i="44"/>
  <c r="E31" i="44"/>
  <c r="E32" i="44"/>
  <c r="E34" i="44"/>
  <c r="B21" i="44"/>
  <c r="B22" i="44"/>
  <c r="B23" i="44"/>
  <c r="B24" i="44"/>
  <c r="B25" i="44"/>
  <c r="B26" i="44"/>
  <c r="B27" i="44"/>
  <c r="B28" i="44"/>
  <c r="B29" i="44"/>
  <c r="B30" i="44"/>
  <c r="B31" i="44"/>
  <c r="B32" i="44"/>
  <c r="B33" i="44"/>
  <c r="B34" i="44"/>
  <c r="SO141" i="53"/>
  <c r="SN8" i="53"/>
  <c r="SM2" i="53"/>
  <c r="SK142" i="53" s="1"/>
  <c r="RX141" i="53"/>
  <c r="RG141" i="53"/>
  <c r="QP141" i="53"/>
  <c r="RW8" i="53"/>
  <c r="RF8" i="53"/>
  <c r="QO8" i="53"/>
  <c r="RV2" i="53"/>
  <c r="RT142" i="53" s="1"/>
  <c r="RE2" i="53"/>
  <c r="RC142" i="53" s="1"/>
  <c r="QN2" i="53"/>
  <c r="QL142" i="53" s="1"/>
  <c r="PY141" i="53"/>
  <c r="PH141" i="53"/>
  <c r="OQ141" i="53"/>
  <c r="PX8" i="53"/>
  <c r="PG8" i="53"/>
  <c r="OP8" i="53"/>
  <c r="PW2" i="53"/>
  <c r="PU142" i="53" s="1"/>
  <c r="PF2" i="53"/>
  <c r="PD142" i="53" s="1"/>
  <c r="OO2" i="53"/>
  <c r="OM142" i="53" s="1"/>
  <c r="NZ141" i="53"/>
  <c r="NI141" i="53"/>
  <c r="MR141" i="53"/>
  <c r="NY8" i="53"/>
  <c r="NH8" i="53"/>
  <c r="MQ8" i="53"/>
  <c r="NX2" i="53"/>
  <c r="NV142" i="53" s="1"/>
  <c r="NG2" i="53"/>
  <c r="NE142" i="53" s="1"/>
  <c r="MP2" i="53"/>
  <c r="MN142" i="53" s="1"/>
  <c r="MA141" i="53"/>
  <c r="LJ141" i="53"/>
  <c r="KS141" i="53"/>
  <c r="LZ8" i="53"/>
  <c r="LI8" i="53"/>
  <c r="KR8" i="53"/>
  <c r="LY2" i="53"/>
  <c r="LW142" i="53" s="1"/>
  <c r="LH2" i="53"/>
  <c r="LF142" i="53" s="1"/>
  <c r="KQ2" i="53"/>
  <c r="KO142" i="53" s="1"/>
  <c r="I7" i="37"/>
  <c r="I8" i="37"/>
  <c r="I9" i="37"/>
  <c r="I10" i="37"/>
  <c r="I12" i="37"/>
  <c r="I13" i="37"/>
  <c r="I14" i="37"/>
  <c r="I15" i="37"/>
  <c r="I16" i="37"/>
  <c r="I17" i="37"/>
  <c r="I18" i="37"/>
  <c r="E7" i="37"/>
  <c r="E8" i="37"/>
  <c r="E9" i="37"/>
  <c r="E10" i="37"/>
  <c r="E12" i="37"/>
  <c r="E13" i="37"/>
  <c r="E14" i="37"/>
  <c r="E15" i="37"/>
  <c r="E16" i="37"/>
  <c r="E17" i="37"/>
  <c r="E18" i="37"/>
  <c r="K247" i="36"/>
  <c r="M246" i="36"/>
  <c r="K246" i="36"/>
  <c r="M245" i="36"/>
  <c r="K245" i="36"/>
  <c r="K244" i="36"/>
  <c r="M243" i="36"/>
  <c r="K243" i="36"/>
  <c r="M242" i="36"/>
  <c r="K242" i="36"/>
  <c r="K241" i="36"/>
  <c r="M240" i="36"/>
  <c r="K240" i="36"/>
  <c r="M239" i="36"/>
  <c r="K239" i="36"/>
  <c r="K238" i="36"/>
  <c r="M237" i="36"/>
  <c r="K237" i="36"/>
  <c r="M236" i="36"/>
  <c r="K236" i="36"/>
  <c r="K219" i="36"/>
  <c r="M218" i="36"/>
  <c r="K218" i="36"/>
  <c r="M217" i="36"/>
  <c r="K217" i="36"/>
  <c r="K216" i="36"/>
  <c r="M215" i="36"/>
  <c r="K215" i="36"/>
  <c r="M214" i="36"/>
  <c r="K214" i="36"/>
  <c r="K194" i="36"/>
  <c r="M193" i="36"/>
  <c r="K193" i="36"/>
  <c r="M192" i="36"/>
  <c r="K192" i="36"/>
  <c r="K181" i="36"/>
  <c r="M180" i="36"/>
  <c r="K180" i="36"/>
  <c r="M179" i="36"/>
  <c r="K179" i="36"/>
  <c r="K178" i="36"/>
  <c r="M177" i="36"/>
  <c r="K177" i="36"/>
  <c r="M176" i="36"/>
  <c r="K176" i="36"/>
  <c r="K175" i="36"/>
  <c r="M174" i="36"/>
  <c r="K174" i="36"/>
  <c r="M173" i="36"/>
  <c r="K173" i="36"/>
  <c r="K172" i="36"/>
  <c r="M171" i="36"/>
  <c r="K171" i="36"/>
  <c r="M170" i="36"/>
  <c r="K170" i="36"/>
  <c r="K159" i="36"/>
  <c r="M158" i="36"/>
  <c r="K158" i="36"/>
  <c r="M157" i="36"/>
  <c r="K157" i="36"/>
  <c r="K156" i="36"/>
  <c r="M155" i="36"/>
  <c r="K155" i="36"/>
  <c r="M154" i="36"/>
  <c r="K154" i="36"/>
  <c r="K153" i="36"/>
  <c r="M152" i="36"/>
  <c r="K152" i="36"/>
  <c r="M151" i="36"/>
  <c r="K151" i="36"/>
  <c r="K150" i="36"/>
  <c r="M149" i="36"/>
  <c r="K149" i="36"/>
  <c r="M148" i="36"/>
  <c r="K148" i="36"/>
  <c r="K137" i="36"/>
  <c r="M136" i="36"/>
  <c r="K136" i="36"/>
  <c r="M135" i="36"/>
  <c r="K135" i="36"/>
  <c r="K134" i="36"/>
  <c r="M133" i="36"/>
  <c r="K133" i="36"/>
  <c r="M132" i="36"/>
  <c r="K132" i="36"/>
  <c r="K131" i="36"/>
  <c r="M130" i="36"/>
  <c r="K130" i="36"/>
  <c r="M129" i="36"/>
  <c r="K129" i="36"/>
  <c r="K128" i="36"/>
  <c r="M127" i="36"/>
  <c r="K127" i="36"/>
  <c r="M126" i="36"/>
  <c r="K126" i="36"/>
  <c r="K109" i="36"/>
  <c r="M108" i="36"/>
  <c r="K108" i="36"/>
  <c r="M107" i="36"/>
  <c r="K107" i="36"/>
  <c r="K106" i="36"/>
  <c r="M105" i="36"/>
  <c r="K105" i="36"/>
  <c r="M104" i="36"/>
  <c r="K104" i="36"/>
  <c r="K84" i="36"/>
  <c r="M83" i="36"/>
  <c r="K83" i="36"/>
  <c r="M82" i="36"/>
  <c r="K82" i="36"/>
  <c r="K71" i="36"/>
  <c r="M70" i="36"/>
  <c r="K70" i="36"/>
  <c r="M69" i="36"/>
  <c r="K69" i="36"/>
  <c r="K68" i="36"/>
  <c r="M67" i="36"/>
  <c r="K67" i="36"/>
  <c r="M66" i="36"/>
  <c r="K66" i="36"/>
  <c r="K65" i="36"/>
  <c r="M64" i="36"/>
  <c r="K64" i="36"/>
  <c r="M63" i="36"/>
  <c r="K63" i="36"/>
  <c r="K62" i="36"/>
  <c r="M61" i="36"/>
  <c r="K61" i="36"/>
  <c r="M60" i="36"/>
  <c r="K60" i="36"/>
  <c r="K49" i="36"/>
  <c r="M48" i="36"/>
  <c r="K48" i="36"/>
  <c r="M47" i="36"/>
  <c r="K47" i="36"/>
  <c r="K46" i="36"/>
  <c r="M45" i="36"/>
  <c r="K45" i="36"/>
  <c r="M44" i="36"/>
  <c r="K44" i="36"/>
  <c r="K43" i="36"/>
  <c r="M42" i="36"/>
  <c r="K42" i="36"/>
  <c r="M41" i="36"/>
  <c r="K41" i="36"/>
  <c r="K40" i="36"/>
  <c r="M39" i="36"/>
  <c r="K39" i="36"/>
  <c r="M38" i="36"/>
  <c r="K38" i="36"/>
  <c r="K27" i="36"/>
  <c r="K26" i="36"/>
  <c r="K25" i="36"/>
  <c r="K24" i="36"/>
  <c r="K23" i="36"/>
  <c r="K22" i="36"/>
  <c r="K21" i="36"/>
  <c r="K20" i="36"/>
  <c r="K19" i="36"/>
  <c r="M19" i="36"/>
  <c r="M22" i="36"/>
  <c r="M25" i="36"/>
  <c r="M26" i="36"/>
  <c r="M23" i="36"/>
  <c r="M20" i="36"/>
  <c r="M17" i="36"/>
  <c r="M277" i="36" l="1"/>
  <c r="M267" i="36"/>
  <c r="M261" i="36"/>
  <c r="M264" i="36"/>
  <c r="S204" i="36"/>
  <c r="D25" i="44"/>
  <c r="D28" i="44"/>
  <c r="D29" i="44"/>
  <c r="D21" i="44"/>
  <c r="D34" i="44"/>
  <c r="D26" i="44"/>
  <c r="M331" i="36"/>
  <c r="M334" i="36"/>
  <c r="M344" i="36"/>
  <c r="M325" i="36"/>
  <c r="M328" i="36"/>
  <c r="LC138" i="53"/>
  <c r="MK138" i="53"/>
  <c r="LT138" i="53"/>
  <c r="KL138" i="53"/>
  <c r="QZ138" i="53"/>
  <c r="SH138" i="53"/>
  <c r="NS138" i="53"/>
  <c r="PA138" i="53"/>
  <c r="QI138" i="53"/>
  <c r="SY138" i="53"/>
  <c r="RQ138" i="53"/>
  <c r="PR138" i="53"/>
  <c r="OJ138" i="53"/>
  <c r="NB138" i="53"/>
  <c r="JU138" i="53"/>
  <c r="JD138" i="53"/>
  <c r="IM138" i="53"/>
  <c r="S666" i="36"/>
  <c r="S648" i="36"/>
  <c r="F648" i="36"/>
  <c r="S644" i="36"/>
  <c r="S626" i="36"/>
  <c r="F626" i="36"/>
  <c r="S622" i="36"/>
  <c r="S604" i="36"/>
  <c r="F604" i="36"/>
  <c r="S600" i="36"/>
  <c r="S582" i="36"/>
  <c r="F582" i="36"/>
  <c r="S578" i="36"/>
  <c r="S560" i="36"/>
  <c r="F560" i="36"/>
  <c r="S556" i="36"/>
  <c r="S538" i="36"/>
  <c r="F538" i="36"/>
  <c r="S534" i="36"/>
  <c r="S516" i="36"/>
  <c r="F516" i="36"/>
  <c r="S512" i="36"/>
  <c r="S494" i="36"/>
  <c r="F494" i="36"/>
  <c r="S490" i="36"/>
  <c r="S472" i="36"/>
  <c r="F472" i="36"/>
  <c r="S468" i="36"/>
  <c r="S450" i="36"/>
  <c r="F450" i="36"/>
  <c r="S446" i="36"/>
  <c r="S428" i="36"/>
  <c r="F428" i="36"/>
  <c r="S424" i="36"/>
  <c r="S406" i="36"/>
  <c r="F406" i="36"/>
  <c r="S402" i="36"/>
  <c r="S384" i="36"/>
  <c r="F384" i="36"/>
  <c r="M16" i="36"/>
  <c r="K18" i="36"/>
  <c r="K17" i="36"/>
  <c r="K16" i="36"/>
  <c r="P7" i="56"/>
  <c r="A33" i="35"/>
  <c r="C33" i="35" s="1"/>
  <c r="A34" i="35"/>
  <c r="C34" i="35" s="1"/>
  <c r="A35" i="35"/>
  <c r="C35" i="35" s="1"/>
  <c r="A22" i="35"/>
  <c r="C22" i="35" s="1"/>
  <c r="A23" i="35"/>
  <c r="C23" i="35" s="1"/>
  <c r="A24" i="35"/>
  <c r="C24" i="35" s="1"/>
  <c r="A25" i="35"/>
  <c r="C25" i="35" s="1"/>
  <c r="A26" i="35"/>
  <c r="C26" i="35" s="1"/>
  <c r="A27" i="35"/>
  <c r="C27" i="35" s="1"/>
  <c r="A28" i="35"/>
  <c r="C28" i="35" s="1"/>
  <c r="A29" i="35"/>
  <c r="C29" i="35" s="1"/>
  <c r="A30" i="35"/>
  <c r="C30" i="35" s="1"/>
  <c r="A31" i="35"/>
  <c r="C31" i="35" s="1"/>
  <c r="A32" i="35"/>
  <c r="C32" i="35" s="1"/>
  <c r="CB26" i="57" l="1"/>
  <c r="BY32" i="57" s="1"/>
  <c r="BN26" i="57"/>
  <c r="BK32" i="57" s="1"/>
  <c r="CP26" i="57"/>
  <c r="CM32" i="57" s="1"/>
  <c r="AE26" i="57"/>
  <c r="AB32" i="57" s="1"/>
  <c r="BG26" i="57"/>
  <c r="BD32" i="57" s="1"/>
  <c r="AS26" i="57"/>
  <c r="AP32" i="57" s="1"/>
  <c r="X26" i="57"/>
  <c r="U32" i="57" s="1"/>
  <c r="AL26" i="57"/>
  <c r="AI32" i="57" s="1"/>
  <c r="AZ26" i="57"/>
  <c r="AW32" i="57" s="1"/>
  <c r="BU26" i="57"/>
  <c r="BR32" i="57" s="1"/>
  <c r="J26" i="57"/>
  <c r="G32" i="57" s="1"/>
  <c r="CI30" i="57"/>
  <c r="CF36" i="57" s="1"/>
  <c r="Q26" i="57"/>
  <c r="N32" i="57" s="1"/>
  <c r="D22" i="44"/>
  <c r="M283" i="36"/>
  <c r="M299" i="36"/>
  <c r="M308" i="36" s="1"/>
  <c r="M280" i="36"/>
  <c r="D27" i="44"/>
  <c r="M321" i="36"/>
  <c r="M305" i="36"/>
  <c r="M311" i="36"/>
  <c r="S73" i="36"/>
  <c r="T72" i="36" s="1"/>
  <c r="D30" i="44"/>
  <c r="D31" i="44"/>
  <c r="D33" i="44"/>
  <c r="D24" i="44"/>
  <c r="D23" i="44"/>
  <c r="D32" i="44"/>
  <c r="M347" i="36"/>
  <c r="M366" i="36"/>
  <c r="M353" i="36"/>
  <c r="M350" i="36"/>
  <c r="M356" i="36"/>
  <c r="M302" i="36" l="1"/>
  <c r="M327" i="36"/>
  <c r="M324" i="36"/>
  <c r="M333" i="36"/>
  <c r="M330" i="36"/>
  <c r="M343" i="36"/>
  <c r="M378" i="36"/>
  <c r="M388" i="36"/>
  <c r="M369" i="36"/>
  <c r="M372" i="36"/>
  <c r="M375" i="36"/>
  <c r="M365" i="36" l="1"/>
  <c r="M349" i="36"/>
  <c r="M355" i="36"/>
  <c r="M352" i="36"/>
  <c r="M346" i="36"/>
  <c r="M391" i="36"/>
  <c r="M410" i="36"/>
  <c r="M397" i="36"/>
  <c r="M394" i="36"/>
  <c r="M400" i="36"/>
  <c r="M371" i="36" l="1"/>
  <c r="M368" i="36"/>
  <c r="M374" i="36"/>
  <c r="M387" i="36"/>
  <c r="M377" i="36"/>
  <c r="M422" i="36"/>
  <c r="M432" i="36"/>
  <c r="M419" i="36"/>
  <c r="M413" i="36"/>
  <c r="M416" i="36"/>
  <c r="B15" i="56"/>
  <c r="C15" i="56" s="1"/>
  <c r="B16" i="56"/>
  <c r="C16" i="56" s="1"/>
  <c r="B17" i="56"/>
  <c r="C17" i="56" s="1"/>
  <c r="B18" i="56"/>
  <c r="C18" i="56" s="1"/>
  <c r="B19" i="56"/>
  <c r="C19" i="56" s="1"/>
  <c r="B20" i="56"/>
  <c r="C20" i="56" s="1"/>
  <c r="B21" i="56"/>
  <c r="C21" i="56" s="1"/>
  <c r="B22" i="56"/>
  <c r="C22" i="56" s="1"/>
  <c r="B23" i="56"/>
  <c r="C23" i="56" s="1"/>
  <c r="B24" i="56"/>
  <c r="C24" i="56" s="1"/>
  <c r="B25" i="56"/>
  <c r="C25" i="56" s="1"/>
  <c r="B26" i="56"/>
  <c r="C26" i="56" s="1"/>
  <c r="B27" i="56"/>
  <c r="C27" i="56" s="1"/>
  <c r="B28" i="56"/>
  <c r="C28" i="56" s="1"/>
  <c r="B29" i="56"/>
  <c r="C29" i="56" s="1"/>
  <c r="B14" i="56"/>
  <c r="B4" i="56"/>
  <c r="B3" i="56"/>
  <c r="B2" i="56"/>
  <c r="K12" i="56"/>
  <c r="M12" i="56" s="1"/>
  <c r="H8" i="56"/>
  <c r="B19" i="44"/>
  <c r="B20" i="44"/>
  <c r="A18" i="38"/>
  <c r="B18" i="38" s="1"/>
  <c r="K18" i="38"/>
  <c r="E19" i="44"/>
  <c r="A19" i="38"/>
  <c r="B19" i="38" s="1"/>
  <c r="K19" i="38"/>
  <c r="E20" i="44"/>
  <c r="E21" i="44"/>
  <c r="KB141" i="53"/>
  <c r="KA8" i="53"/>
  <c r="JZ2" i="53"/>
  <c r="JX142" i="53" s="1"/>
  <c r="JK141" i="53"/>
  <c r="JJ8" i="53"/>
  <c r="JI2" i="53"/>
  <c r="JG142" i="53" s="1"/>
  <c r="IT141" i="53"/>
  <c r="IS8" i="53"/>
  <c r="IR2" i="53"/>
  <c r="IC141" i="53"/>
  <c r="IB8" i="53"/>
  <c r="IA2" i="53"/>
  <c r="HJ2" i="53"/>
  <c r="GS2" i="53"/>
  <c r="GB2" i="53"/>
  <c r="FK2" i="53"/>
  <c r="ET2" i="53"/>
  <c r="EC2" i="53"/>
  <c r="DL2" i="53"/>
  <c r="CU2" i="53"/>
  <c r="CD2" i="53"/>
  <c r="BM2" i="53"/>
  <c r="AV2" i="53"/>
  <c r="AE2" i="53"/>
  <c r="L4" i="28" l="1"/>
  <c r="I8" i="56"/>
  <c r="M409" i="36"/>
  <c r="M396" i="36"/>
  <c r="S396" i="36" s="1"/>
  <c r="M393" i="36"/>
  <c r="S393" i="36" s="1"/>
  <c r="S387" i="36"/>
  <c r="M399" i="36"/>
  <c r="S399" i="36" s="1"/>
  <c r="M390" i="36"/>
  <c r="S390" i="36" s="1"/>
  <c r="M441" i="36"/>
  <c r="M454" i="36"/>
  <c r="M444" i="36"/>
  <c r="M435" i="36"/>
  <c r="M438" i="36"/>
  <c r="C14" i="56"/>
  <c r="M412" i="36" l="1"/>
  <c r="S412" i="36" s="1"/>
  <c r="S409" i="36"/>
  <c r="M421" i="36"/>
  <c r="S421" i="36" s="1"/>
  <c r="M418" i="36"/>
  <c r="S418" i="36" s="1"/>
  <c r="M415" i="36"/>
  <c r="S415" i="36" s="1"/>
  <c r="M431" i="36"/>
  <c r="M466" i="36"/>
  <c r="M476" i="36"/>
  <c r="M457" i="36"/>
  <c r="M460" i="36"/>
  <c r="M463" i="36"/>
  <c r="M437" i="36" l="1"/>
  <c r="S437" i="36" s="1"/>
  <c r="M434" i="36"/>
  <c r="S434" i="36" s="1"/>
  <c r="M443" i="36"/>
  <c r="S443" i="36" s="1"/>
  <c r="M453" i="36"/>
  <c r="S431" i="36"/>
  <c r="M440" i="36"/>
  <c r="S440" i="36" s="1"/>
  <c r="M479" i="36"/>
  <c r="M498" i="36"/>
  <c r="M488" i="36"/>
  <c r="M485" i="36"/>
  <c r="M482" i="36"/>
  <c r="S380" i="36"/>
  <c r="S377" i="36"/>
  <c r="S374" i="36"/>
  <c r="S371" i="36"/>
  <c r="S368" i="36"/>
  <c r="S365" i="36"/>
  <c r="S362" i="36"/>
  <c r="F362" i="36"/>
  <c r="S358" i="36"/>
  <c r="S355" i="36"/>
  <c r="S352" i="36"/>
  <c r="S349" i="36"/>
  <c r="S346" i="36"/>
  <c r="S343" i="36"/>
  <c r="S340" i="36"/>
  <c r="F340" i="36"/>
  <c r="A20" i="35"/>
  <c r="C20" i="35" s="1"/>
  <c r="A21" i="35"/>
  <c r="C21" i="35" s="1"/>
  <c r="S453" i="36" l="1"/>
  <c r="M459" i="36"/>
  <c r="S459" i="36" s="1"/>
  <c r="M465" i="36"/>
  <c r="S465" i="36" s="1"/>
  <c r="M462" i="36"/>
  <c r="S462" i="36" s="1"/>
  <c r="M475" i="36"/>
  <c r="M456" i="36"/>
  <c r="S456" i="36" s="1"/>
  <c r="M507" i="36"/>
  <c r="M510" i="36"/>
  <c r="M520" i="36"/>
  <c r="M504" i="36"/>
  <c r="M501" i="36"/>
  <c r="M484" i="36" l="1"/>
  <c r="S484" i="36" s="1"/>
  <c r="M481" i="36"/>
  <c r="S481" i="36" s="1"/>
  <c r="M497" i="36"/>
  <c r="S475" i="36"/>
  <c r="M487" i="36"/>
  <c r="S487" i="36" s="1"/>
  <c r="M478" i="36"/>
  <c r="S478" i="36" s="1"/>
  <c r="D20" i="44"/>
  <c r="D19" i="44"/>
  <c r="M529" i="36"/>
  <c r="M542" i="36"/>
  <c r="M532" i="36"/>
  <c r="M523" i="36"/>
  <c r="M526" i="36"/>
  <c r="M509" i="36" l="1"/>
  <c r="S509" i="36" s="1"/>
  <c r="M506" i="36"/>
  <c r="S506" i="36" s="1"/>
  <c r="M519" i="36"/>
  <c r="S497" i="36"/>
  <c r="M503" i="36"/>
  <c r="S503" i="36" s="1"/>
  <c r="M500" i="36"/>
  <c r="S500" i="36" s="1"/>
  <c r="M551" i="36"/>
  <c r="M554" i="36"/>
  <c r="M564" i="36"/>
  <c r="M548" i="36"/>
  <c r="M545" i="36"/>
  <c r="T341" i="36"/>
  <c r="T649" i="36" s="1"/>
  <c r="M525" i="36" l="1"/>
  <c r="S525" i="36" s="1"/>
  <c r="M522" i="36"/>
  <c r="S522" i="36" s="1"/>
  <c r="M528" i="36"/>
  <c r="S528" i="36" s="1"/>
  <c r="M531" i="36"/>
  <c r="S531" i="36" s="1"/>
  <c r="M541" i="36"/>
  <c r="S519" i="36"/>
  <c r="M567" i="36"/>
  <c r="M576" i="36"/>
  <c r="M573" i="36"/>
  <c r="M570" i="36"/>
  <c r="M586" i="36"/>
  <c r="T319" i="36"/>
  <c r="T627" i="36" s="1"/>
  <c r="T297" i="36"/>
  <c r="T605" i="36" s="1"/>
  <c r="T583" i="36"/>
  <c r="T561" i="36"/>
  <c r="T539" i="36"/>
  <c r="T517" i="36"/>
  <c r="T495" i="36"/>
  <c r="W165" i="36"/>
  <c r="T473" i="36" s="1"/>
  <c r="T451" i="36"/>
  <c r="T429" i="36"/>
  <c r="T407" i="36"/>
  <c r="T385" i="36"/>
  <c r="T363" i="36"/>
  <c r="M550" i="36" l="1"/>
  <c r="S550" i="36" s="1"/>
  <c r="M547" i="36"/>
  <c r="S547" i="36" s="1"/>
  <c r="M544" i="36"/>
  <c r="S544" i="36" s="1"/>
  <c r="M553" i="36"/>
  <c r="S553" i="36" s="1"/>
  <c r="M563" i="36"/>
  <c r="S541" i="36"/>
  <c r="M589" i="36"/>
  <c r="M595" i="36"/>
  <c r="M592" i="36"/>
  <c r="M608" i="36"/>
  <c r="M598" i="36"/>
  <c r="M572" i="36" l="1"/>
  <c r="S572" i="36" s="1"/>
  <c r="M569" i="36"/>
  <c r="S569" i="36" s="1"/>
  <c r="M585" i="36"/>
  <c r="S563" i="36"/>
  <c r="M575" i="36"/>
  <c r="S575" i="36" s="1"/>
  <c r="M566" i="36"/>
  <c r="S566" i="36" s="1"/>
  <c r="M620" i="36"/>
  <c r="M630" i="36"/>
  <c r="M614" i="36"/>
  <c r="M617" i="36"/>
  <c r="M611" i="36"/>
  <c r="F7" i="53"/>
  <c r="M607" i="36" l="1"/>
  <c r="M594" i="36"/>
  <c r="S594" i="36" s="1"/>
  <c r="M591" i="36"/>
  <c r="S591" i="36" s="1"/>
  <c r="M597" i="36"/>
  <c r="S597" i="36" s="1"/>
  <c r="S585" i="36"/>
  <c r="M588" i="36"/>
  <c r="S588" i="36" s="1"/>
  <c r="M633" i="36"/>
  <c r="M642" i="36"/>
  <c r="M639" i="36"/>
  <c r="M636" i="36"/>
  <c r="M652" i="36"/>
  <c r="AA18" i="36"/>
  <c r="AG18" i="36" s="1"/>
  <c r="AA19" i="36"/>
  <c r="AG19" i="36" s="1"/>
  <c r="AA20" i="36"/>
  <c r="AG20" i="36" s="1"/>
  <c r="AA21" i="36"/>
  <c r="AG21" i="36" s="1"/>
  <c r="AA22" i="36"/>
  <c r="AG22" i="36" s="1"/>
  <c r="AA23" i="36"/>
  <c r="AG23" i="36" s="1"/>
  <c r="AA24" i="36"/>
  <c r="AG24" i="36" s="1"/>
  <c r="M629" i="36" l="1"/>
  <c r="S607" i="36"/>
  <c r="M619" i="36"/>
  <c r="S619" i="36" s="1"/>
  <c r="M613" i="36"/>
  <c r="S613" i="36" s="1"/>
  <c r="M616" i="36"/>
  <c r="S616" i="36" s="1"/>
  <c r="M610" i="36"/>
  <c r="S610" i="36" s="1"/>
  <c r="M664" i="36"/>
  <c r="M658" i="36"/>
  <c r="M661" i="36"/>
  <c r="M655" i="36"/>
  <c r="M651" i="36" l="1"/>
  <c r="S629" i="36"/>
  <c r="M641" i="36"/>
  <c r="S641" i="36" s="1"/>
  <c r="M632" i="36"/>
  <c r="S632" i="36" s="1"/>
  <c r="M638" i="36"/>
  <c r="S638" i="36" s="1"/>
  <c r="M635" i="36"/>
  <c r="S635" i="36" s="1"/>
  <c r="M657" i="36" l="1"/>
  <c r="S657" i="36" s="1"/>
  <c r="S651" i="36"/>
  <c r="M660" i="36"/>
  <c r="S660" i="36" s="1"/>
  <c r="M654" i="36"/>
  <c r="S654" i="36" s="1"/>
  <c r="M663" i="36"/>
  <c r="S663" i="36" s="1"/>
  <c r="IP142" i="53" l="1"/>
  <c r="HY142" i="53"/>
  <c r="F34" i="44" l="1"/>
  <c r="F24" i="44"/>
  <c r="F23" i="44" l="1"/>
  <c r="F28" i="44"/>
  <c r="F30" i="44"/>
  <c r="F31" i="44"/>
  <c r="F27" i="44"/>
  <c r="F33" i="44"/>
  <c r="F26" i="44"/>
  <c r="F21" i="44"/>
  <c r="F20" i="44"/>
  <c r="F25" i="44"/>
  <c r="F32" i="44"/>
  <c r="F29" i="44"/>
  <c r="F22" i="44"/>
  <c r="F19" i="44" l="1"/>
  <c r="F18" i="44" l="1"/>
  <c r="AK13" i="36"/>
  <c r="AA12" i="36"/>
  <c r="AG12" i="36" s="1"/>
  <c r="S333" i="36"/>
  <c r="S330" i="36"/>
  <c r="S327" i="36"/>
  <c r="S324" i="36"/>
  <c r="S321" i="36"/>
  <c r="S318" i="36"/>
  <c r="F318" i="36"/>
  <c r="S311" i="36"/>
  <c r="S308" i="36"/>
  <c r="S305" i="36"/>
  <c r="S302" i="36"/>
  <c r="S299" i="36"/>
  <c r="S296" i="36"/>
  <c r="F296" i="36"/>
  <c r="S274" i="36"/>
  <c r="F274" i="36"/>
  <c r="S252" i="36"/>
  <c r="F252" i="36"/>
  <c r="S230" i="36"/>
  <c r="F230" i="36"/>
  <c r="S208" i="36"/>
  <c r="F208" i="36"/>
  <c r="S186" i="36"/>
  <c r="F186" i="36"/>
  <c r="S164" i="36"/>
  <c r="F164" i="36"/>
  <c r="S142" i="36"/>
  <c r="F142" i="36"/>
  <c r="S120" i="36"/>
  <c r="F120" i="36"/>
  <c r="S98" i="36"/>
  <c r="F98" i="36"/>
  <c r="S76" i="36"/>
  <c r="F76" i="36"/>
  <c r="S54" i="36"/>
  <c r="F54" i="36"/>
  <c r="S32" i="36"/>
  <c r="F32" i="36"/>
  <c r="S182" i="36" l="1"/>
  <c r="S117" i="36"/>
  <c r="T116" i="36" s="1"/>
  <c r="S95" i="36"/>
  <c r="S336" i="36"/>
  <c r="S226" i="36"/>
  <c r="S314" i="36"/>
  <c r="S10" i="36"/>
  <c r="AK14" i="36" l="1"/>
  <c r="AK15" i="36" l="1"/>
  <c r="AK16" i="36" l="1"/>
  <c r="AK17" i="36" l="1"/>
  <c r="AK18" i="36" l="1"/>
  <c r="AK19" i="36" l="1"/>
  <c r="AK20" i="36" l="1"/>
  <c r="AK21" i="36" l="1"/>
  <c r="AK22" i="36" l="1"/>
  <c r="N7" i="37"/>
  <c r="N8" i="37"/>
  <c r="N9" i="37"/>
  <c r="N10" i="37"/>
  <c r="N11" i="37"/>
  <c r="N12" i="37"/>
  <c r="N13" i="37"/>
  <c r="N14" i="37"/>
  <c r="N15" i="37"/>
  <c r="N16" i="37"/>
  <c r="N17" i="37"/>
  <c r="N18" i="37"/>
  <c r="N6" i="37"/>
  <c r="B6" i="44"/>
  <c r="B7" i="44"/>
  <c r="B8" i="44"/>
  <c r="B9" i="44"/>
  <c r="B10" i="44"/>
  <c r="B11" i="44"/>
  <c r="B12" i="44"/>
  <c r="B13" i="44"/>
  <c r="B14" i="44"/>
  <c r="B15" i="44"/>
  <c r="B16" i="44"/>
  <c r="B17" i="44"/>
  <c r="B18" i="44"/>
  <c r="B5" i="44"/>
  <c r="AK23" i="36" l="1"/>
  <c r="AK24" i="36" l="1"/>
  <c r="E5" i="44"/>
  <c r="K5" i="38"/>
  <c r="K6" i="38"/>
  <c r="K7" i="38"/>
  <c r="K8" i="38"/>
  <c r="K9" i="38"/>
  <c r="K10" i="38"/>
  <c r="K11" i="38"/>
  <c r="K12" i="38"/>
  <c r="K13" i="38"/>
  <c r="K14" i="38"/>
  <c r="K15" i="38"/>
  <c r="K16" i="38"/>
  <c r="K17" i="38"/>
  <c r="K4" i="38"/>
  <c r="A6" i="38"/>
  <c r="B6" i="38" s="1"/>
  <c r="A7" i="38"/>
  <c r="B7" i="38" s="1"/>
  <c r="A8" i="38"/>
  <c r="B8" i="38" s="1"/>
  <c r="A9" i="38"/>
  <c r="B9" i="38" s="1"/>
  <c r="A10" i="38"/>
  <c r="B10" i="38" s="1"/>
  <c r="A11" i="38"/>
  <c r="B11" i="38" s="1"/>
  <c r="A12" i="38"/>
  <c r="B12" i="38" s="1"/>
  <c r="A13" i="38"/>
  <c r="B13" i="38" s="1"/>
  <c r="A14" i="38"/>
  <c r="B14" i="38" s="1"/>
  <c r="A15" i="38"/>
  <c r="B15" i="38" s="1"/>
  <c r="A16" i="38"/>
  <c r="B16" i="38" s="1"/>
  <c r="A17" i="38"/>
  <c r="B17" i="38" s="1"/>
  <c r="A5" i="38"/>
  <c r="B5" i="38" s="1"/>
  <c r="A4" i="38"/>
  <c r="B4" i="38" s="1"/>
  <c r="A7" i="37"/>
  <c r="B7" i="37" s="1"/>
  <c r="A8" i="37"/>
  <c r="B8" i="37" s="1"/>
  <c r="A9" i="37"/>
  <c r="B9" i="37" s="1"/>
  <c r="A10" i="37"/>
  <c r="B10" i="37" s="1"/>
  <c r="A11" i="37"/>
  <c r="B11" i="37" s="1"/>
  <c r="J11" i="37" s="1"/>
  <c r="A12" i="37"/>
  <c r="B12" i="37" s="1"/>
  <c r="A13" i="37"/>
  <c r="B13" i="37" s="1"/>
  <c r="A14" i="37"/>
  <c r="B14" i="37" s="1"/>
  <c r="A15" i="37"/>
  <c r="B15" i="37" s="1"/>
  <c r="A16" i="37"/>
  <c r="B16" i="37" s="1"/>
  <c r="A17" i="37"/>
  <c r="B17" i="37" s="1"/>
  <c r="A18" i="37"/>
  <c r="B18" i="37" s="1"/>
  <c r="AA13" i="36"/>
  <c r="AG13" i="36" s="1"/>
  <c r="AA14" i="36"/>
  <c r="AG14" i="36" s="1"/>
  <c r="AA15" i="36"/>
  <c r="AG15" i="36" s="1"/>
  <c r="AA16" i="36"/>
  <c r="AG16" i="36" s="1"/>
  <c r="AA17" i="36"/>
  <c r="AG17" i="36" s="1"/>
  <c r="F10" i="36"/>
  <c r="J13" i="37" l="1"/>
  <c r="F13" i="37"/>
  <c r="J12" i="37"/>
  <c r="F12" i="37"/>
  <c r="J18" i="37"/>
  <c r="F18" i="37"/>
  <c r="J17" i="37"/>
  <c r="F17" i="37"/>
  <c r="J9" i="37"/>
  <c r="F9" i="37"/>
  <c r="J10" i="37"/>
  <c r="F10" i="37"/>
  <c r="J8" i="37"/>
  <c r="F8" i="37"/>
  <c r="J15" i="37"/>
  <c r="F15" i="37"/>
  <c r="J7" i="37"/>
  <c r="F7" i="37"/>
  <c r="F11" i="37"/>
  <c r="J16" i="37"/>
  <c r="F16" i="37"/>
  <c r="J14" i="37"/>
  <c r="F14" i="37"/>
  <c r="A8" i="35"/>
  <c r="A9" i="35"/>
  <c r="C9" i="35" s="1"/>
  <c r="A10" i="35"/>
  <c r="C10" i="35" s="1"/>
  <c r="A11" i="35"/>
  <c r="C11" i="35" s="1"/>
  <c r="A12" i="35"/>
  <c r="C12" i="35" s="1"/>
  <c r="E12" i="35" s="1"/>
  <c r="A13" i="35"/>
  <c r="C13" i="35" s="1"/>
  <c r="E13" i="35" s="1"/>
  <c r="A14" i="35"/>
  <c r="C14" i="35" s="1"/>
  <c r="A15" i="35"/>
  <c r="C15" i="35" s="1"/>
  <c r="A16" i="35"/>
  <c r="C16" i="35" s="1"/>
  <c r="A17" i="35"/>
  <c r="C17" i="35" s="1"/>
  <c r="A18" i="35"/>
  <c r="C18" i="35" s="1"/>
  <c r="A19" i="35"/>
  <c r="A7" i="35"/>
  <c r="C7" i="35" s="1"/>
  <c r="O7" i="37" l="1"/>
  <c r="O9" i="37"/>
  <c r="O12" i="37"/>
  <c r="D11" i="44" s="1"/>
  <c r="H11" i="44" s="1"/>
  <c r="O16" i="37"/>
  <c r="D15" i="44" s="1"/>
  <c r="H15" i="44" s="1"/>
  <c r="O8" i="37"/>
  <c r="D7" i="44" s="1"/>
  <c r="H7" i="44" s="1"/>
  <c r="O18" i="37"/>
  <c r="O11" i="37"/>
  <c r="D10" i="44" s="1"/>
  <c r="H10" i="44" s="1"/>
  <c r="O10" i="37"/>
  <c r="D9" i="44" s="1"/>
  <c r="H9" i="44" s="1"/>
  <c r="C19" i="35"/>
  <c r="O14" i="37"/>
  <c r="D13" i="44" s="1"/>
  <c r="H13" i="44" s="1"/>
  <c r="O15" i="37"/>
  <c r="D14" i="44" s="1"/>
  <c r="H14" i="44" s="1"/>
  <c r="O17" i="37"/>
  <c r="D16" i="44" s="1"/>
  <c r="H16" i="44" s="1"/>
  <c r="O13" i="37"/>
  <c r="D12" i="44" s="1"/>
  <c r="H12" i="44" s="1"/>
  <c r="C8" i="35"/>
  <c r="E8" i="35" s="1"/>
  <c r="D8" i="44"/>
  <c r="H8" i="44" s="1"/>
  <c r="D18" i="44"/>
  <c r="D17" i="44"/>
  <c r="H17" i="44" s="1"/>
  <c r="A6" i="37" l="1"/>
  <c r="B6" i="37" s="1"/>
  <c r="J6" i="37" s="1"/>
  <c r="F6" i="37" l="1"/>
  <c r="S403" i="36" l="1"/>
  <c r="S447" i="36"/>
  <c r="S469" i="36"/>
  <c r="S513" i="36"/>
  <c r="S557" i="36"/>
  <c r="S645" i="36"/>
  <c r="S623" i="36"/>
  <c r="S601" i="36"/>
  <c r="S667" i="36"/>
  <c r="S491" i="36"/>
  <c r="S535" i="36"/>
  <c r="S579" i="36"/>
  <c r="S425" i="36"/>
  <c r="S381" i="36"/>
  <c r="S359" i="36"/>
  <c r="S29" i="36"/>
  <c r="T28" i="36" s="1"/>
  <c r="S293" i="36"/>
  <c r="S205" i="36"/>
  <c r="S249" i="36"/>
  <c r="S227" i="36"/>
  <c r="S161" i="36"/>
  <c r="S183" i="36"/>
  <c r="S271" i="36"/>
  <c r="B270" i="36" s="1"/>
  <c r="S337" i="36"/>
  <c r="S315" i="36"/>
  <c r="A6" i="35"/>
  <c r="AH12" i="36"/>
  <c r="T644" i="36" l="1"/>
  <c r="B644" i="36"/>
  <c r="B666" i="36"/>
  <c r="T666" i="36"/>
  <c r="B512" i="36"/>
  <c r="T512" i="36"/>
  <c r="B490" i="36"/>
  <c r="T490" i="36"/>
  <c r="T446" i="36"/>
  <c r="B446" i="36"/>
  <c r="T424" i="36"/>
  <c r="B424" i="36"/>
  <c r="B556" i="36"/>
  <c r="T556" i="36"/>
  <c r="B402" i="36"/>
  <c r="T402" i="36"/>
  <c r="B578" i="36"/>
  <c r="T578" i="36"/>
  <c r="T600" i="36"/>
  <c r="B600" i="36"/>
  <c r="T534" i="36"/>
  <c r="B534" i="36"/>
  <c r="B622" i="36"/>
  <c r="T622" i="36"/>
  <c r="B468" i="36"/>
  <c r="T468" i="36"/>
  <c r="B358" i="36"/>
  <c r="T358" i="36"/>
  <c r="T380" i="36"/>
  <c r="B380" i="36"/>
  <c r="C6" i="35"/>
  <c r="B160" i="36"/>
  <c r="T160" i="36"/>
  <c r="T204" i="36"/>
  <c r="B204" i="36"/>
  <c r="T336" i="36"/>
  <c r="B336" i="36"/>
  <c r="T226" i="36"/>
  <c r="B226" i="36"/>
  <c r="B292" i="36"/>
  <c r="T292" i="36"/>
  <c r="T94" i="36"/>
  <c r="B94" i="36"/>
  <c r="B50" i="36"/>
  <c r="T270" i="36"/>
  <c r="B248" i="36"/>
  <c r="T248" i="36"/>
  <c r="B116" i="36"/>
  <c r="T314" i="36"/>
  <c r="B314" i="36"/>
  <c r="T182" i="36"/>
  <c r="B182" i="36"/>
  <c r="B72" i="36"/>
  <c r="B138" i="36"/>
  <c r="T138" i="36"/>
  <c r="O6" i="37"/>
  <c r="D5" i="44" s="1"/>
  <c r="H5" i="44" s="1"/>
  <c r="B28" i="36"/>
  <c r="AH15" i="36"/>
  <c r="AH23" i="36"/>
  <c r="AH17" i="36"/>
  <c r="AH14" i="36"/>
  <c r="AH20" i="36"/>
  <c r="AH16" i="36"/>
  <c r="AH13" i="36"/>
  <c r="AH19" i="36"/>
  <c r="AH21" i="36"/>
  <c r="AH22" i="36"/>
  <c r="AH18" i="36"/>
  <c r="C25" i="44" l="1"/>
  <c r="H25" i="44" s="1"/>
  <c r="F34" i="56" s="1"/>
  <c r="C27" i="44"/>
  <c r="H27" i="44" s="1"/>
  <c r="F36" i="56" s="1"/>
  <c r="C28" i="44"/>
  <c r="H28" i="44" s="1"/>
  <c r="F37" i="56" s="1"/>
  <c r="C24" i="44"/>
  <c r="H24" i="44" s="1"/>
  <c r="F33" i="56" s="1"/>
  <c r="C33" i="44"/>
  <c r="H33" i="44" s="1"/>
  <c r="F42" i="56" s="1"/>
  <c r="C32" i="44"/>
  <c r="H32" i="44" s="1"/>
  <c r="F41" i="56" s="1"/>
  <c r="C22" i="44"/>
  <c r="H22" i="44" s="1"/>
  <c r="F31" i="56" s="1"/>
  <c r="C26" i="44"/>
  <c r="H26" i="44" s="1"/>
  <c r="F35" i="56" s="1"/>
  <c r="C31" i="44"/>
  <c r="H31" i="44" s="1"/>
  <c r="F40" i="56" s="1"/>
  <c r="C23" i="44"/>
  <c r="H23" i="44" s="1"/>
  <c r="F32" i="56" s="1"/>
  <c r="D6" i="44"/>
  <c r="H6" i="44" s="1"/>
  <c r="AH24" i="36"/>
  <c r="H33" i="56" l="1"/>
  <c r="G33" i="56"/>
  <c r="G32" i="56"/>
  <c r="H32" i="56"/>
  <c r="H41" i="56"/>
  <c r="G41" i="56"/>
  <c r="H37" i="56"/>
  <c r="G37" i="56"/>
  <c r="G40" i="56"/>
  <c r="H40" i="56"/>
  <c r="G36" i="56"/>
  <c r="H36" i="56"/>
  <c r="G31" i="56"/>
  <c r="H31" i="56"/>
  <c r="G35" i="56"/>
  <c r="H35" i="56"/>
  <c r="H42" i="56"/>
  <c r="G42" i="56"/>
  <c r="H34" i="56"/>
  <c r="G34" i="56"/>
  <c r="C30" i="44"/>
  <c r="H30" i="44" s="1"/>
  <c r="F39" i="56" s="1"/>
  <c r="C29" i="44"/>
  <c r="H29" i="44" s="1"/>
  <c r="F38" i="56" s="1"/>
  <c r="K40" i="56"/>
  <c r="N40" i="56"/>
  <c r="J40" i="56"/>
  <c r="L40" i="56"/>
  <c r="L36" i="56"/>
  <c r="K36" i="56"/>
  <c r="N36" i="56"/>
  <c r="J36" i="56"/>
  <c r="N35" i="56"/>
  <c r="J35" i="56"/>
  <c r="L35" i="56"/>
  <c r="K35" i="56"/>
  <c r="N42" i="56"/>
  <c r="J42" i="56"/>
  <c r="K42" i="56"/>
  <c r="L42" i="56"/>
  <c r="N31" i="56"/>
  <c r="L31" i="56"/>
  <c r="K31" i="56"/>
  <c r="J31" i="56"/>
  <c r="J33" i="56"/>
  <c r="L33" i="56"/>
  <c r="N33" i="56"/>
  <c r="K33" i="56"/>
  <c r="J32" i="56"/>
  <c r="L32" i="56"/>
  <c r="N32" i="56"/>
  <c r="K32" i="56"/>
  <c r="J41" i="56"/>
  <c r="L41" i="56"/>
  <c r="N41" i="56"/>
  <c r="K41" i="56"/>
  <c r="K37" i="56"/>
  <c r="N37" i="56"/>
  <c r="L37" i="56"/>
  <c r="J37" i="56"/>
  <c r="L34" i="56"/>
  <c r="K34" i="56"/>
  <c r="N34" i="56"/>
  <c r="J34" i="56"/>
  <c r="C20" i="44"/>
  <c r="H38" i="56" l="1"/>
  <c r="G38" i="56"/>
  <c r="N39" i="56"/>
  <c r="G39" i="56"/>
  <c r="H39" i="56"/>
  <c r="L38" i="56"/>
  <c r="J38" i="56"/>
  <c r="K39" i="56"/>
  <c r="L39" i="56"/>
  <c r="J39" i="56"/>
  <c r="N38" i="56"/>
  <c r="K38" i="56"/>
  <c r="C21" i="44"/>
  <c r="H21" i="44" s="1"/>
  <c r="F30" i="56" s="1"/>
  <c r="C34" i="44"/>
  <c r="H34" i="44" s="1"/>
  <c r="F43" i="56" s="1"/>
  <c r="H20" i="44"/>
  <c r="F29" i="56" s="1"/>
  <c r="H29" i="56" l="1"/>
  <c r="G29" i="56"/>
  <c r="G43" i="56"/>
  <c r="H43" i="56"/>
  <c r="L30" i="56"/>
  <c r="H30" i="56"/>
  <c r="G30" i="56"/>
  <c r="K30" i="56"/>
  <c r="N30" i="56"/>
  <c r="J30" i="56"/>
  <c r="L43" i="56"/>
  <c r="J43" i="56"/>
  <c r="N43" i="56"/>
  <c r="K43" i="56"/>
  <c r="L29" i="56"/>
  <c r="J29" i="56"/>
  <c r="N29" i="56"/>
  <c r="K29" i="56"/>
  <c r="F7" i="28" l="1"/>
  <c r="D7" i="28"/>
  <c r="F14" i="56" l="1"/>
  <c r="L14" i="56" l="1"/>
  <c r="J14" i="56"/>
  <c r="N14" i="56"/>
  <c r="D8" i="28"/>
  <c r="G14" i="56"/>
  <c r="I14" i="56" s="1"/>
  <c r="H14" i="56"/>
  <c r="K14" i="56"/>
  <c r="D77" i="28" l="1"/>
  <c r="D81" i="28"/>
  <c r="D85" i="28"/>
  <c r="D89" i="28"/>
  <c r="D93" i="28"/>
  <c r="D97" i="28"/>
  <c r="D101" i="28"/>
  <c r="D105" i="28"/>
  <c r="D109" i="28"/>
  <c r="D113" i="28"/>
  <c r="D117" i="28"/>
  <c r="D121" i="28"/>
  <c r="D125" i="28"/>
  <c r="D129" i="28"/>
  <c r="D133" i="28"/>
  <c r="D137" i="28"/>
  <c r="D141" i="28"/>
  <c r="D145" i="28"/>
  <c r="D149" i="28"/>
  <c r="D153" i="28"/>
  <c r="D157" i="28"/>
  <c r="D161" i="28"/>
  <c r="D165" i="28"/>
  <c r="D169" i="28"/>
  <c r="D173" i="28"/>
  <c r="D177" i="28"/>
  <c r="D73" i="28"/>
  <c r="D75" i="28"/>
  <c r="D79" i="28"/>
  <c r="D83" i="28"/>
  <c r="D87" i="28"/>
  <c r="D91" i="28"/>
  <c r="D95" i="28"/>
  <c r="D99" i="28"/>
  <c r="D103" i="28"/>
  <c r="D107" i="28"/>
  <c r="D111" i="28"/>
  <c r="D115" i="28"/>
  <c r="D119" i="28"/>
  <c r="D123" i="28"/>
  <c r="D127" i="28"/>
  <c r="D131" i="28"/>
  <c r="D135" i="28"/>
  <c r="D139" i="28"/>
  <c r="D143" i="28"/>
  <c r="D147" i="28"/>
  <c r="D151" i="28"/>
  <c r="D155" i="28"/>
  <c r="D159" i="28"/>
  <c r="D163" i="28"/>
  <c r="D167" i="28"/>
  <c r="D171" i="28"/>
  <c r="D175" i="28"/>
  <c r="D179" i="28"/>
  <c r="D74" i="28"/>
  <c r="D82" i="28"/>
  <c r="D90" i="28"/>
  <c r="D98" i="28"/>
  <c r="D106" i="28"/>
  <c r="D114" i="28"/>
  <c r="D122" i="28"/>
  <c r="D130" i="28"/>
  <c r="D138" i="28"/>
  <c r="D146" i="28"/>
  <c r="D154" i="28"/>
  <c r="D162" i="28"/>
  <c r="D170" i="28"/>
  <c r="D178" i="28"/>
  <c r="D15" i="28"/>
  <c r="D19" i="28"/>
  <c r="D23" i="28"/>
  <c r="D27" i="28"/>
  <c r="D31" i="28"/>
  <c r="D35" i="28"/>
  <c r="D39" i="28"/>
  <c r="D43" i="28"/>
  <c r="D47" i="28"/>
  <c r="D51" i="28"/>
  <c r="D55" i="28"/>
  <c r="D59" i="28"/>
  <c r="D63" i="28"/>
  <c r="D67" i="28"/>
  <c r="D16" i="28"/>
  <c r="D20" i="28"/>
  <c r="D28" i="28"/>
  <c r="D36" i="28"/>
  <c r="D76" i="28"/>
  <c r="D84" i="28"/>
  <c r="D92" i="28"/>
  <c r="D100" i="28"/>
  <c r="D108" i="28"/>
  <c r="D116" i="28"/>
  <c r="D124" i="28"/>
  <c r="D132" i="28"/>
  <c r="D140" i="28"/>
  <c r="D148" i="28"/>
  <c r="D156" i="28"/>
  <c r="D164" i="28"/>
  <c r="D172" i="28"/>
  <c r="D180" i="28"/>
  <c r="D24" i="28"/>
  <c r="D32" i="28"/>
  <c r="D78" i="28"/>
  <c r="D86" i="28"/>
  <c r="D94" i="28"/>
  <c r="D102" i="28"/>
  <c r="D110" i="28"/>
  <c r="D118" i="28"/>
  <c r="D126" i="28"/>
  <c r="D134" i="28"/>
  <c r="D142" i="28"/>
  <c r="D150" i="28"/>
  <c r="D158" i="28"/>
  <c r="D166" i="28"/>
  <c r="D174" i="28"/>
  <c r="D17" i="28"/>
  <c r="D21" i="28"/>
  <c r="D25" i="28"/>
  <c r="D29" i="28"/>
  <c r="D33" i="28"/>
  <c r="D37" i="28"/>
  <c r="D41" i="28"/>
  <c r="D45" i="28"/>
  <c r="D49" i="28"/>
  <c r="D53" i="28"/>
  <c r="D57" i="28"/>
  <c r="D61" i="28"/>
  <c r="D65" i="28"/>
  <c r="D69" i="28"/>
  <c r="D88" i="28"/>
  <c r="D120" i="28"/>
  <c r="D152" i="28"/>
  <c r="D18" i="28"/>
  <c r="D34" i="28"/>
  <c r="D44" i="28"/>
  <c r="D52" i="28"/>
  <c r="D60" i="28"/>
  <c r="D68" i="28"/>
  <c r="D38" i="28"/>
  <c r="D46" i="28"/>
  <c r="D62" i="28"/>
  <c r="D70" i="28"/>
  <c r="D80" i="28"/>
  <c r="D144" i="28"/>
  <c r="D42" i="28"/>
  <c r="D66" i="28"/>
  <c r="D96" i="28"/>
  <c r="D128" i="28"/>
  <c r="D160" i="28"/>
  <c r="D22" i="28"/>
  <c r="D54" i="28"/>
  <c r="D14" i="28"/>
  <c r="D30" i="28"/>
  <c r="D58" i="28"/>
  <c r="D104" i="28"/>
  <c r="D136" i="28"/>
  <c r="D168" i="28"/>
  <c r="D26" i="28"/>
  <c r="D40" i="28"/>
  <c r="D48" i="28"/>
  <c r="D56" i="28"/>
  <c r="D64" i="28"/>
  <c r="D112" i="28"/>
  <c r="D176" i="28"/>
  <c r="D50" i="28"/>
  <c r="E136" i="28" l="1"/>
  <c r="E144" i="28"/>
  <c r="E150" i="28"/>
  <c r="E20" i="28"/>
  <c r="E82" i="28"/>
  <c r="E139" i="28"/>
  <c r="E91" i="28"/>
  <c r="E121" i="28"/>
  <c r="E96" i="28"/>
  <c r="E142" i="28"/>
  <c r="E110" i="28"/>
  <c r="E78" i="28"/>
  <c r="E140" i="28"/>
  <c r="E108" i="28"/>
  <c r="E76" i="28"/>
  <c r="E16" i="28"/>
  <c r="E23" i="28"/>
  <c r="E138" i="28"/>
  <c r="E106" i="28"/>
  <c r="E74" i="28"/>
  <c r="E167" i="28"/>
  <c r="E151" i="28"/>
  <c r="E135" i="28"/>
  <c r="E119" i="28"/>
  <c r="E103" i="28"/>
  <c r="E87" i="28"/>
  <c r="E73" i="28"/>
  <c r="E165" i="28"/>
  <c r="E149" i="28"/>
  <c r="E133" i="28"/>
  <c r="E117" i="28"/>
  <c r="E101" i="28"/>
  <c r="E85" i="28"/>
  <c r="E14" i="28"/>
  <c r="E152" i="28"/>
  <c r="E86" i="28"/>
  <c r="E116" i="28"/>
  <c r="E114" i="28"/>
  <c r="E155" i="28"/>
  <c r="E107" i="28"/>
  <c r="E75" i="28"/>
  <c r="E153" i="28"/>
  <c r="E105" i="28"/>
  <c r="E112" i="28"/>
  <c r="E104" i="28"/>
  <c r="E80" i="28"/>
  <c r="E120" i="28"/>
  <c r="E26" i="28"/>
  <c r="E22" i="28"/>
  <c r="E88" i="28"/>
  <c r="E25" i="28"/>
  <c r="E166" i="28"/>
  <c r="E134" i="28"/>
  <c r="E102" i="28"/>
  <c r="E164" i="28"/>
  <c r="E132" i="28"/>
  <c r="E100" i="28"/>
  <c r="E19" i="28"/>
  <c r="E162" i="28"/>
  <c r="E130" i="28"/>
  <c r="E98" i="28"/>
  <c r="E163" i="28"/>
  <c r="E147" i="28"/>
  <c r="E131" i="28"/>
  <c r="E115" i="28"/>
  <c r="E99" i="28"/>
  <c r="E83" i="28"/>
  <c r="E161" i="28"/>
  <c r="E145" i="28"/>
  <c r="E129" i="28"/>
  <c r="E113" i="28"/>
  <c r="E97" i="28"/>
  <c r="E81" i="28"/>
  <c r="E128" i="28"/>
  <c r="E17" i="28"/>
  <c r="E118" i="28"/>
  <c r="E148" i="28"/>
  <c r="E84" i="28"/>
  <c r="E27" i="28"/>
  <c r="E146" i="28"/>
  <c r="E123" i="28"/>
  <c r="E169" i="28"/>
  <c r="E137" i="28"/>
  <c r="E89" i="28"/>
  <c r="E168" i="28"/>
  <c r="E160" i="28"/>
  <c r="E18" i="28"/>
  <c r="E21" i="28"/>
  <c r="E158" i="28"/>
  <c r="E126" i="28"/>
  <c r="E94" i="28"/>
  <c r="E24" i="28"/>
  <c r="E156" i="28"/>
  <c r="E124" i="28"/>
  <c r="E92" i="28"/>
  <c r="E15" i="28"/>
  <c r="E154" i="28"/>
  <c r="E122" i="28"/>
  <c r="E90" i="28"/>
  <c r="E159" i="28"/>
  <c r="E143" i="28"/>
  <c r="E127" i="28"/>
  <c r="E111" i="28"/>
  <c r="E95" i="28"/>
  <c r="E79" i="28"/>
  <c r="E157" i="28"/>
  <c r="E141" i="28"/>
  <c r="E125" i="28"/>
  <c r="E109" i="28"/>
  <c r="E93" i="28"/>
  <c r="E77" i="28"/>
  <c r="D10" i="28"/>
  <c r="D9" i="28"/>
  <c r="D11" i="28" l="1"/>
  <c r="F18" i="56" l="1"/>
  <c r="G18" i="56" s="1"/>
  <c r="F25" i="56"/>
  <c r="N25" i="56" s="1"/>
  <c r="F21" i="56"/>
  <c r="F19" i="56"/>
  <c r="C18" i="44"/>
  <c r="H18" i="44" s="1"/>
  <c r="F27" i="56" s="1"/>
  <c r="F23" i="56"/>
  <c r="N23" i="56" s="1"/>
  <c r="F16" i="56"/>
  <c r="N16" i="56" s="1"/>
  <c r="F24" i="56"/>
  <c r="F17" i="56"/>
  <c r="H17" i="56" s="1"/>
  <c r="F22" i="56"/>
  <c r="F20" i="56"/>
  <c r="N20" i="56" s="1"/>
  <c r="F26" i="56"/>
  <c r="F15" i="56"/>
  <c r="H15" i="56" s="1"/>
  <c r="C19" i="44"/>
  <c r="H19" i="44" s="1"/>
  <c r="F28" i="56" s="1"/>
  <c r="AB12" i="36"/>
  <c r="AB23" i="36"/>
  <c r="AB13" i="36"/>
  <c r="AB17" i="36"/>
  <c r="AB19" i="36"/>
  <c r="AB22" i="36"/>
  <c r="AB15" i="36"/>
  <c r="AB16" i="36"/>
  <c r="AB21" i="36"/>
  <c r="AB20" i="36"/>
  <c r="AB14" i="36"/>
  <c r="AB24" i="36"/>
  <c r="AB18" i="36"/>
  <c r="G24" i="56" l="1"/>
  <c r="H24" i="56"/>
  <c r="N8" i="28"/>
  <c r="G19" i="56"/>
  <c r="H19" i="56"/>
  <c r="G20" i="56"/>
  <c r="I20" i="56" s="1"/>
  <c r="L20" i="56"/>
  <c r="H20" i="56"/>
  <c r="G16" i="56"/>
  <c r="I16" i="56" s="1"/>
  <c r="L16" i="56"/>
  <c r="H16" i="56"/>
  <c r="H21" i="56"/>
  <c r="G21" i="56"/>
  <c r="G26" i="56"/>
  <c r="G28" i="56"/>
  <c r="H28" i="56"/>
  <c r="T8" i="28"/>
  <c r="H22" i="56"/>
  <c r="G22" i="56"/>
  <c r="V8" i="28"/>
  <c r="V11" i="28" s="1"/>
  <c r="G23" i="56"/>
  <c r="I23" i="56" s="1"/>
  <c r="L23" i="56"/>
  <c r="H23" i="56"/>
  <c r="H25" i="56"/>
  <c r="G25" i="56"/>
  <c r="I25" i="56" s="1"/>
  <c r="L25" i="56"/>
  <c r="G15" i="56"/>
  <c r="G17" i="56"/>
  <c r="G27" i="56"/>
  <c r="H27" i="56"/>
  <c r="H18" i="56"/>
  <c r="J16" i="56"/>
  <c r="N28" i="56"/>
  <c r="L28" i="56"/>
  <c r="P8" i="28"/>
  <c r="K20" i="56"/>
  <c r="H8" i="28"/>
  <c r="H14" i="28" s="1"/>
  <c r="I14" i="28" s="1"/>
  <c r="K16" i="56"/>
  <c r="R8" i="28"/>
  <c r="J20" i="56"/>
  <c r="K28" i="56"/>
  <c r="K23" i="56"/>
  <c r="J28" i="56"/>
  <c r="J23" i="56"/>
  <c r="AB8" i="28"/>
  <c r="L8" i="28"/>
  <c r="X8" i="28"/>
  <c r="N27" i="56"/>
  <c r="F8" i="28"/>
  <c r="J8" i="28"/>
  <c r="K27" i="56"/>
  <c r="L27" i="56"/>
  <c r="J27" i="56"/>
  <c r="Z8" i="28"/>
  <c r="J25" i="56"/>
  <c r="K25" i="56"/>
  <c r="L26" i="56" l="1"/>
  <c r="L19" i="56"/>
  <c r="L18" i="56"/>
  <c r="L15" i="56"/>
  <c r="L17" i="56"/>
  <c r="L21" i="56"/>
  <c r="F77" i="28"/>
  <c r="F81" i="28"/>
  <c r="F85" i="28"/>
  <c r="F89" i="28"/>
  <c r="F93" i="28"/>
  <c r="F97" i="28"/>
  <c r="F101" i="28"/>
  <c r="F105" i="28"/>
  <c r="F75" i="28"/>
  <c r="F79" i="28"/>
  <c r="F83" i="28"/>
  <c r="F87" i="28"/>
  <c r="F91" i="28"/>
  <c r="F95" i="28"/>
  <c r="F99" i="28"/>
  <c r="F103" i="28"/>
  <c r="F78" i="28"/>
  <c r="F86" i="28"/>
  <c r="F94" i="28"/>
  <c r="F102" i="28"/>
  <c r="F108" i="28"/>
  <c r="F112" i="28"/>
  <c r="F116" i="28"/>
  <c r="F120" i="28"/>
  <c r="F124" i="28"/>
  <c r="F128" i="28"/>
  <c r="F132" i="28"/>
  <c r="F136" i="28"/>
  <c r="F140" i="28"/>
  <c r="F144" i="28"/>
  <c r="F148" i="28"/>
  <c r="F152" i="28"/>
  <c r="F156" i="28"/>
  <c r="F160" i="28"/>
  <c r="F164" i="28"/>
  <c r="F168" i="28"/>
  <c r="F172" i="28"/>
  <c r="F176" i="28"/>
  <c r="F180" i="28"/>
  <c r="F17" i="28"/>
  <c r="F21" i="28"/>
  <c r="F25" i="28"/>
  <c r="F29" i="28"/>
  <c r="F33" i="28"/>
  <c r="F37" i="28"/>
  <c r="F41" i="28"/>
  <c r="F45" i="28"/>
  <c r="F49" i="28"/>
  <c r="F53" i="28"/>
  <c r="F57" i="28"/>
  <c r="F61" i="28"/>
  <c r="F65" i="28"/>
  <c r="F69" i="28"/>
  <c r="F80" i="28"/>
  <c r="F88" i="28"/>
  <c r="F96" i="28"/>
  <c r="F104" i="28"/>
  <c r="F109" i="28"/>
  <c r="F113" i="28"/>
  <c r="F117" i="28"/>
  <c r="F121" i="28"/>
  <c r="F125" i="28"/>
  <c r="F129" i="28"/>
  <c r="F133" i="28"/>
  <c r="F137" i="28"/>
  <c r="F141" i="28"/>
  <c r="F145" i="28"/>
  <c r="F149" i="28"/>
  <c r="F153" i="28"/>
  <c r="F157" i="28"/>
  <c r="F161" i="28"/>
  <c r="F165" i="28"/>
  <c r="F169" i="28"/>
  <c r="F173" i="28"/>
  <c r="F177" i="28"/>
  <c r="F73" i="28"/>
  <c r="F18" i="28"/>
  <c r="F22" i="28"/>
  <c r="F26" i="28"/>
  <c r="F30" i="28"/>
  <c r="F34" i="28"/>
  <c r="F38" i="28"/>
  <c r="F42" i="28"/>
  <c r="F46" i="28"/>
  <c r="F50" i="28"/>
  <c r="F54" i="28"/>
  <c r="F58" i="28"/>
  <c r="F62" i="28"/>
  <c r="F66" i="28"/>
  <c r="F70" i="28"/>
  <c r="F74" i="28"/>
  <c r="F82" i="28"/>
  <c r="F90" i="28"/>
  <c r="F98" i="28"/>
  <c r="F106" i="28"/>
  <c r="F110" i="28"/>
  <c r="F114" i="28"/>
  <c r="F118" i="28"/>
  <c r="F122" i="28"/>
  <c r="F126" i="28"/>
  <c r="F130" i="28"/>
  <c r="F134" i="28"/>
  <c r="F138" i="28"/>
  <c r="F142" i="28"/>
  <c r="F146" i="28"/>
  <c r="F150" i="28"/>
  <c r="F154" i="28"/>
  <c r="F158" i="28"/>
  <c r="F162" i="28"/>
  <c r="F166" i="28"/>
  <c r="F170" i="28"/>
  <c r="F174" i="28"/>
  <c r="F178" i="28"/>
  <c r="F15" i="28"/>
  <c r="F19" i="28"/>
  <c r="F23" i="28"/>
  <c r="F27" i="28"/>
  <c r="F31" i="28"/>
  <c r="F35" i="28"/>
  <c r="F39" i="28"/>
  <c r="F43" i="28"/>
  <c r="F47" i="28"/>
  <c r="F51" i="28"/>
  <c r="F55" i="28"/>
  <c r="F59" i="28"/>
  <c r="F63" i="28"/>
  <c r="F67" i="28"/>
  <c r="F14" i="28"/>
  <c r="F76" i="28"/>
  <c r="F107" i="28"/>
  <c r="F123" i="28"/>
  <c r="F139" i="28"/>
  <c r="F155" i="28"/>
  <c r="F171" i="28"/>
  <c r="F28" i="28"/>
  <c r="F44" i="28"/>
  <c r="F60" i="28"/>
  <c r="F32" i="28"/>
  <c r="F64" i="28"/>
  <c r="F119" i="28"/>
  <c r="F167" i="28"/>
  <c r="F24" i="28"/>
  <c r="F56" i="28"/>
  <c r="F84" i="28"/>
  <c r="F111" i="28"/>
  <c r="F127" i="28"/>
  <c r="F143" i="28"/>
  <c r="F159" i="28"/>
  <c r="F175" i="28"/>
  <c r="F16" i="28"/>
  <c r="F48" i="28"/>
  <c r="F100" i="28"/>
  <c r="F151" i="28"/>
  <c r="F92" i="28"/>
  <c r="F115" i="28"/>
  <c r="F131" i="28"/>
  <c r="F147" i="28"/>
  <c r="F163" i="28"/>
  <c r="F179" i="28"/>
  <c r="F20" i="28"/>
  <c r="F36" i="28"/>
  <c r="F52" i="28"/>
  <c r="F68" i="28"/>
  <c r="F135" i="28"/>
  <c r="F40" i="28"/>
  <c r="Z76" i="28"/>
  <c r="AA76" i="28" s="1"/>
  <c r="Z80" i="28"/>
  <c r="AA80" i="28" s="1"/>
  <c r="Z84" i="28"/>
  <c r="AA84" i="28" s="1"/>
  <c r="Z88" i="28"/>
  <c r="AA88" i="28" s="1"/>
  <c r="Z92" i="28"/>
  <c r="AA92" i="28" s="1"/>
  <c r="Z96" i="28"/>
  <c r="AA96" i="28" s="1"/>
  <c r="Z100" i="28"/>
  <c r="AA100" i="28" s="1"/>
  <c r="Z104" i="28"/>
  <c r="AA104" i="28" s="1"/>
  <c r="Z108" i="28"/>
  <c r="AA108" i="28" s="1"/>
  <c r="Z112" i="28"/>
  <c r="AA112" i="28" s="1"/>
  <c r="Z116" i="28"/>
  <c r="AA116" i="28" s="1"/>
  <c r="Z120" i="28"/>
  <c r="AA120" i="28" s="1"/>
  <c r="Z124" i="28"/>
  <c r="AA124" i="28" s="1"/>
  <c r="Z128" i="28"/>
  <c r="AA128" i="28" s="1"/>
  <c r="Z132" i="28"/>
  <c r="AA132" i="28" s="1"/>
  <c r="Z136" i="28"/>
  <c r="AA136" i="28" s="1"/>
  <c r="Z140" i="28"/>
  <c r="AA140" i="28" s="1"/>
  <c r="Z144" i="28"/>
  <c r="AA144" i="28" s="1"/>
  <c r="Z148" i="28"/>
  <c r="AA148" i="28" s="1"/>
  <c r="Z152" i="28"/>
  <c r="AA152" i="28" s="1"/>
  <c r="Z156" i="28"/>
  <c r="AA156" i="28" s="1"/>
  <c r="Z160" i="28"/>
  <c r="AA160" i="28" s="1"/>
  <c r="Z164" i="28"/>
  <c r="AA164" i="28" s="1"/>
  <c r="Z168" i="28"/>
  <c r="AA168" i="28" s="1"/>
  <c r="Z172" i="28"/>
  <c r="Z176" i="28"/>
  <c r="Z180" i="28"/>
  <c r="Z74" i="28"/>
  <c r="AA74" i="28" s="1"/>
  <c r="Z78" i="28"/>
  <c r="AA78" i="28" s="1"/>
  <c r="Z82" i="28"/>
  <c r="AA82" i="28" s="1"/>
  <c r="Z86" i="28"/>
  <c r="AA86" i="28" s="1"/>
  <c r="Z90" i="28"/>
  <c r="AA90" i="28" s="1"/>
  <c r="Z94" i="28"/>
  <c r="AA94" i="28" s="1"/>
  <c r="Z98" i="28"/>
  <c r="AA98" i="28" s="1"/>
  <c r="Z102" i="28"/>
  <c r="AA102" i="28" s="1"/>
  <c r="Z106" i="28"/>
  <c r="AA106" i="28" s="1"/>
  <c r="Z110" i="28"/>
  <c r="AA110" i="28" s="1"/>
  <c r="Z114" i="28"/>
  <c r="AA114" i="28" s="1"/>
  <c r="Z118" i="28"/>
  <c r="AA118" i="28" s="1"/>
  <c r="Z122" i="28"/>
  <c r="AA122" i="28" s="1"/>
  <c r="Z126" i="28"/>
  <c r="AA126" i="28" s="1"/>
  <c r="Z130" i="28"/>
  <c r="AA130" i="28" s="1"/>
  <c r="Z134" i="28"/>
  <c r="AA134" i="28" s="1"/>
  <c r="Z138" i="28"/>
  <c r="AA138" i="28" s="1"/>
  <c r="Z142" i="28"/>
  <c r="AA142" i="28" s="1"/>
  <c r="Z146" i="28"/>
  <c r="AA146" i="28" s="1"/>
  <c r="Z150" i="28"/>
  <c r="AA150" i="28" s="1"/>
  <c r="Z154" i="28"/>
  <c r="AA154" i="28" s="1"/>
  <c r="Z158" i="28"/>
  <c r="AA158" i="28" s="1"/>
  <c r="Z162" i="28"/>
  <c r="AA162" i="28" s="1"/>
  <c r="Z166" i="28"/>
  <c r="AA166" i="28" s="1"/>
  <c r="Z170" i="28"/>
  <c r="Z174" i="28"/>
  <c r="Z178" i="28"/>
  <c r="Z77" i="28"/>
  <c r="AA77" i="28" s="1"/>
  <c r="Z85" i="28"/>
  <c r="AA85" i="28" s="1"/>
  <c r="Z93" i="28"/>
  <c r="AA93" i="28" s="1"/>
  <c r="Z101" i="28"/>
  <c r="AA101" i="28" s="1"/>
  <c r="Z109" i="28"/>
  <c r="AA109" i="28" s="1"/>
  <c r="Z117" i="28"/>
  <c r="AA117" i="28" s="1"/>
  <c r="Z125" i="28"/>
  <c r="AA125" i="28" s="1"/>
  <c r="Z133" i="28"/>
  <c r="AA133" i="28" s="1"/>
  <c r="Z141" i="28"/>
  <c r="AA141" i="28" s="1"/>
  <c r="Z149" i="28"/>
  <c r="AA149" i="28" s="1"/>
  <c r="Z157" i="28"/>
  <c r="AA157" i="28" s="1"/>
  <c r="Z165" i="28"/>
  <c r="AA165" i="28" s="1"/>
  <c r="Z173" i="28"/>
  <c r="Z73" i="28"/>
  <c r="AA73" i="28" s="1"/>
  <c r="Z79" i="28"/>
  <c r="AA79" i="28" s="1"/>
  <c r="Z87" i="28"/>
  <c r="AA87" i="28" s="1"/>
  <c r="Z95" i="28"/>
  <c r="AA95" i="28" s="1"/>
  <c r="Z103" i="28"/>
  <c r="AA103" i="28" s="1"/>
  <c r="Z111" i="28"/>
  <c r="AA111" i="28" s="1"/>
  <c r="Z119" i="28"/>
  <c r="AA119" i="28" s="1"/>
  <c r="Z127" i="28"/>
  <c r="AA127" i="28" s="1"/>
  <c r="Z135" i="28"/>
  <c r="AA135" i="28" s="1"/>
  <c r="Z143" i="28"/>
  <c r="AA143" i="28" s="1"/>
  <c r="Z151" i="28"/>
  <c r="AA151" i="28" s="1"/>
  <c r="Z159" i="28"/>
  <c r="AA159" i="28" s="1"/>
  <c r="Z167" i="28"/>
  <c r="AA167" i="28" s="1"/>
  <c r="Z175" i="28"/>
  <c r="Z81" i="28"/>
  <c r="AA81" i="28" s="1"/>
  <c r="Z89" i="28"/>
  <c r="AA89" i="28" s="1"/>
  <c r="Z97" i="28"/>
  <c r="AA97" i="28" s="1"/>
  <c r="Z105" i="28"/>
  <c r="AA105" i="28" s="1"/>
  <c r="Z113" i="28"/>
  <c r="AA113" i="28" s="1"/>
  <c r="Z121" i="28"/>
  <c r="AA121" i="28" s="1"/>
  <c r="Z129" i="28"/>
  <c r="AA129" i="28" s="1"/>
  <c r="Z137" i="28"/>
  <c r="AA137" i="28" s="1"/>
  <c r="Z145" i="28"/>
  <c r="AA145" i="28" s="1"/>
  <c r="Z153" i="28"/>
  <c r="AA153" i="28" s="1"/>
  <c r="Z161" i="28"/>
  <c r="AA161" i="28" s="1"/>
  <c r="Z169" i="28"/>
  <c r="AA169" i="28" s="1"/>
  <c r="Z177" i="28"/>
  <c r="Z83" i="28"/>
  <c r="AA83" i="28" s="1"/>
  <c r="Z115" i="28"/>
  <c r="AA115" i="28" s="1"/>
  <c r="Z147" i="28"/>
  <c r="AA147" i="28" s="1"/>
  <c r="Z179" i="28"/>
  <c r="Z17" i="28"/>
  <c r="AA17" i="28" s="1"/>
  <c r="Z21" i="28"/>
  <c r="AA21" i="28" s="1"/>
  <c r="Z25" i="28"/>
  <c r="AA25" i="28" s="1"/>
  <c r="Z29" i="28"/>
  <c r="Z33" i="28"/>
  <c r="Z37" i="28"/>
  <c r="Z41" i="28"/>
  <c r="Z45" i="28"/>
  <c r="Z49" i="28"/>
  <c r="Z53" i="28"/>
  <c r="Z57" i="28"/>
  <c r="Z61" i="28"/>
  <c r="Z65" i="28"/>
  <c r="Z69" i="28"/>
  <c r="Z91" i="28"/>
  <c r="AA91" i="28" s="1"/>
  <c r="Z123" i="28"/>
  <c r="AA123" i="28" s="1"/>
  <c r="Z155" i="28"/>
  <c r="AA155" i="28" s="1"/>
  <c r="Z18" i="28"/>
  <c r="AA18" i="28" s="1"/>
  <c r="Z22" i="28"/>
  <c r="AA22" i="28" s="1"/>
  <c r="Z26" i="28"/>
  <c r="AA26" i="28" s="1"/>
  <c r="Z30" i="28"/>
  <c r="Z34" i="28"/>
  <c r="Z38" i="28"/>
  <c r="Z42" i="28"/>
  <c r="Z46" i="28"/>
  <c r="Z50" i="28"/>
  <c r="Z54" i="28"/>
  <c r="Z58" i="28"/>
  <c r="Z62" i="28"/>
  <c r="Z66" i="28"/>
  <c r="Z70" i="28"/>
  <c r="Z99" i="28"/>
  <c r="AA99" i="28" s="1"/>
  <c r="Z131" i="28"/>
  <c r="AA131" i="28" s="1"/>
  <c r="Z163" i="28"/>
  <c r="AA163" i="28" s="1"/>
  <c r="Z15" i="28"/>
  <c r="AA15" i="28" s="1"/>
  <c r="Z19" i="28"/>
  <c r="AA19" i="28" s="1"/>
  <c r="Z23" i="28"/>
  <c r="AA23" i="28" s="1"/>
  <c r="Z27" i="28"/>
  <c r="AA27" i="28" s="1"/>
  <c r="Z31" i="28"/>
  <c r="Z35" i="28"/>
  <c r="Z39" i="28"/>
  <c r="Z43" i="28"/>
  <c r="Z47" i="28"/>
  <c r="Z51" i="28"/>
  <c r="Z55" i="28"/>
  <c r="Z59" i="28"/>
  <c r="Z63" i="28"/>
  <c r="Z67" i="28"/>
  <c r="Z75" i="28"/>
  <c r="AA75" i="28" s="1"/>
  <c r="Z28" i="28"/>
  <c r="Z44" i="28"/>
  <c r="Z60" i="28"/>
  <c r="Z56" i="28"/>
  <c r="Z107" i="28"/>
  <c r="AA107" i="28" s="1"/>
  <c r="Z16" i="28"/>
  <c r="AA16" i="28" s="1"/>
  <c r="Z32" i="28"/>
  <c r="Z48" i="28"/>
  <c r="Z64" i="28"/>
  <c r="Z24" i="28"/>
  <c r="AA24" i="28" s="1"/>
  <c r="Z139" i="28"/>
  <c r="AA139" i="28" s="1"/>
  <c r="Z20" i="28"/>
  <c r="AA20" i="28" s="1"/>
  <c r="Z36" i="28"/>
  <c r="Z52" i="28"/>
  <c r="Z68" i="28"/>
  <c r="Z14" i="28"/>
  <c r="AA14" i="28" s="1"/>
  <c r="Z171" i="28"/>
  <c r="Z40" i="28"/>
  <c r="AB76" i="28"/>
  <c r="AB80" i="28"/>
  <c r="AB84" i="28"/>
  <c r="AB88" i="28"/>
  <c r="AB92" i="28"/>
  <c r="AB96" i="28"/>
  <c r="AB100" i="28"/>
  <c r="AB104" i="28"/>
  <c r="AB108" i="28"/>
  <c r="AB112" i="28"/>
  <c r="AB116" i="28"/>
  <c r="AB120" i="28"/>
  <c r="AB124" i="28"/>
  <c r="AB128" i="28"/>
  <c r="AB132" i="28"/>
  <c r="AB136" i="28"/>
  <c r="AB140" i="28"/>
  <c r="AB144" i="28"/>
  <c r="AB148" i="28"/>
  <c r="AB152" i="28"/>
  <c r="AB156" i="28"/>
  <c r="AB160" i="28"/>
  <c r="AB164" i="28"/>
  <c r="AB168" i="28"/>
  <c r="AB172" i="28"/>
  <c r="AB176" i="28"/>
  <c r="AB180" i="28"/>
  <c r="AB74" i="28"/>
  <c r="AB78" i="28"/>
  <c r="AB82" i="28"/>
  <c r="AB86" i="28"/>
  <c r="AB90" i="28"/>
  <c r="AB94" i="28"/>
  <c r="AB98" i="28"/>
  <c r="AB102" i="28"/>
  <c r="AB106" i="28"/>
  <c r="AB110" i="28"/>
  <c r="AB114" i="28"/>
  <c r="AB118" i="28"/>
  <c r="AB122" i="28"/>
  <c r="AB126" i="28"/>
  <c r="AB130" i="28"/>
  <c r="AB134" i="28"/>
  <c r="AB138" i="28"/>
  <c r="AB142" i="28"/>
  <c r="AB146" i="28"/>
  <c r="AB150" i="28"/>
  <c r="AB154" i="28"/>
  <c r="AB158" i="28"/>
  <c r="AB162" i="28"/>
  <c r="AB166" i="28"/>
  <c r="AB170" i="28"/>
  <c r="AB174" i="28"/>
  <c r="AB178" i="28"/>
  <c r="AB81" i="28"/>
  <c r="AB89" i="28"/>
  <c r="AB97" i="28"/>
  <c r="AB105" i="28"/>
  <c r="AB113" i="28"/>
  <c r="AB121" i="28"/>
  <c r="AB129" i="28"/>
  <c r="AB137" i="28"/>
  <c r="AB145" i="28"/>
  <c r="AB153" i="28"/>
  <c r="AB161" i="28"/>
  <c r="AB169" i="28"/>
  <c r="AB177" i="28"/>
  <c r="AB75" i="28"/>
  <c r="AB83" i="28"/>
  <c r="AB91" i="28"/>
  <c r="AB99" i="28"/>
  <c r="AB107" i="28"/>
  <c r="AB115" i="28"/>
  <c r="AB123" i="28"/>
  <c r="AB131" i="28"/>
  <c r="AB139" i="28"/>
  <c r="AB147" i="28"/>
  <c r="AB155" i="28"/>
  <c r="AB163" i="28"/>
  <c r="AB171" i="28"/>
  <c r="AB179" i="28"/>
  <c r="AB77" i="28"/>
  <c r="AB85" i="28"/>
  <c r="AB93" i="28"/>
  <c r="AB101" i="28"/>
  <c r="AB109" i="28"/>
  <c r="AB117" i="28"/>
  <c r="AB125" i="28"/>
  <c r="AB133" i="28"/>
  <c r="AB141" i="28"/>
  <c r="AB149" i="28"/>
  <c r="AB157" i="28"/>
  <c r="AB165" i="28"/>
  <c r="AB173" i="28"/>
  <c r="AB73" i="28"/>
  <c r="AB95" i="28"/>
  <c r="AB127" i="28"/>
  <c r="AB159" i="28"/>
  <c r="AB17" i="28"/>
  <c r="AB21" i="28"/>
  <c r="AB25" i="28"/>
  <c r="AB29" i="28"/>
  <c r="AB33" i="28"/>
  <c r="AB37" i="28"/>
  <c r="AB41" i="28"/>
  <c r="AB45" i="28"/>
  <c r="AB49" i="28"/>
  <c r="AB53" i="28"/>
  <c r="AB57" i="28"/>
  <c r="AB61" i="28"/>
  <c r="AB65" i="28"/>
  <c r="AB69" i="28"/>
  <c r="AB14" i="28"/>
  <c r="AB103" i="28"/>
  <c r="AB135" i="28"/>
  <c r="AB167" i="28"/>
  <c r="AB18" i="28"/>
  <c r="AB22" i="28"/>
  <c r="AB26" i="28"/>
  <c r="AB30" i="28"/>
  <c r="AB34" i="28"/>
  <c r="AB38" i="28"/>
  <c r="AB42" i="28"/>
  <c r="AB46" i="28"/>
  <c r="AB50" i="28"/>
  <c r="AB54" i="28"/>
  <c r="AB58" i="28"/>
  <c r="AB62" i="28"/>
  <c r="AB66" i="28"/>
  <c r="AB70" i="28"/>
  <c r="AB79" i="28"/>
  <c r="AB111" i="28"/>
  <c r="AB143" i="28"/>
  <c r="AB175" i="28"/>
  <c r="AB15" i="28"/>
  <c r="AB19" i="28"/>
  <c r="AB23" i="28"/>
  <c r="AB27" i="28"/>
  <c r="AB31" i="28"/>
  <c r="AB35" i="28"/>
  <c r="AB39" i="28"/>
  <c r="AB43" i="28"/>
  <c r="AB47" i="28"/>
  <c r="AB51" i="28"/>
  <c r="AB55" i="28"/>
  <c r="AB59" i="28"/>
  <c r="AB63" i="28"/>
  <c r="AB67" i="28"/>
  <c r="AB20" i="28"/>
  <c r="AB36" i="28"/>
  <c r="AB52" i="28"/>
  <c r="AB68" i="28"/>
  <c r="AB64" i="28"/>
  <c r="AB87" i="28"/>
  <c r="AB24" i="28"/>
  <c r="AB40" i="28"/>
  <c r="AB56" i="28"/>
  <c r="AB32" i="28"/>
  <c r="AB119" i="28"/>
  <c r="AB28" i="28"/>
  <c r="AB44" i="28"/>
  <c r="AB60" i="28"/>
  <c r="AB151" i="28"/>
  <c r="AB16" i="28"/>
  <c r="AB48" i="28"/>
  <c r="H77" i="28"/>
  <c r="I77" i="28" s="1"/>
  <c r="H81" i="28"/>
  <c r="I81" i="28" s="1"/>
  <c r="H85" i="28"/>
  <c r="I85" i="28" s="1"/>
  <c r="H89" i="28"/>
  <c r="I89" i="28" s="1"/>
  <c r="H93" i="28"/>
  <c r="I93" i="28" s="1"/>
  <c r="H97" i="28"/>
  <c r="I97" i="28" s="1"/>
  <c r="H101" i="28"/>
  <c r="I101" i="28" s="1"/>
  <c r="H105" i="28"/>
  <c r="I105" i="28" s="1"/>
  <c r="H109" i="28"/>
  <c r="I109" i="28" s="1"/>
  <c r="H113" i="28"/>
  <c r="I113" i="28" s="1"/>
  <c r="H117" i="28"/>
  <c r="I117" i="28" s="1"/>
  <c r="H121" i="28"/>
  <c r="I121" i="28" s="1"/>
  <c r="H125" i="28"/>
  <c r="I125" i="28" s="1"/>
  <c r="H129" i="28"/>
  <c r="I129" i="28" s="1"/>
  <c r="H133" i="28"/>
  <c r="I133" i="28" s="1"/>
  <c r="H137" i="28"/>
  <c r="I137" i="28" s="1"/>
  <c r="H141" i="28"/>
  <c r="I141" i="28" s="1"/>
  <c r="H145" i="28"/>
  <c r="I145" i="28" s="1"/>
  <c r="H149" i="28"/>
  <c r="I149" i="28" s="1"/>
  <c r="H153" i="28"/>
  <c r="I153" i="28" s="1"/>
  <c r="H157" i="28"/>
  <c r="I157" i="28" s="1"/>
  <c r="H161" i="28"/>
  <c r="I161" i="28" s="1"/>
  <c r="H165" i="28"/>
  <c r="I165" i="28" s="1"/>
  <c r="H169" i="28"/>
  <c r="I169" i="28" s="1"/>
  <c r="H173" i="28"/>
  <c r="H177" i="28"/>
  <c r="H73" i="28"/>
  <c r="I73" i="28" s="1"/>
  <c r="H75" i="28"/>
  <c r="I75" i="28" s="1"/>
  <c r="H79" i="28"/>
  <c r="I79" i="28" s="1"/>
  <c r="H83" i="28"/>
  <c r="I83" i="28" s="1"/>
  <c r="H87" i="28"/>
  <c r="I87" i="28" s="1"/>
  <c r="H91" i="28"/>
  <c r="I91" i="28" s="1"/>
  <c r="H95" i="28"/>
  <c r="I95" i="28" s="1"/>
  <c r="H99" i="28"/>
  <c r="I99" i="28" s="1"/>
  <c r="H103" i="28"/>
  <c r="I103" i="28" s="1"/>
  <c r="H107" i="28"/>
  <c r="I107" i="28" s="1"/>
  <c r="H111" i="28"/>
  <c r="I111" i="28" s="1"/>
  <c r="H115" i="28"/>
  <c r="I115" i="28" s="1"/>
  <c r="H119" i="28"/>
  <c r="I119" i="28" s="1"/>
  <c r="H123" i="28"/>
  <c r="I123" i="28" s="1"/>
  <c r="H127" i="28"/>
  <c r="I127" i="28" s="1"/>
  <c r="H131" i="28"/>
  <c r="I131" i="28" s="1"/>
  <c r="H135" i="28"/>
  <c r="I135" i="28" s="1"/>
  <c r="H139" i="28"/>
  <c r="I139" i="28" s="1"/>
  <c r="H143" i="28"/>
  <c r="I143" i="28" s="1"/>
  <c r="H147" i="28"/>
  <c r="I147" i="28" s="1"/>
  <c r="H151" i="28"/>
  <c r="I151" i="28" s="1"/>
  <c r="H155" i="28"/>
  <c r="I155" i="28" s="1"/>
  <c r="H159" i="28"/>
  <c r="I159" i="28" s="1"/>
  <c r="H163" i="28"/>
  <c r="I163" i="28" s="1"/>
  <c r="H167" i="28"/>
  <c r="I167" i="28" s="1"/>
  <c r="H171" i="28"/>
  <c r="H175" i="28"/>
  <c r="H179" i="28"/>
  <c r="H78" i="28"/>
  <c r="I78" i="28" s="1"/>
  <c r="H86" i="28"/>
  <c r="I86" i="28" s="1"/>
  <c r="H94" i="28"/>
  <c r="I94" i="28" s="1"/>
  <c r="H102" i="28"/>
  <c r="I102" i="28" s="1"/>
  <c r="H110" i="28"/>
  <c r="I110" i="28" s="1"/>
  <c r="H118" i="28"/>
  <c r="I118" i="28" s="1"/>
  <c r="H126" i="28"/>
  <c r="I126" i="28" s="1"/>
  <c r="H134" i="28"/>
  <c r="I134" i="28" s="1"/>
  <c r="H142" i="28"/>
  <c r="I142" i="28" s="1"/>
  <c r="H150" i="28"/>
  <c r="I150" i="28" s="1"/>
  <c r="H158" i="28"/>
  <c r="I158" i="28" s="1"/>
  <c r="H166" i="28"/>
  <c r="I166" i="28" s="1"/>
  <c r="H174" i="28"/>
  <c r="H17" i="28"/>
  <c r="I17" i="28" s="1"/>
  <c r="H21" i="28"/>
  <c r="I21" i="28" s="1"/>
  <c r="H25" i="28"/>
  <c r="I25" i="28" s="1"/>
  <c r="H29" i="28"/>
  <c r="H33" i="28"/>
  <c r="H37" i="28"/>
  <c r="H41" i="28"/>
  <c r="H45" i="28"/>
  <c r="H49" i="28"/>
  <c r="H53" i="28"/>
  <c r="H57" i="28"/>
  <c r="H61" i="28"/>
  <c r="H65" i="28"/>
  <c r="H69" i="28"/>
  <c r="H80" i="28"/>
  <c r="I80" i="28" s="1"/>
  <c r="H88" i="28"/>
  <c r="I88" i="28" s="1"/>
  <c r="H96" i="28"/>
  <c r="I96" i="28" s="1"/>
  <c r="H104" i="28"/>
  <c r="I104" i="28" s="1"/>
  <c r="H112" i="28"/>
  <c r="I112" i="28" s="1"/>
  <c r="H120" i="28"/>
  <c r="I120" i="28" s="1"/>
  <c r="H128" i="28"/>
  <c r="I128" i="28" s="1"/>
  <c r="H136" i="28"/>
  <c r="I136" i="28" s="1"/>
  <c r="H144" i="28"/>
  <c r="I144" i="28" s="1"/>
  <c r="H152" i="28"/>
  <c r="I152" i="28" s="1"/>
  <c r="H160" i="28"/>
  <c r="I160" i="28" s="1"/>
  <c r="H168" i="28"/>
  <c r="I168" i="28" s="1"/>
  <c r="H176" i="28"/>
  <c r="H18" i="28"/>
  <c r="I18" i="28" s="1"/>
  <c r="H22" i="28"/>
  <c r="I22" i="28" s="1"/>
  <c r="H26" i="28"/>
  <c r="I26" i="28" s="1"/>
  <c r="H30" i="28"/>
  <c r="H34" i="28"/>
  <c r="H38" i="28"/>
  <c r="H42" i="28"/>
  <c r="H46" i="28"/>
  <c r="H50" i="28"/>
  <c r="H54" i="28"/>
  <c r="H58" i="28"/>
  <c r="H62" i="28"/>
  <c r="H66" i="28"/>
  <c r="H70" i="28"/>
  <c r="H74" i="28"/>
  <c r="I74" i="28" s="1"/>
  <c r="H82" i="28"/>
  <c r="I82" i="28" s="1"/>
  <c r="H90" i="28"/>
  <c r="I90" i="28" s="1"/>
  <c r="H98" i="28"/>
  <c r="I98" i="28" s="1"/>
  <c r="H106" i="28"/>
  <c r="I106" i="28" s="1"/>
  <c r="H114" i="28"/>
  <c r="I114" i="28" s="1"/>
  <c r="H122" i="28"/>
  <c r="I122" i="28" s="1"/>
  <c r="H130" i="28"/>
  <c r="I130" i="28" s="1"/>
  <c r="H138" i="28"/>
  <c r="I138" i="28" s="1"/>
  <c r="H146" i="28"/>
  <c r="I146" i="28" s="1"/>
  <c r="H154" i="28"/>
  <c r="I154" i="28" s="1"/>
  <c r="H162" i="28"/>
  <c r="I162" i="28" s="1"/>
  <c r="H170" i="28"/>
  <c r="H178" i="28"/>
  <c r="H15" i="28"/>
  <c r="I15" i="28" s="1"/>
  <c r="H19" i="28"/>
  <c r="I19" i="28" s="1"/>
  <c r="H23" i="28"/>
  <c r="I23" i="28" s="1"/>
  <c r="H27" i="28"/>
  <c r="I27" i="28" s="1"/>
  <c r="H31" i="28"/>
  <c r="H35" i="28"/>
  <c r="H39" i="28"/>
  <c r="H43" i="28"/>
  <c r="H47" i="28"/>
  <c r="H51" i="28"/>
  <c r="H55" i="28"/>
  <c r="H59" i="28"/>
  <c r="H63" i="28"/>
  <c r="H67" i="28"/>
  <c r="H100" i="28"/>
  <c r="I100" i="28" s="1"/>
  <c r="H132" i="28"/>
  <c r="I132" i="28" s="1"/>
  <c r="H164" i="28"/>
  <c r="I164" i="28" s="1"/>
  <c r="H20" i="28"/>
  <c r="I20" i="28" s="1"/>
  <c r="H36" i="28"/>
  <c r="H52" i="28"/>
  <c r="H68" i="28"/>
  <c r="H56" i="28"/>
  <c r="H92" i="28"/>
  <c r="I92" i="28" s="1"/>
  <c r="H32" i="28"/>
  <c r="H76" i="28"/>
  <c r="I76" i="28" s="1"/>
  <c r="H108" i="28"/>
  <c r="I108" i="28" s="1"/>
  <c r="H140" i="28"/>
  <c r="I140" i="28" s="1"/>
  <c r="H172" i="28"/>
  <c r="H24" i="28"/>
  <c r="I24" i="28" s="1"/>
  <c r="H40" i="28"/>
  <c r="H156" i="28"/>
  <c r="I156" i="28" s="1"/>
  <c r="H48" i="28"/>
  <c r="H84" i="28"/>
  <c r="I84" i="28" s="1"/>
  <c r="H116" i="28"/>
  <c r="I116" i="28" s="1"/>
  <c r="H148" i="28"/>
  <c r="I148" i="28" s="1"/>
  <c r="H180" i="28"/>
  <c r="H28" i="28"/>
  <c r="H44" i="28"/>
  <c r="H60" i="28"/>
  <c r="H124" i="28"/>
  <c r="I124" i="28" s="1"/>
  <c r="H16" i="28"/>
  <c r="I16" i="28" s="1"/>
  <c r="H64" i="28"/>
  <c r="L24" i="56"/>
  <c r="T77" i="28"/>
  <c r="T81" i="28"/>
  <c r="T85" i="28"/>
  <c r="T89" i="28"/>
  <c r="T93" i="28"/>
  <c r="T97" i="28"/>
  <c r="T101" i="28"/>
  <c r="T105" i="28"/>
  <c r="T109" i="28"/>
  <c r="T113" i="28"/>
  <c r="T117" i="28"/>
  <c r="T121" i="28"/>
  <c r="T125" i="28"/>
  <c r="T129" i="28"/>
  <c r="T133" i="28"/>
  <c r="T137" i="28"/>
  <c r="T141" i="28"/>
  <c r="T145" i="28"/>
  <c r="T149" i="28"/>
  <c r="T153" i="28"/>
  <c r="T157" i="28"/>
  <c r="T161" i="28"/>
  <c r="T165" i="28"/>
  <c r="T169" i="28"/>
  <c r="T173" i="28"/>
  <c r="T177" i="28"/>
  <c r="T73" i="28"/>
  <c r="T74" i="28"/>
  <c r="T78" i="28"/>
  <c r="T82" i="28"/>
  <c r="T86" i="28"/>
  <c r="T90" i="28"/>
  <c r="T94" i="28"/>
  <c r="T98" i="28"/>
  <c r="T102" i="28"/>
  <c r="T106" i="28"/>
  <c r="T110" i="28"/>
  <c r="T114" i="28"/>
  <c r="T118" i="28"/>
  <c r="T122" i="28"/>
  <c r="T126" i="28"/>
  <c r="T130" i="28"/>
  <c r="T134" i="28"/>
  <c r="T138" i="28"/>
  <c r="T142" i="28"/>
  <c r="T146" i="28"/>
  <c r="T150" i="28"/>
  <c r="T154" i="28"/>
  <c r="T158" i="28"/>
  <c r="T162" i="28"/>
  <c r="T166" i="28"/>
  <c r="T170" i="28"/>
  <c r="T174" i="28"/>
  <c r="T178" i="28"/>
  <c r="T75" i="28"/>
  <c r="T79" i="28"/>
  <c r="T83" i="28"/>
  <c r="T87" i="28"/>
  <c r="T91" i="28"/>
  <c r="T95" i="28"/>
  <c r="T99" i="28"/>
  <c r="T103" i="28"/>
  <c r="T107" i="28"/>
  <c r="T111" i="28"/>
  <c r="T115" i="28"/>
  <c r="T119" i="28"/>
  <c r="T123" i="28"/>
  <c r="T127" i="28"/>
  <c r="T131" i="28"/>
  <c r="T135" i="28"/>
  <c r="T139" i="28"/>
  <c r="T143" i="28"/>
  <c r="T147" i="28"/>
  <c r="T151" i="28"/>
  <c r="T155" i="28"/>
  <c r="T159" i="28"/>
  <c r="T163" i="28"/>
  <c r="T167" i="28"/>
  <c r="T171" i="28"/>
  <c r="T175" i="28"/>
  <c r="T179" i="28"/>
  <c r="T84" i="28"/>
  <c r="T100" i="28"/>
  <c r="T116" i="28"/>
  <c r="T132" i="28"/>
  <c r="T148" i="28"/>
  <c r="T164" i="28"/>
  <c r="T180" i="28"/>
  <c r="T15" i="28"/>
  <c r="T19" i="28"/>
  <c r="T23" i="28"/>
  <c r="T27" i="28"/>
  <c r="T31" i="28"/>
  <c r="T35" i="28"/>
  <c r="T39" i="28"/>
  <c r="T43" i="28"/>
  <c r="T47" i="28"/>
  <c r="T51" i="28"/>
  <c r="T55" i="28"/>
  <c r="T59" i="28"/>
  <c r="T63" i="28"/>
  <c r="T67" i="28"/>
  <c r="T14" i="28"/>
  <c r="T20" i="28"/>
  <c r="T32" i="28"/>
  <c r="T40" i="28"/>
  <c r="T48" i="28"/>
  <c r="T56" i="28"/>
  <c r="T60" i="28"/>
  <c r="T64" i="28"/>
  <c r="T68" i="28"/>
  <c r="T88" i="28"/>
  <c r="T104" i="28"/>
  <c r="T120" i="28"/>
  <c r="T136" i="28"/>
  <c r="T152" i="28"/>
  <c r="T168" i="28"/>
  <c r="T16" i="28"/>
  <c r="T24" i="28"/>
  <c r="T28" i="28"/>
  <c r="T36" i="28"/>
  <c r="T44" i="28"/>
  <c r="T52" i="28"/>
  <c r="T76" i="28"/>
  <c r="T92" i="28"/>
  <c r="T108" i="28"/>
  <c r="T124" i="28"/>
  <c r="T140" i="28"/>
  <c r="T156" i="28"/>
  <c r="T172" i="28"/>
  <c r="T17" i="28"/>
  <c r="T21" i="28"/>
  <c r="T25" i="28"/>
  <c r="T29" i="28"/>
  <c r="T33" i="28"/>
  <c r="T37" i="28"/>
  <c r="T41" i="28"/>
  <c r="T45" i="28"/>
  <c r="T49" i="28"/>
  <c r="T53" i="28"/>
  <c r="T57" i="28"/>
  <c r="T61" i="28"/>
  <c r="T65" i="28"/>
  <c r="T69" i="28"/>
  <c r="T112" i="28"/>
  <c r="T176" i="28"/>
  <c r="T18" i="28"/>
  <c r="T34" i="28"/>
  <c r="T50" i="28"/>
  <c r="T66" i="28"/>
  <c r="T22" i="28"/>
  <c r="T54" i="28"/>
  <c r="T70" i="28"/>
  <c r="T46" i="28"/>
  <c r="T128" i="28"/>
  <c r="T38" i="28"/>
  <c r="T80" i="28"/>
  <c r="T144" i="28"/>
  <c r="T26" i="28"/>
  <c r="T42" i="28"/>
  <c r="T58" i="28"/>
  <c r="T96" i="28"/>
  <c r="T160" i="28"/>
  <c r="T30" i="28"/>
  <c r="T62" i="28"/>
  <c r="K8" i="56"/>
  <c r="I15" i="56" s="1"/>
  <c r="L22" i="56"/>
  <c r="L77" i="28"/>
  <c r="L81" i="28"/>
  <c r="L85" i="28"/>
  <c r="L89" i="28"/>
  <c r="L93" i="28"/>
  <c r="L97" i="28"/>
  <c r="L101" i="28"/>
  <c r="L105" i="28"/>
  <c r="L109" i="28"/>
  <c r="L113" i="28"/>
  <c r="L117" i="28"/>
  <c r="L121" i="28"/>
  <c r="L125" i="28"/>
  <c r="L129" i="28"/>
  <c r="L133" i="28"/>
  <c r="L137" i="28"/>
  <c r="L141" i="28"/>
  <c r="L145" i="28"/>
  <c r="L149" i="28"/>
  <c r="L153" i="28"/>
  <c r="L157" i="28"/>
  <c r="L161" i="28"/>
  <c r="L165" i="28"/>
  <c r="L169" i="28"/>
  <c r="L173" i="28"/>
  <c r="L177" i="28"/>
  <c r="L73" i="28"/>
  <c r="L75" i="28"/>
  <c r="L79" i="28"/>
  <c r="L83" i="28"/>
  <c r="L87" i="28"/>
  <c r="L91" i="28"/>
  <c r="L95" i="28"/>
  <c r="L99" i="28"/>
  <c r="L103" i="28"/>
  <c r="L107" i="28"/>
  <c r="L111" i="28"/>
  <c r="L115" i="28"/>
  <c r="L119" i="28"/>
  <c r="L123" i="28"/>
  <c r="L127" i="28"/>
  <c r="L131" i="28"/>
  <c r="L135" i="28"/>
  <c r="L139" i="28"/>
  <c r="L143" i="28"/>
  <c r="L147" i="28"/>
  <c r="L151" i="28"/>
  <c r="L155" i="28"/>
  <c r="L159" i="28"/>
  <c r="L163" i="28"/>
  <c r="L167" i="28"/>
  <c r="L171" i="28"/>
  <c r="L175" i="28"/>
  <c r="L179" i="28"/>
  <c r="L78" i="28"/>
  <c r="L86" i="28"/>
  <c r="L94" i="28"/>
  <c r="L102" i="28"/>
  <c r="L110" i="28"/>
  <c r="L118" i="28"/>
  <c r="L126" i="28"/>
  <c r="L134" i="28"/>
  <c r="L142" i="28"/>
  <c r="L150" i="28"/>
  <c r="L158" i="28"/>
  <c r="L166" i="28"/>
  <c r="L174" i="28"/>
  <c r="L17" i="28"/>
  <c r="L21" i="28"/>
  <c r="L25" i="28"/>
  <c r="L29" i="28"/>
  <c r="L33" i="28"/>
  <c r="L37" i="28"/>
  <c r="L41" i="28"/>
  <c r="L45" i="28"/>
  <c r="L49" i="28"/>
  <c r="L53" i="28"/>
  <c r="L57" i="28"/>
  <c r="L61" i="28"/>
  <c r="L65" i="28"/>
  <c r="L69" i="28"/>
  <c r="L14" i="28"/>
  <c r="L80" i="28"/>
  <c r="L88" i="28"/>
  <c r="L96" i="28"/>
  <c r="L104" i="28"/>
  <c r="L112" i="28"/>
  <c r="L120" i="28"/>
  <c r="L128" i="28"/>
  <c r="L136" i="28"/>
  <c r="L144" i="28"/>
  <c r="L152" i="28"/>
  <c r="L160" i="28"/>
  <c r="L168" i="28"/>
  <c r="L176" i="28"/>
  <c r="L18" i="28"/>
  <c r="L22" i="28"/>
  <c r="L26" i="28"/>
  <c r="L30" i="28"/>
  <c r="L34" i="28"/>
  <c r="L38" i="28"/>
  <c r="L42" i="28"/>
  <c r="L46" i="28"/>
  <c r="L50" i="28"/>
  <c r="L54" i="28"/>
  <c r="L58" i="28"/>
  <c r="L62" i="28"/>
  <c r="L66" i="28"/>
  <c r="L70" i="28"/>
  <c r="L74" i="28"/>
  <c r="L82" i="28"/>
  <c r="L90" i="28"/>
  <c r="L98" i="28"/>
  <c r="L106" i="28"/>
  <c r="L114" i="28"/>
  <c r="L122" i="28"/>
  <c r="L130" i="28"/>
  <c r="L138" i="28"/>
  <c r="L146" i="28"/>
  <c r="L154" i="28"/>
  <c r="L162" i="28"/>
  <c r="L170" i="28"/>
  <c r="L178" i="28"/>
  <c r="L15" i="28"/>
  <c r="L19" i="28"/>
  <c r="L23" i="28"/>
  <c r="L27" i="28"/>
  <c r="L31" i="28"/>
  <c r="L35" i="28"/>
  <c r="L39" i="28"/>
  <c r="L43" i="28"/>
  <c r="L47" i="28"/>
  <c r="L51" i="28"/>
  <c r="L55" i="28"/>
  <c r="L59" i="28"/>
  <c r="L63" i="28"/>
  <c r="L67" i="28"/>
  <c r="L92" i="28"/>
  <c r="L124" i="28"/>
  <c r="L156" i="28"/>
  <c r="L20" i="28"/>
  <c r="L36" i="28"/>
  <c r="L52" i="28"/>
  <c r="L68" i="28"/>
  <c r="L148" i="28"/>
  <c r="L64" i="28"/>
  <c r="L100" i="28"/>
  <c r="L132" i="28"/>
  <c r="L164" i="28"/>
  <c r="L24" i="28"/>
  <c r="L40" i="28"/>
  <c r="L56" i="28"/>
  <c r="L84" i="28"/>
  <c r="L32" i="28"/>
  <c r="L76" i="28"/>
  <c r="L108" i="28"/>
  <c r="L140" i="28"/>
  <c r="L172" i="28"/>
  <c r="L28" i="28"/>
  <c r="L44" i="28"/>
  <c r="L60" i="28"/>
  <c r="L116" i="28"/>
  <c r="L180" i="28"/>
  <c r="L16" i="28"/>
  <c r="L48" i="28"/>
  <c r="J77" i="28"/>
  <c r="J81" i="28"/>
  <c r="J85" i="28"/>
  <c r="J89" i="28"/>
  <c r="J93" i="28"/>
  <c r="J97" i="28"/>
  <c r="J101" i="28"/>
  <c r="J105" i="28"/>
  <c r="J109" i="28"/>
  <c r="J113" i="28"/>
  <c r="J117" i="28"/>
  <c r="J121" i="28"/>
  <c r="J125" i="28"/>
  <c r="J129" i="28"/>
  <c r="J133" i="28"/>
  <c r="J137" i="28"/>
  <c r="J141" i="28"/>
  <c r="J145" i="28"/>
  <c r="J149" i="28"/>
  <c r="J153" i="28"/>
  <c r="J157" i="28"/>
  <c r="J161" i="28"/>
  <c r="J165" i="28"/>
  <c r="J169" i="28"/>
  <c r="J173" i="28"/>
  <c r="J177" i="28"/>
  <c r="J73" i="28"/>
  <c r="J75" i="28"/>
  <c r="J79" i="28"/>
  <c r="J83" i="28"/>
  <c r="J87" i="28"/>
  <c r="J91" i="28"/>
  <c r="J95" i="28"/>
  <c r="J99" i="28"/>
  <c r="J103" i="28"/>
  <c r="J107" i="28"/>
  <c r="J111" i="28"/>
  <c r="J115" i="28"/>
  <c r="J119" i="28"/>
  <c r="J123" i="28"/>
  <c r="J127" i="28"/>
  <c r="J131" i="28"/>
  <c r="J135" i="28"/>
  <c r="J139" i="28"/>
  <c r="J143" i="28"/>
  <c r="J147" i="28"/>
  <c r="J151" i="28"/>
  <c r="J155" i="28"/>
  <c r="J159" i="28"/>
  <c r="J163" i="28"/>
  <c r="J167" i="28"/>
  <c r="J171" i="28"/>
  <c r="J175" i="28"/>
  <c r="J179" i="28"/>
  <c r="J74" i="28"/>
  <c r="J82" i="28"/>
  <c r="J90" i="28"/>
  <c r="J98" i="28"/>
  <c r="J106" i="28"/>
  <c r="J114" i="28"/>
  <c r="J122" i="28"/>
  <c r="J130" i="28"/>
  <c r="J138" i="28"/>
  <c r="J146" i="28"/>
  <c r="J154" i="28"/>
  <c r="J162" i="28"/>
  <c r="J170" i="28"/>
  <c r="J178" i="28"/>
  <c r="J17" i="28"/>
  <c r="J21" i="28"/>
  <c r="J25" i="28"/>
  <c r="J29" i="28"/>
  <c r="J33" i="28"/>
  <c r="J37" i="28"/>
  <c r="J41" i="28"/>
  <c r="J45" i="28"/>
  <c r="J49" i="28"/>
  <c r="J53" i="28"/>
  <c r="J57" i="28"/>
  <c r="J61" i="28"/>
  <c r="J65" i="28"/>
  <c r="J69" i="28"/>
  <c r="J76" i="28"/>
  <c r="J84" i="28"/>
  <c r="J92" i="28"/>
  <c r="J100" i="28"/>
  <c r="J108" i="28"/>
  <c r="J116" i="28"/>
  <c r="J124" i="28"/>
  <c r="J132" i="28"/>
  <c r="J140" i="28"/>
  <c r="J148" i="28"/>
  <c r="J156" i="28"/>
  <c r="J164" i="28"/>
  <c r="J172" i="28"/>
  <c r="J180" i="28"/>
  <c r="J18" i="28"/>
  <c r="J22" i="28"/>
  <c r="J26" i="28"/>
  <c r="J30" i="28"/>
  <c r="J34" i="28"/>
  <c r="J38" i="28"/>
  <c r="J42" i="28"/>
  <c r="J46" i="28"/>
  <c r="J50" i="28"/>
  <c r="J54" i="28"/>
  <c r="J58" i="28"/>
  <c r="J62" i="28"/>
  <c r="J66" i="28"/>
  <c r="J70" i="28"/>
  <c r="J78" i="28"/>
  <c r="J86" i="28"/>
  <c r="J94" i="28"/>
  <c r="J102" i="28"/>
  <c r="J110" i="28"/>
  <c r="J118" i="28"/>
  <c r="J126" i="28"/>
  <c r="J134" i="28"/>
  <c r="J142" i="28"/>
  <c r="J150" i="28"/>
  <c r="J158" i="28"/>
  <c r="J166" i="28"/>
  <c r="J174" i="28"/>
  <c r="J15" i="28"/>
  <c r="J19" i="28"/>
  <c r="J23" i="28"/>
  <c r="J27" i="28"/>
  <c r="J31" i="28"/>
  <c r="J35" i="28"/>
  <c r="J39" i="28"/>
  <c r="J43" i="28"/>
  <c r="J47" i="28"/>
  <c r="J51" i="28"/>
  <c r="J55" i="28"/>
  <c r="J59" i="28"/>
  <c r="J63" i="28"/>
  <c r="J67" i="28"/>
  <c r="J80" i="28"/>
  <c r="J112" i="28"/>
  <c r="J144" i="28"/>
  <c r="J176" i="28"/>
  <c r="J28" i="28"/>
  <c r="J44" i="28"/>
  <c r="J60" i="28"/>
  <c r="J104" i="28"/>
  <c r="J168" i="28"/>
  <c r="J56" i="28"/>
  <c r="J88" i="28"/>
  <c r="J120" i="28"/>
  <c r="J152" i="28"/>
  <c r="J16" i="28"/>
  <c r="J32" i="28"/>
  <c r="J48" i="28"/>
  <c r="J64" i="28"/>
  <c r="J40" i="28"/>
  <c r="J96" i="28"/>
  <c r="J128" i="28"/>
  <c r="J160" i="28"/>
  <c r="J20" i="28"/>
  <c r="J36" i="28"/>
  <c r="J52" i="28"/>
  <c r="J68" i="28"/>
  <c r="J14" i="28"/>
  <c r="J136" i="28"/>
  <c r="J24" i="28"/>
  <c r="X76" i="28"/>
  <c r="X80" i="28"/>
  <c r="X84" i="28"/>
  <c r="X88" i="28"/>
  <c r="X92" i="28"/>
  <c r="X96" i="28"/>
  <c r="X100" i="28"/>
  <c r="X104" i="28"/>
  <c r="X108" i="28"/>
  <c r="X112" i="28"/>
  <c r="X74" i="28"/>
  <c r="X78" i="28"/>
  <c r="X82" i="28"/>
  <c r="X86" i="28"/>
  <c r="X90" i="28"/>
  <c r="X94" i="28"/>
  <c r="X98" i="28"/>
  <c r="X102" i="28"/>
  <c r="X106" i="28"/>
  <c r="X110" i="28"/>
  <c r="X114" i="28"/>
  <c r="X118" i="28"/>
  <c r="X122" i="28"/>
  <c r="X126" i="28"/>
  <c r="X130" i="28"/>
  <c r="X134" i="28"/>
  <c r="X138" i="28"/>
  <c r="X142" i="28"/>
  <c r="X146" i="28"/>
  <c r="X150" i="28"/>
  <c r="X154" i="28"/>
  <c r="X158" i="28"/>
  <c r="X162" i="28"/>
  <c r="X166" i="28"/>
  <c r="X170" i="28"/>
  <c r="X174" i="28"/>
  <c r="X178" i="28"/>
  <c r="X81" i="28"/>
  <c r="X89" i="28"/>
  <c r="X97" i="28"/>
  <c r="X105" i="28"/>
  <c r="X113" i="28"/>
  <c r="X119" i="28"/>
  <c r="X124" i="28"/>
  <c r="X129" i="28"/>
  <c r="X135" i="28"/>
  <c r="X140" i="28"/>
  <c r="X145" i="28"/>
  <c r="X151" i="28"/>
  <c r="X156" i="28"/>
  <c r="X161" i="28"/>
  <c r="X167" i="28"/>
  <c r="X172" i="28"/>
  <c r="X177" i="28"/>
  <c r="X75" i="28"/>
  <c r="X83" i="28"/>
  <c r="X91" i="28"/>
  <c r="X99" i="28"/>
  <c r="X107" i="28"/>
  <c r="X115" i="28"/>
  <c r="X120" i="28"/>
  <c r="X125" i="28"/>
  <c r="X131" i="28"/>
  <c r="X136" i="28"/>
  <c r="X141" i="28"/>
  <c r="X147" i="28"/>
  <c r="X152" i="28"/>
  <c r="X157" i="28"/>
  <c r="X163" i="28"/>
  <c r="X168" i="28"/>
  <c r="X173" i="28"/>
  <c r="X179" i="28"/>
  <c r="X77" i="28"/>
  <c r="X85" i="28"/>
  <c r="X93" i="28"/>
  <c r="X101" i="28"/>
  <c r="X109" i="28"/>
  <c r="X116" i="28"/>
  <c r="X121" i="28"/>
  <c r="X127" i="28"/>
  <c r="X132" i="28"/>
  <c r="X137" i="28"/>
  <c r="X143" i="28"/>
  <c r="X148" i="28"/>
  <c r="X153" i="28"/>
  <c r="X159" i="28"/>
  <c r="X164" i="28"/>
  <c r="X169" i="28"/>
  <c r="X175" i="28"/>
  <c r="X180" i="28"/>
  <c r="X103" i="28"/>
  <c r="X128" i="28"/>
  <c r="X149" i="28"/>
  <c r="X171" i="28"/>
  <c r="X17" i="28"/>
  <c r="X21" i="28"/>
  <c r="X25" i="28"/>
  <c r="X29" i="28"/>
  <c r="X33" i="28"/>
  <c r="X37" i="28"/>
  <c r="X41" i="28"/>
  <c r="X45" i="28"/>
  <c r="X49" i="28"/>
  <c r="X53" i="28"/>
  <c r="X57" i="28"/>
  <c r="X61" i="28"/>
  <c r="X65" i="28"/>
  <c r="X69" i="28"/>
  <c r="X79" i="28"/>
  <c r="X111" i="28"/>
  <c r="X133" i="28"/>
  <c r="X155" i="28"/>
  <c r="X176" i="28"/>
  <c r="X18" i="28"/>
  <c r="X22" i="28"/>
  <c r="X26" i="28"/>
  <c r="X30" i="28"/>
  <c r="X34" i="28"/>
  <c r="X38" i="28"/>
  <c r="X42" i="28"/>
  <c r="X46" i="28"/>
  <c r="X50" i="28"/>
  <c r="X54" i="28"/>
  <c r="X58" i="28"/>
  <c r="X62" i="28"/>
  <c r="X66" i="28"/>
  <c r="X70" i="28"/>
  <c r="X87" i="28"/>
  <c r="X117" i="28"/>
  <c r="X139" i="28"/>
  <c r="X160" i="28"/>
  <c r="X73" i="28"/>
  <c r="X15" i="28"/>
  <c r="X19" i="28"/>
  <c r="X23" i="28"/>
  <c r="X27" i="28"/>
  <c r="X31" i="28"/>
  <c r="X35" i="28"/>
  <c r="X39" i="28"/>
  <c r="X43" i="28"/>
  <c r="X47" i="28"/>
  <c r="X51" i="28"/>
  <c r="X55" i="28"/>
  <c r="X59" i="28"/>
  <c r="X63" i="28"/>
  <c r="X67" i="28"/>
  <c r="X14" i="28"/>
  <c r="X95" i="28"/>
  <c r="X20" i="28"/>
  <c r="X36" i="28"/>
  <c r="X52" i="28"/>
  <c r="X68" i="28"/>
  <c r="X32" i="28"/>
  <c r="X123" i="28"/>
  <c r="X24" i="28"/>
  <c r="X40" i="28"/>
  <c r="X56" i="28"/>
  <c r="X16" i="28"/>
  <c r="X64" i="28"/>
  <c r="X144" i="28"/>
  <c r="X28" i="28"/>
  <c r="X44" i="28"/>
  <c r="X60" i="28"/>
  <c r="X165" i="28"/>
  <c r="X48" i="28"/>
  <c r="R77" i="28"/>
  <c r="R81" i="28"/>
  <c r="R85" i="28"/>
  <c r="R89" i="28"/>
  <c r="R93" i="28"/>
  <c r="R97" i="28"/>
  <c r="R101" i="28"/>
  <c r="R105" i="28"/>
  <c r="R109" i="28"/>
  <c r="R113" i="28"/>
  <c r="R117" i="28"/>
  <c r="R121" i="28"/>
  <c r="R125" i="28"/>
  <c r="R129" i="28"/>
  <c r="R133" i="28"/>
  <c r="R137" i="28"/>
  <c r="R141" i="28"/>
  <c r="R145" i="28"/>
  <c r="R149" i="28"/>
  <c r="R153" i="28"/>
  <c r="R157" i="28"/>
  <c r="R161" i="28"/>
  <c r="R165" i="28"/>
  <c r="R169" i="28"/>
  <c r="R173" i="28"/>
  <c r="R177" i="28"/>
  <c r="R73" i="28"/>
  <c r="R74" i="28"/>
  <c r="R78" i="28"/>
  <c r="R82" i="28"/>
  <c r="R86" i="28"/>
  <c r="R90" i="28"/>
  <c r="R94" i="28"/>
  <c r="R98" i="28"/>
  <c r="R102" i="28"/>
  <c r="R106" i="28"/>
  <c r="R110" i="28"/>
  <c r="R114" i="28"/>
  <c r="R118" i="28"/>
  <c r="R122" i="28"/>
  <c r="R126" i="28"/>
  <c r="R130" i="28"/>
  <c r="R134" i="28"/>
  <c r="R138" i="28"/>
  <c r="R142" i="28"/>
  <c r="R146" i="28"/>
  <c r="R150" i="28"/>
  <c r="R154" i="28"/>
  <c r="R158" i="28"/>
  <c r="R162" i="28"/>
  <c r="R166" i="28"/>
  <c r="R170" i="28"/>
  <c r="R174" i="28"/>
  <c r="R178" i="28"/>
  <c r="R75" i="28"/>
  <c r="R79" i="28"/>
  <c r="R83" i="28"/>
  <c r="R87" i="28"/>
  <c r="R91" i="28"/>
  <c r="R95" i="28"/>
  <c r="R99" i="28"/>
  <c r="R103" i="28"/>
  <c r="R107" i="28"/>
  <c r="R111" i="28"/>
  <c r="R115" i="28"/>
  <c r="R119" i="28"/>
  <c r="R123" i="28"/>
  <c r="R127" i="28"/>
  <c r="R131" i="28"/>
  <c r="R135" i="28"/>
  <c r="R139" i="28"/>
  <c r="R143" i="28"/>
  <c r="R147" i="28"/>
  <c r="R151" i="28"/>
  <c r="R155" i="28"/>
  <c r="R159" i="28"/>
  <c r="R163" i="28"/>
  <c r="R167" i="28"/>
  <c r="R171" i="28"/>
  <c r="R175" i="28"/>
  <c r="R179" i="28"/>
  <c r="R88" i="28"/>
  <c r="R104" i="28"/>
  <c r="R120" i="28"/>
  <c r="R136" i="28"/>
  <c r="R152" i="28"/>
  <c r="R168" i="28"/>
  <c r="R15" i="28"/>
  <c r="R19" i="28"/>
  <c r="R23" i="28"/>
  <c r="R27" i="28"/>
  <c r="R31" i="28"/>
  <c r="R35" i="28"/>
  <c r="R39" i="28"/>
  <c r="R43" i="28"/>
  <c r="R47" i="28"/>
  <c r="R51" i="28"/>
  <c r="R55" i="28"/>
  <c r="R59" i="28"/>
  <c r="R63" i="28"/>
  <c r="R67" i="28"/>
  <c r="R16" i="28"/>
  <c r="R20" i="28"/>
  <c r="R28" i="28"/>
  <c r="R32" i="28"/>
  <c r="R36" i="28"/>
  <c r="R40" i="28"/>
  <c r="R48" i="28"/>
  <c r="R52" i="28"/>
  <c r="R60" i="28"/>
  <c r="R64" i="28"/>
  <c r="R76" i="28"/>
  <c r="R92" i="28"/>
  <c r="R108" i="28"/>
  <c r="R124" i="28"/>
  <c r="R140" i="28"/>
  <c r="R156" i="28"/>
  <c r="R172" i="28"/>
  <c r="R24" i="28"/>
  <c r="R44" i="28"/>
  <c r="R56" i="28"/>
  <c r="R68" i="28"/>
  <c r="R80" i="28"/>
  <c r="R96" i="28"/>
  <c r="R112" i="28"/>
  <c r="R128" i="28"/>
  <c r="R144" i="28"/>
  <c r="R160" i="28"/>
  <c r="R176" i="28"/>
  <c r="R17" i="28"/>
  <c r="R21" i="28"/>
  <c r="R25" i="28"/>
  <c r="R29" i="28"/>
  <c r="R33" i="28"/>
  <c r="R37" i="28"/>
  <c r="R41" i="28"/>
  <c r="R45" i="28"/>
  <c r="R49" i="28"/>
  <c r="R53" i="28"/>
  <c r="R57" i="28"/>
  <c r="R61" i="28"/>
  <c r="R65" i="28"/>
  <c r="R69" i="28"/>
  <c r="R132" i="28"/>
  <c r="R26" i="28"/>
  <c r="R42" i="28"/>
  <c r="R58" i="28"/>
  <c r="R14" i="28"/>
  <c r="R46" i="28"/>
  <c r="R62" i="28"/>
  <c r="R38" i="28"/>
  <c r="R70" i="28"/>
  <c r="R84" i="28"/>
  <c r="R148" i="28"/>
  <c r="R30" i="28"/>
  <c r="R22" i="28"/>
  <c r="R100" i="28"/>
  <c r="R164" i="28"/>
  <c r="R18" i="28"/>
  <c r="R34" i="28"/>
  <c r="R50" i="28"/>
  <c r="R66" i="28"/>
  <c r="R116" i="28"/>
  <c r="R180" i="28"/>
  <c r="R54" i="28"/>
  <c r="P77" i="28"/>
  <c r="Q77" i="28" s="1"/>
  <c r="P81" i="28"/>
  <c r="Q81" i="28" s="1"/>
  <c r="P85" i="28"/>
  <c r="Q85" i="28" s="1"/>
  <c r="P89" i="28"/>
  <c r="Q89" i="28" s="1"/>
  <c r="P93" i="28"/>
  <c r="Q93" i="28" s="1"/>
  <c r="P97" i="28"/>
  <c r="Q97" i="28" s="1"/>
  <c r="P101" i="28"/>
  <c r="Q101" i="28" s="1"/>
  <c r="P105" i="28"/>
  <c r="Q105" i="28" s="1"/>
  <c r="P109" i="28"/>
  <c r="Q109" i="28" s="1"/>
  <c r="P113" i="28"/>
  <c r="Q113" i="28" s="1"/>
  <c r="P117" i="28"/>
  <c r="Q117" i="28" s="1"/>
  <c r="P121" i="28"/>
  <c r="Q121" i="28" s="1"/>
  <c r="P125" i="28"/>
  <c r="Q125" i="28" s="1"/>
  <c r="P129" i="28"/>
  <c r="Q129" i="28" s="1"/>
  <c r="P133" i="28"/>
  <c r="Q133" i="28" s="1"/>
  <c r="P137" i="28"/>
  <c r="Q137" i="28" s="1"/>
  <c r="P141" i="28"/>
  <c r="Q141" i="28" s="1"/>
  <c r="P145" i="28"/>
  <c r="Q145" i="28" s="1"/>
  <c r="P149" i="28"/>
  <c r="Q149" i="28" s="1"/>
  <c r="P153" i="28"/>
  <c r="Q153" i="28" s="1"/>
  <c r="P157" i="28"/>
  <c r="Q157" i="28" s="1"/>
  <c r="P161" i="28"/>
  <c r="Q161" i="28" s="1"/>
  <c r="P165" i="28"/>
  <c r="Q165" i="28" s="1"/>
  <c r="P169" i="28"/>
  <c r="Q169" i="28" s="1"/>
  <c r="P173" i="28"/>
  <c r="P177" i="28"/>
  <c r="P73" i="28"/>
  <c r="Q73" i="28" s="1"/>
  <c r="P74" i="28"/>
  <c r="Q74" i="28" s="1"/>
  <c r="P78" i="28"/>
  <c r="Q78" i="28" s="1"/>
  <c r="P82" i="28"/>
  <c r="Q82" i="28" s="1"/>
  <c r="P86" i="28"/>
  <c r="Q86" i="28" s="1"/>
  <c r="P90" i="28"/>
  <c r="Q90" i="28" s="1"/>
  <c r="P94" i="28"/>
  <c r="Q94" i="28" s="1"/>
  <c r="P98" i="28"/>
  <c r="Q98" i="28" s="1"/>
  <c r="P102" i="28"/>
  <c r="Q102" i="28" s="1"/>
  <c r="P106" i="28"/>
  <c r="Q106" i="28" s="1"/>
  <c r="P110" i="28"/>
  <c r="Q110" i="28" s="1"/>
  <c r="P114" i="28"/>
  <c r="Q114" i="28" s="1"/>
  <c r="P118" i="28"/>
  <c r="Q118" i="28" s="1"/>
  <c r="P122" i="28"/>
  <c r="Q122" i="28" s="1"/>
  <c r="P126" i="28"/>
  <c r="Q126" i="28" s="1"/>
  <c r="P130" i="28"/>
  <c r="Q130" i="28" s="1"/>
  <c r="P134" i="28"/>
  <c r="Q134" i="28" s="1"/>
  <c r="P138" i="28"/>
  <c r="Q138" i="28" s="1"/>
  <c r="P142" i="28"/>
  <c r="Q142" i="28" s="1"/>
  <c r="P146" i="28"/>
  <c r="Q146" i="28" s="1"/>
  <c r="P150" i="28"/>
  <c r="Q150" i="28" s="1"/>
  <c r="P154" i="28"/>
  <c r="Q154" i="28" s="1"/>
  <c r="P158" i="28"/>
  <c r="Q158" i="28" s="1"/>
  <c r="P162" i="28"/>
  <c r="Q162" i="28" s="1"/>
  <c r="P166" i="28"/>
  <c r="Q166" i="28" s="1"/>
  <c r="P170" i="28"/>
  <c r="P174" i="28"/>
  <c r="P178" i="28"/>
  <c r="P75" i="28"/>
  <c r="Q75" i="28" s="1"/>
  <c r="P79" i="28"/>
  <c r="Q79" i="28" s="1"/>
  <c r="P83" i="28"/>
  <c r="Q83" i="28" s="1"/>
  <c r="P87" i="28"/>
  <c r="Q87" i="28" s="1"/>
  <c r="P91" i="28"/>
  <c r="Q91" i="28" s="1"/>
  <c r="P95" i="28"/>
  <c r="Q95" i="28" s="1"/>
  <c r="P99" i="28"/>
  <c r="Q99" i="28" s="1"/>
  <c r="P103" i="28"/>
  <c r="Q103" i="28" s="1"/>
  <c r="P107" i="28"/>
  <c r="Q107" i="28" s="1"/>
  <c r="P111" i="28"/>
  <c r="Q111" i="28" s="1"/>
  <c r="P115" i="28"/>
  <c r="Q115" i="28" s="1"/>
  <c r="P119" i="28"/>
  <c r="Q119" i="28" s="1"/>
  <c r="P123" i="28"/>
  <c r="Q123" i="28" s="1"/>
  <c r="P127" i="28"/>
  <c r="Q127" i="28" s="1"/>
  <c r="P131" i="28"/>
  <c r="Q131" i="28" s="1"/>
  <c r="P135" i="28"/>
  <c r="Q135" i="28" s="1"/>
  <c r="P139" i="28"/>
  <c r="Q139" i="28" s="1"/>
  <c r="P143" i="28"/>
  <c r="Q143" i="28" s="1"/>
  <c r="P147" i="28"/>
  <c r="Q147" i="28" s="1"/>
  <c r="P151" i="28"/>
  <c r="Q151" i="28" s="1"/>
  <c r="P155" i="28"/>
  <c r="Q155" i="28" s="1"/>
  <c r="P159" i="28"/>
  <c r="Q159" i="28" s="1"/>
  <c r="P163" i="28"/>
  <c r="Q163" i="28" s="1"/>
  <c r="P167" i="28"/>
  <c r="Q167" i="28" s="1"/>
  <c r="P171" i="28"/>
  <c r="P175" i="28"/>
  <c r="P179" i="28"/>
  <c r="P76" i="28"/>
  <c r="Q76" i="28" s="1"/>
  <c r="P92" i="28"/>
  <c r="Q92" i="28" s="1"/>
  <c r="P108" i="28"/>
  <c r="Q108" i="28" s="1"/>
  <c r="P124" i="28"/>
  <c r="Q124" i="28" s="1"/>
  <c r="P140" i="28"/>
  <c r="Q140" i="28" s="1"/>
  <c r="P156" i="28"/>
  <c r="Q156" i="28" s="1"/>
  <c r="P172" i="28"/>
  <c r="P17" i="28"/>
  <c r="Q17" i="28" s="1"/>
  <c r="P21" i="28"/>
  <c r="Q21" i="28" s="1"/>
  <c r="P25" i="28"/>
  <c r="Q25" i="28" s="1"/>
  <c r="P29" i="28"/>
  <c r="P33" i="28"/>
  <c r="P37" i="28"/>
  <c r="P41" i="28"/>
  <c r="P45" i="28"/>
  <c r="P49" i="28"/>
  <c r="P53" i="28"/>
  <c r="P57" i="28"/>
  <c r="P61" i="28"/>
  <c r="P65" i="28"/>
  <c r="P69" i="28"/>
  <c r="P80" i="28"/>
  <c r="Q80" i="28" s="1"/>
  <c r="P96" i="28"/>
  <c r="Q96" i="28" s="1"/>
  <c r="P112" i="28"/>
  <c r="Q112" i="28" s="1"/>
  <c r="P128" i="28"/>
  <c r="Q128" i="28" s="1"/>
  <c r="P144" i="28"/>
  <c r="Q144" i="28" s="1"/>
  <c r="P160" i="28"/>
  <c r="Q160" i="28" s="1"/>
  <c r="P176" i="28"/>
  <c r="P18" i="28"/>
  <c r="Q18" i="28" s="1"/>
  <c r="P22" i="28"/>
  <c r="Q22" i="28" s="1"/>
  <c r="P26" i="28"/>
  <c r="Q26" i="28" s="1"/>
  <c r="P30" i="28"/>
  <c r="P34" i="28"/>
  <c r="P38" i="28"/>
  <c r="P42" i="28"/>
  <c r="P46" i="28"/>
  <c r="P50" i="28"/>
  <c r="P54" i="28"/>
  <c r="P58" i="28"/>
  <c r="P62" i="28"/>
  <c r="P66" i="28"/>
  <c r="P70" i="28"/>
  <c r="P84" i="28"/>
  <c r="Q84" i="28" s="1"/>
  <c r="P100" i="28"/>
  <c r="Q100" i="28" s="1"/>
  <c r="P116" i="28"/>
  <c r="Q116" i="28" s="1"/>
  <c r="P132" i="28"/>
  <c r="Q132" i="28" s="1"/>
  <c r="P148" i="28"/>
  <c r="Q148" i="28" s="1"/>
  <c r="P164" i="28"/>
  <c r="Q164" i="28" s="1"/>
  <c r="P180" i="28"/>
  <c r="P15" i="28"/>
  <c r="Q15" i="28" s="1"/>
  <c r="P19" i="28"/>
  <c r="Q19" i="28" s="1"/>
  <c r="P23" i="28"/>
  <c r="Q23" i="28" s="1"/>
  <c r="P27" i="28"/>
  <c r="Q27" i="28" s="1"/>
  <c r="P31" i="28"/>
  <c r="P35" i="28"/>
  <c r="P39" i="28"/>
  <c r="P43" i="28"/>
  <c r="P47" i="28"/>
  <c r="P51" i="28"/>
  <c r="P55" i="28"/>
  <c r="P59" i="28"/>
  <c r="P63" i="28"/>
  <c r="P67" i="28"/>
  <c r="P14" i="28"/>
  <c r="Q14" i="28" s="1"/>
  <c r="P88" i="28"/>
  <c r="Q88" i="28" s="1"/>
  <c r="P152" i="28"/>
  <c r="Q152" i="28" s="1"/>
  <c r="P20" i="28"/>
  <c r="Q20" i="28" s="1"/>
  <c r="P36" i="28"/>
  <c r="P52" i="28"/>
  <c r="P68" i="28"/>
  <c r="P32" i="28"/>
  <c r="P64" i="28"/>
  <c r="P104" i="28"/>
  <c r="Q104" i="28" s="1"/>
  <c r="P168" i="28"/>
  <c r="Q168" i="28" s="1"/>
  <c r="P24" i="28"/>
  <c r="Q24" i="28" s="1"/>
  <c r="P40" i="28"/>
  <c r="P56" i="28"/>
  <c r="P48" i="28"/>
  <c r="P120" i="28"/>
  <c r="Q120" i="28" s="1"/>
  <c r="P28" i="28"/>
  <c r="P44" i="28"/>
  <c r="P60" i="28"/>
  <c r="P136" i="28"/>
  <c r="Q136" i="28" s="1"/>
  <c r="P16" i="28"/>
  <c r="Q16" i="28" s="1"/>
  <c r="V74" i="28"/>
  <c r="W74" i="28" s="1"/>
  <c r="V78" i="28"/>
  <c r="W78" i="28" s="1"/>
  <c r="V82" i="28"/>
  <c r="W82" i="28" s="1"/>
  <c r="V86" i="28"/>
  <c r="W86" i="28" s="1"/>
  <c r="V90" i="28"/>
  <c r="W90" i="28" s="1"/>
  <c r="V94" i="28"/>
  <c r="W94" i="28" s="1"/>
  <c r="V98" i="28"/>
  <c r="W98" i="28" s="1"/>
  <c r="V102" i="28"/>
  <c r="W102" i="28" s="1"/>
  <c r="V106" i="28"/>
  <c r="W106" i="28" s="1"/>
  <c r="V110" i="28"/>
  <c r="W110" i="28" s="1"/>
  <c r="V114" i="28"/>
  <c r="W114" i="28" s="1"/>
  <c r="V118" i="28"/>
  <c r="W118" i="28" s="1"/>
  <c r="V122" i="28"/>
  <c r="W122" i="28" s="1"/>
  <c r="V126" i="28"/>
  <c r="W126" i="28" s="1"/>
  <c r="V130" i="28"/>
  <c r="W130" i="28" s="1"/>
  <c r="V75" i="28"/>
  <c r="W75" i="28" s="1"/>
  <c r="V80" i="28"/>
  <c r="W80" i="28" s="1"/>
  <c r="V85" i="28"/>
  <c r="W85" i="28" s="1"/>
  <c r="V91" i="28"/>
  <c r="W91" i="28" s="1"/>
  <c r="V96" i="28"/>
  <c r="W96" i="28" s="1"/>
  <c r="V101" i="28"/>
  <c r="W101" i="28" s="1"/>
  <c r="V107" i="28"/>
  <c r="W107" i="28" s="1"/>
  <c r="V112" i="28"/>
  <c r="W112" i="28" s="1"/>
  <c r="V117" i="28"/>
  <c r="W117" i="28" s="1"/>
  <c r="V123" i="28"/>
  <c r="W123" i="28" s="1"/>
  <c r="V128" i="28"/>
  <c r="W128" i="28" s="1"/>
  <c r="V133" i="28"/>
  <c r="W133" i="28" s="1"/>
  <c r="V137" i="28"/>
  <c r="W137" i="28" s="1"/>
  <c r="V141" i="28"/>
  <c r="W141" i="28" s="1"/>
  <c r="V145" i="28"/>
  <c r="W145" i="28" s="1"/>
  <c r="V149" i="28"/>
  <c r="W149" i="28" s="1"/>
  <c r="V153" i="28"/>
  <c r="W153" i="28" s="1"/>
  <c r="V157" i="28"/>
  <c r="W157" i="28" s="1"/>
  <c r="V161" i="28"/>
  <c r="W161" i="28" s="1"/>
  <c r="V165" i="28"/>
  <c r="W165" i="28" s="1"/>
  <c r="V169" i="28"/>
  <c r="W169" i="28" s="1"/>
  <c r="V173" i="28"/>
  <c r="V177" i="28"/>
  <c r="V73" i="28"/>
  <c r="W73" i="28" s="1"/>
  <c r="V76" i="28"/>
  <c r="W76" i="28" s="1"/>
  <c r="V81" i="28"/>
  <c r="W81" i="28" s="1"/>
  <c r="V87" i="28"/>
  <c r="W87" i="28" s="1"/>
  <c r="V92" i="28"/>
  <c r="W92" i="28" s="1"/>
  <c r="V97" i="28"/>
  <c r="W97" i="28" s="1"/>
  <c r="V103" i="28"/>
  <c r="W103" i="28" s="1"/>
  <c r="V108" i="28"/>
  <c r="W108" i="28" s="1"/>
  <c r="V113" i="28"/>
  <c r="W113" i="28" s="1"/>
  <c r="V119" i="28"/>
  <c r="W119" i="28" s="1"/>
  <c r="V124" i="28"/>
  <c r="W124" i="28" s="1"/>
  <c r="V129" i="28"/>
  <c r="W129" i="28" s="1"/>
  <c r="V134" i="28"/>
  <c r="W134" i="28" s="1"/>
  <c r="V138" i="28"/>
  <c r="W138" i="28" s="1"/>
  <c r="V142" i="28"/>
  <c r="W142" i="28" s="1"/>
  <c r="V146" i="28"/>
  <c r="W146" i="28" s="1"/>
  <c r="V150" i="28"/>
  <c r="W150" i="28" s="1"/>
  <c r="V154" i="28"/>
  <c r="W154" i="28" s="1"/>
  <c r="V158" i="28"/>
  <c r="W158" i="28" s="1"/>
  <c r="V162" i="28"/>
  <c r="W162" i="28" s="1"/>
  <c r="V166" i="28"/>
  <c r="W166" i="28" s="1"/>
  <c r="V170" i="28"/>
  <c r="V174" i="28"/>
  <c r="V178" i="28"/>
  <c r="V77" i="28"/>
  <c r="W77" i="28" s="1"/>
  <c r="V83" i="28"/>
  <c r="W83" i="28" s="1"/>
  <c r="V88" i="28"/>
  <c r="W88" i="28" s="1"/>
  <c r="V93" i="28"/>
  <c r="W93" i="28" s="1"/>
  <c r="V99" i="28"/>
  <c r="W99" i="28" s="1"/>
  <c r="V104" i="28"/>
  <c r="W104" i="28" s="1"/>
  <c r="V109" i="28"/>
  <c r="W109" i="28" s="1"/>
  <c r="V115" i="28"/>
  <c r="W115" i="28" s="1"/>
  <c r="V120" i="28"/>
  <c r="W120" i="28" s="1"/>
  <c r="V125" i="28"/>
  <c r="W125" i="28" s="1"/>
  <c r="V131" i="28"/>
  <c r="W131" i="28" s="1"/>
  <c r="V135" i="28"/>
  <c r="W135" i="28" s="1"/>
  <c r="V139" i="28"/>
  <c r="W139" i="28" s="1"/>
  <c r="V143" i="28"/>
  <c r="W143" i="28" s="1"/>
  <c r="V147" i="28"/>
  <c r="W147" i="28" s="1"/>
  <c r="V151" i="28"/>
  <c r="W151" i="28" s="1"/>
  <c r="V155" i="28"/>
  <c r="W155" i="28" s="1"/>
  <c r="V159" i="28"/>
  <c r="W159" i="28" s="1"/>
  <c r="V163" i="28"/>
  <c r="W163" i="28" s="1"/>
  <c r="V167" i="28"/>
  <c r="W167" i="28" s="1"/>
  <c r="V171" i="28"/>
  <c r="V175" i="28"/>
  <c r="V179" i="28"/>
  <c r="V84" i="28"/>
  <c r="W84" i="28" s="1"/>
  <c r="V105" i="28"/>
  <c r="W105" i="28" s="1"/>
  <c r="V127" i="28"/>
  <c r="W127" i="28" s="1"/>
  <c r="V144" i="28"/>
  <c r="W144" i="28" s="1"/>
  <c r="V160" i="28"/>
  <c r="W160" i="28" s="1"/>
  <c r="V176" i="28"/>
  <c r="V17" i="28"/>
  <c r="W17" i="28" s="1"/>
  <c r="V21" i="28"/>
  <c r="W21" i="28" s="1"/>
  <c r="V25" i="28"/>
  <c r="W25" i="28" s="1"/>
  <c r="V29" i="28"/>
  <c r="V33" i="28"/>
  <c r="V37" i="28"/>
  <c r="V41" i="28"/>
  <c r="V45" i="28"/>
  <c r="V49" i="28"/>
  <c r="V53" i="28"/>
  <c r="V57" i="28"/>
  <c r="V61" i="28"/>
  <c r="V65" i="28"/>
  <c r="V69" i="28"/>
  <c r="V89" i="28"/>
  <c r="W89" i="28" s="1"/>
  <c r="V111" i="28"/>
  <c r="W111" i="28" s="1"/>
  <c r="V132" i="28"/>
  <c r="W132" i="28" s="1"/>
  <c r="V148" i="28"/>
  <c r="W148" i="28" s="1"/>
  <c r="V164" i="28"/>
  <c r="W164" i="28" s="1"/>
  <c r="V180" i="28"/>
  <c r="V18" i="28"/>
  <c r="W18" i="28" s="1"/>
  <c r="V22" i="28"/>
  <c r="W22" i="28" s="1"/>
  <c r="V26" i="28"/>
  <c r="W26" i="28" s="1"/>
  <c r="V30" i="28"/>
  <c r="V34" i="28"/>
  <c r="V38" i="28"/>
  <c r="V42" i="28"/>
  <c r="V46" i="28"/>
  <c r="V50" i="28"/>
  <c r="V54" i="28"/>
  <c r="V58" i="28"/>
  <c r="V62" i="28"/>
  <c r="V66" i="28"/>
  <c r="V70" i="28"/>
  <c r="V95" i="28"/>
  <c r="W95" i="28" s="1"/>
  <c r="V116" i="28"/>
  <c r="W116" i="28" s="1"/>
  <c r="V136" i="28"/>
  <c r="W136" i="28" s="1"/>
  <c r="V152" i="28"/>
  <c r="W152" i="28" s="1"/>
  <c r="V168" i="28"/>
  <c r="W168" i="28" s="1"/>
  <c r="V15" i="28"/>
  <c r="W15" i="28" s="1"/>
  <c r="V19" i="28"/>
  <c r="W19" i="28" s="1"/>
  <c r="V23" i="28"/>
  <c r="W23" i="28" s="1"/>
  <c r="V27" i="28"/>
  <c r="W27" i="28" s="1"/>
  <c r="V31" i="28"/>
  <c r="V35" i="28"/>
  <c r="V39" i="28"/>
  <c r="V43" i="28"/>
  <c r="V47" i="28"/>
  <c r="V51" i="28"/>
  <c r="V55" i="28"/>
  <c r="V59" i="28"/>
  <c r="V63" i="28"/>
  <c r="V67" i="28"/>
  <c r="V79" i="28"/>
  <c r="W79" i="28" s="1"/>
  <c r="V156" i="28"/>
  <c r="W156" i="28" s="1"/>
  <c r="V28" i="28"/>
  <c r="V44" i="28"/>
  <c r="V60" i="28"/>
  <c r="V24" i="28"/>
  <c r="W24" i="28" s="1"/>
  <c r="V100" i="28"/>
  <c r="W100" i="28" s="1"/>
  <c r="V172" i="28"/>
  <c r="V16" i="28"/>
  <c r="W16" i="28" s="1"/>
  <c r="V32" i="28"/>
  <c r="V48" i="28"/>
  <c r="V64" i="28"/>
  <c r="V56" i="28"/>
  <c r="V121" i="28"/>
  <c r="W121" i="28" s="1"/>
  <c r="V20" i="28"/>
  <c r="W20" i="28" s="1"/>
  <c r="V36" i="28"/>
  <c r="V52" i="28"/>
  <c r="V68" i="28"/>
  <c r="V140" i="28"/>
  <c r="W140" i="28" s="1"/>
  <c r="V40" i="28"/>
  <c r="V14" i="28"/>
  <c r="N77" i="28"/>
  <c r="N81" i="28"/>
  <c r="N85" i="28"/>
  <c r="N89" i="28"/>
  <c r="N93" i="28"/>
  <c r="N97" i="28"/>
  <c r="N101" i="28"/>
  <c r="N105" i="28"/>
  <c r="N109" i="28"/>
  <c r="N113" i="28"/>
  <c r="N117" i="28"/>
  <c r="N121" i="28"/>
  <c r="N125" i="28"/>
  <c r="N129" i="28"/>
  <c r="N133" i="28"/>
  <c r="N137" i="28"/>
  <c r="N141" i="28"/>
  <c r="N145" i="28"/>
  <c r="N149" i="28"/>
  <c r="N153" i="28"/>
  <c r="N157" i="28"/>
  <c r="N161" i="28"/>
  <c r="N165" i="28"/>
  <c r="N169" i="28"/>
  <c r="N173" i="28"/>
  <c r="N177" i="28"/>
  <c r="N73" i="28"/>
  <c r="N74" i="28"/>
  <c r="N78" i="28"/>
  <c r="N82" i="28"/>
  <c r="N86" i="28"/>
  <c r="N90" i="28"/>
  <c r="N94" i="28"/>
  <c r="N98" i="28"/>
  <c r="N75" i="28"/>
  <c r="N79" i="28"/>
  <c r="N83" i="28"/>
  <c r="N87" i="28"/>
  <c r="N91" i="28"/>
  <c r="N95" i="28"/>
  <c r="N99" i="28"/>
  <c r="N103" i="28"/>
  <c r="N107" i="28"/>
  <c r="N111" i="28"/>
  <c r="N115" i="28"/>
  <c r="N119" i="28"/>
  <c r="N123" i="28"/>
  <c r="N127" i="28"/>
  <c r="N131" i="28"/>
  <c r="N135" i="28"/>
  <c r="N139" i="28"/>
  <c r="N143" i="28"/>
  <c r="N147" i="28"/>
  <c r="N151" i="28"/>
  <c r="N155" i="28"/>
  <c r="N159" i="28"/>
  <c r="N163" i="28"/>
  <c r="N167" i="28"/>
  <c r="N171" i="28"/>
  <c r="N175" i="28"/>
  <c r="N179" i="28"/>
  <c r="N80" i="28"/>
  <c r="N96" i="28"/>
  <c r="N106" i="28"/>
  <c r="N114" i="28"/>
  <c r="N122" i="28"/>
  <c r="N130" i="28"/>
  <c r="N138" i="28"/>
  <c r="N146" i="28"/>
  <c r="N154" i="28"/>
  <c r="N162" i="28"/>
  <c r="N170" i="28"/>
  <c r="N178" i="28"/>
  <c r="N17" i="28"/>
  <c r="N21" i="28"/>
  <c r="N25" i="28"/>
  <c r="N29" i="28"/>
  <c r="N33" i="28"/>
  <c r="N37" i="28"/>
  <c r="N41" i="28"/>
  <c r="N45" i="28"/>
  <c r="N49" i="28"/>
  <c r="N53" i="28"/>
  <c r="N57" i="28"/>
  <c r="N61" i="28"/>
  <c r="N65" i="28"/>
  <c r="N69" i="28"/>
  <c r="N84" i="28"/>
  <c r="N100" i="28"/>
  <c r="N108" i="28"/>
  <c r="N116" i="28"/>
  <c r="N124" i="28"/>
  <c r="N132" i="28"/>
  <c r="N140" i="28"/>
  <c r="N148" i="28"/>
  <c r="N156" i="28"/>
  <c r="N164" i="28"/>
  <c r="N172" i="28"/>
  <c r="N180" i="28"/>
  <c r="N18" i="28"/>
  <c r="N22" i="28"/>
  <c r="N26" i="28"/>
  <c r="N30" i="28"/>
  <c r="N34" i="28"/>
  <c r="N38" i="28"/>
  <c r="N42" i="28"/>
  <c r="N46" i="28"/>
  <c r="N50" i="28"/>
  <c r="N54" i="28"/>
  <c r="N58" i="28"/>
  <c r="N62" i="28"/>
  <c r="N66" i="28"/>
  <c r="N70" i="28"/>
  <c r="N88" i="28"/>
  <c r="N102" i="28"/>
  <c r="N110" i="28"/>
  <c r="N118" i="28"/>
  <c r="N126" i="28"/>
  <c r="N134" i="28"/>
  <c r="N142" i="28"/>
  <c r="N150" i="28"/>
  <c r="N158" i="28"/>
  <c r="N166" i="28"/>
  <c r="N174" i="28"/>
  <c r="N15" i="28"/>
  <c r="N19" i="28"/>
  <c r="N23" i="28"/>
  <c r="N27" i="28"/>
  <c r="N31" i="28"/>
  <c r="N35" i="28"/>
  <c r="N39" i="28"/>
  <c r="N43" i="28"/>
  <c r="N47" i="28"/>
  <c r="N51" i="28"/>
  <c r="N55" i="28"/>
  <c r="N59" i="28"/>
  <c r="N63" i="28"/>
  <c r="N67" i="28"/>
  <c r="N104" i="28"/>
  <c r="N136" i="28"/>
  <c r="N168" i="28"/>
  <c r="N28" i="28"/>
  <c r="N44" i="28"/>
  <c r="N60" i="28"/>
  <c r="N92" i="28"/>
  <c r="N56" i="28"/>
  <c r="N112" i="28"/>
  <c r="N144" i="28"/>
  <c r="N176" i="28"/>
  <c r="N16" i="28"/>
  <c r="N32" i="28"/>
  <c r="N48" i="28"/>
  <c r="N64" i="28"/>
  <c r="N14" i="28"/>
  <c r="N40" i="28"/>
  <c r="N76" i="28"/>
  <c r="N120" i="28"/>
  <c r="N152" i="28"/>
  <c r="N20" i="28"/>
  <c r="N36" i="28"/>
  <c r="N52" i="28"/>
  <c r="N68" i="28"/>
  <c r="N128" i="28"/>
  <c r="N160" i="28"/>
  <c r="N24" i="28"/>
  <c r="H11" i="28"/>
  <c r="P11" i="28"/>
  <c r="I33" i="56"/>
  <c r="M33" i="56" s="1"/>
  <c r="Z11" i="28"/>
  <c r="I18" i="56" l="1"/>
  <c r="I26" i="56"/>
  <c r="I19" i="56"/>
  <c r="H10" i="28"/>
  <c r="W14" i="28"/>
  <c r="V9" i="28"/>
  <c r="C147" i="28"/>
  <c r="S147" i="28" s="1"/>
  <c r="C151" i="28"/>
  <c r="S151" i="28" s="1"/>
  <c r="C111" i="28"/>
  <c r="Y111" i="28" s="1"/>
  <c r="C167" i="28"/>
  <c r="Y167" i="28" s="1"/>
  <c r="C155" i="28"/>
  <c r="K155" i="28" s="1"/>
  <c r="C76" i="28"/>
  <c r="U76" i="28" s="1"/>
  <c r="C27" i="28"/>
  <c r="Y27" i="28" s="1"/>
  <c r="C162" i="28"/>
  <c r="S162" i="28" s="1"/>
  <c r="C146" i="28"/>
  <c r="K146" i="28" s="1"/>
  <c r="C130" i="28"/>
  <c r="S130" i="28" s="1"/>
  <c r="C114" i="28"/>
  <c r="S114" i="28" s="1"/>
  <c r="C90" i="28"/>
  <c r="Y90" i="28" s="1"/>
  <c r="C18" i="28"/>
  <c r="K18" i="28" s="1"/>
  <c r="C169" i="28"/>
  <c r="AC169" i="28" s="1"/>
  <c r="C153" i="28"/>
  <c r="AC153" i="28" s="1"/>
  <c r="C137" i="28"/>
  <c r="AC137" i="28" s="1"/>
  <c r="C121" i="28"/>
  <c r="AC121" i="28" s="1"/>
  <c r="C104" i="28"/>
  <c r="S104" i="28" s="1"/>
  <c r="C21" i="28"/>
  <c r="U21" i="28" s="1"/>
  <c r="C156" i="28"/>
  <c r="S156" i="28" s="1"/>
  <c r="C140" i="28"/>
  <c r="U140" i="28" s="1"/>
  <c r="C124" i="28"/>
  <c r="Y124" i="28" s="1"/>
  <c r="C108" i="28"/>
  <c r="K108" i="28" s="1"/>
  <c r="C78" i="28"/>
  <c r="S78" i="28" s="1"/>
  <c r="C91" i="28"/>
  <c r="K91" i="28" s="1"/>
  <c r="C75" i="28"/>
  <c r="S75" i="28" s="1"/>
  <c r="C93" i="28"/>
  <c r="AC93" i="28" s="1"/>
  <c r="C77" i="28"/>
  <c r="AC77" i="28" s="1"/>
  <c r="C135" i="28"/>
  <c r="AC135" i="28" s="1"/>
  <c r="C20" i="28"/>
  <c r="K20" i="28" s="1"/>
  <c r="C131" i="28"/>
  <c r="AC131" i="28" s="1"/>
  <c r="C100" i="28"/>
  <c r="Y100" i="28" s="1"/>
  <c r="C159" i="28"/>
  <c r="Y159" i="28" s="1"/>
  <c r="C84" i="28"/>
  <c r="K84" i="28" s="1"/>
  <c r="C119" i="28"/>
  <c r="Y119" i="28" s="1"/>
  <c r="C139" i="28"/>
  <c r="K139" i="28" s="1"/>
  <c r="C14" i="28"/>
  <c r="S14" i="28" s="1"/>
  <c r="C23" i="28"/>
  <c r="Y23" i="28" s="1"/>
  <c r="C158" i="28"/>
  <c r="Y158" i="28" s="1"/>
  <c r="C142" i="28"/>
  <c r="Y142" i="28" s="1"/>
  <c r="C126" i="28"/>
  <c r="S126" i="28" s="1"/>
  <c r="C110" i="28"/>
  <c r="S110" i="28" s="1"/>
  <c r="C82" i="28"/>
  <c r="AC82" i="28" s="1"/>
  <c r="C73" i="28"/>
  <c r="K73" i="28" s="1"/>
  <c r="C165" i="28"/>
  <c r="AC165" i="28" s="1"/>
  <c r="C149" i="28"/>
  <c r="AC149" i="28" s="1"/>
  <c r="C133" i="28"/>
  <c r="AC133" i="28" s="1"/>
  <c r="C117" i="28"/>
  <c r="AC117" i="28" s="1"/>
  <c r="C96" i="28"/>
  <c r="Y96" i="28" s="1"/>
  <c r="C17" i="28"/>
  <c r="Y17" i="28" s="1"/>
  <c r="C168" i="28"/>
  <c r="S168" i="28" s="1"/>
  <c r="C152" i="28"/>
  <c r="S152" i="28" s="1"/>
  <c r="C136" i="28"/>
  <c r="S136" i="28" s="1"/>
  <c r="C120" i="28"/>
  <c r="S120" i="28" s="1"/>
  <c r="C102" i="28"/>
  <c r="Y102" i="28" s="1"/>
  <c r="C103" i="28"/>
  <c r="S103" i="28" s="1"/>
  <c r="C87" i="28"/>
  <c r="AC87" i="28" s="1"/>
  <c r="C105" i="28"/>
  <c r="AC105" i="28" s="1"/>
  <c r="C89" i="28"/>
  <c r="AC89" i="28" s="1"/>
  <c r="C115" i="28"/>
  <c r="AC115" i="28" s="1"/>
  <c r="C143" i="28"/>
  <c r="S143" i="28" s="1"/>
  <c r="C123" i="28"/>
  <c r="Y123" i="28" s="1"/>
  <c r="C19" i="28"/>
  <c r="Y19" i="28" s="1"/>
  <c r="C154" i="28"/>
  <c r="S154" i="28" s="1"/>
  <c r="C138" i="28"/>
  <c r="K138" i="28" s="1"/>
  <c r="C122" i="28"/>
  <c r="Y122" i="28" s="1"/>
  <c r="C106" i="28"/>
  <c r="S106" i="28" s="1"/>
  <c r="C74" i="28"/>
  <c r="K74" i="28" s="1"/>
  <c r="C26" i="28"/>
  <c r="K26" i="28" s="1"/>
  <c r="C161" i="28"/>
  <c r="AC161" i="28" s="1"/>
  <c r="C145" i="28"/>
  <c r="AC145" i="28" s="1"/>
  <c r="C129" i="28"/>
  <c r="AC129" i="28" s="1"/>
  <c r="C113" i="28"/>
  <c r="AC113" i="28" s="1"/>
  <c r="C88" i="28"/>
  <c r="K88" i="28" s="1"/>
  <c r="C164" i="28"/>
  <c r="AC164" i="28" s="1"/>
  <c r="C148" i="28"/>
  <c r="S148" i="28" s="1"/>
  <c r="C132" i="28"/>
  <c r="Y132" i="28" s="1"/>
  <c r="C116" i="28"/>
  <c r="S116" i="28" s="1"/>
  <c r="C94" i="28"/>
  <c r="Y94" i="28" s="1"/>
  <c r="C99" i="28"/>
  <c r="S99" i="28" s="1"/>
  <c r="C83" i="28"/>
  <c r="S83" i="28" s="1"/>
  <c r="C101" i="28"/>
  <c r="AC101" i="28" s="1"/>
  <c r="C85" i="28"/>
  <c r="AC85" i="28" s="1"/>
  <c r="K90" i="28"/>
  <c r="U77" i="28"/>
  <c r="AC21" i="28"/>
  <c r="AC90" i="28"/>
  <c r="C163" i="28"/>
  <c r="S163" i="28" s="1"/>
  <c r="C92" i="28"/>
  <c r="AC92" i="28" s="1"/>
  <c r="C16" i="28"/>
  <c r="S16" i="28" s="1"/>
  <c r="C127" i="28"/>
  <c r="S127" i="28" s="1"/>
  <c r="C24" i="28"/>
  <c r="AC24" i="28" s="1"/>
  <c r="C107" i="28"/>
  <c r="Y107" i="28" s="1"/>
  <c r="C15" i="28"/>
  <c r="AC15" i="28" s="1"/>
  <c r="C166" i="28"/>
  <c r="K166" i="28" s="1"/>
  <c r="C150" i="28"/>
  <c r="U150" i="28" s="1"/>
  <c r="C134" i="28"/>
  <c r="S134" i="28" s="1"/>
  <c r="C118" i="28"/>
  <c r="K118" i="28" s="1"/>
  <c r="C98" i="28"/>
  <c r="AC98" i="28" s="1"/>
  <c r="C22" i="28"/>
  <c r="K22" i="28" s="1"/>
  <c r="C157" i="28"/>
  <c r="AC157" i="28" s="1"/>
  <c r="C141" i="28"/>
  <c r="AC141" i="28" s="1"/>
  <c r="C125" i="28"/>
  <c r="AC125" i="28" s="1"/>
  <c r="C109" i="28"/>
  <c r="AC109" i="28" s="1"/>
  <c r="C80" i="28"/>
  <c r="U80" i="28" s="1"/>
  <c r="C25" i="28"/>
  <c r="S25" i="28" s="1"/>
  <c r="C160" i="28"/>
  <c r="U160" i="28" s="1"/>
  <c r="C144" i="28"/>
  <c r="S144" i="28" s="1"/>
  <c r="C128" i="28"/>
  <c r="AC128" i="28" s="1"/>
  <c r="C112" i="28"/>
  <c r="S112" i="28" s="1"/>
  <c r="C86" i="28"/>
  <c r="U86" i="28" s="1"/>
  <c r="C95" i="28"/>
  <c r="Y95" i="28" s="1"/>
  <c r="C79" i="28"/>
  <c r="S79" i="28" s="1"/>
  <c r="C97" i="28"/>
  <c r="AC97" i="28" s="1"/>
  <c r="C81" i="28"/>
  <c r="AC81" i="28" s="1"/>
  <c r="V10" i="28"/>
  <c r="I17" i="56"/>
  <c r="P9" i="28"/>
  <c r="I21" i="56"/>
  <c r="I24" i="56"/>
  <c r="I22" i="56"/>
  <c r="H9" i="28"/>
  <c r="P10" i="28"/>
  <c r="Z9" i="28"/>
  <c r="Z10" i="28"/>
  <c r="M23" i="56"/>
  <c r="I40" i="56"/>
  <c r="M40" i="56" s="1"/>
  <c r="I34" i="56"/>
  <c r="M34" i="56" s="1"/>
  <c r="M14" i="56"/>
  <c r="I37" i="56"/>
  <c r="M37" i="56" s="1"/>
  <c r="I30" i="56"/>
  <c r="M30" i="56" s="1"/>
  <c r="I39" i="56"/>
  <c r="M39" i="56" s="1"/>
  <c r="I43" i="56"/>
  <c r="M43" i="56" s="1"/>
  <c r="M20" i="56"/>
  <c r="I35" i="56"/>
  <c r="M35" i="56" s="1"/>
  <c r="I42" i="56"/>
  <c r="M42" i="56" s="1"/>
  <c r="I27" i="56"/>
  <c r="M27" i="56" s="1"/>
  <c r="I31" i="56"/>
  <c r="M31" i="56" s="1"/>
  <c r="I38" i="56"/>
  <c r="M38" i="56" s="1"/>
  <c r="I28" i="56"/>
  <c r="M28" i="56" s="1"/>
  <c r="M16" i="56"/>
  <c r="I41" i="56"/>
  <c r="M41" i="56" s="1"/>
  <c r="I36" i="56"/>
  <c r="M36" i="56" s="1"/>
  <c r="I29" i="56"/>
  <c r="M29" i="56" s="1"/>
  <c r="M25" i="56"/>
  <c r="I32" i="56"/>
  <c r="M32" i="56" s="1"/>
  <c r="S140" i="28" l="1"/>
  <c r="M137" i="28"/>
  <c r="M17" i="28"/>
  <c r="M127" i="28"/>
  <c r="M148" i="28"/>
  <c r="M74" i="28"/>
  <c r="M169" i="28"/>
  <c r="M18" i="28"/>
  <c r="M126" i="28"/>
  <c r="M142" i="28"/>
  <c r="M92" i="28"/>
  <c r="M91" i="28"/>
  <c r="M151" i="28"/>
  <c r="M128" i="28"/>
  <c r="M134" i="28"/>
  <c r="M117" i="28"/>
  <c r="M155" i="28"/>
  <c r="M157" i="28"/>
  <c r="M130" i="28"/>
  <c r="M104" i="28"/>
  <c r="M167" i="28"/>
  <c r="M16" i="28"/>
  <c r="M101" i="28"/>
  <c r="M97" i="28"/>
  <c r="M161" i="28"/>
  <c r="M131" i="28"/>
  <c r="M89" i="28"/>
  <c r="M153" i="28"/>
  <c r="M107" i="28"/>
  <c r="M86" i="28"/>
  <c r="M88" i="28"/>
  <c r="M90" i="28"/>
  <c r="M156" i="28"/>
  <c r="M133" i="28"/>
  <c r="M110" i="28"/>
  <c r="M27" i="28"/>
  <c r="M109" i="28"/>
  <c r="M79" i="28"/>
  <c r="M143" i="28"/>
  <c r="M158" i="28"/>
  <c r="M160" i="28"/>
  <c r="M162" i="28"/>
  <c r="M164" i="28"/>
  <c r="M73" i="28"/>
  <c r="M114" i="28"/>
  <c r="M113" i="28"/>
  <c r="M83" i="28"/>
  <c r="M147" i="28"/>
  <c r="M166" i="28"/>
  <c r="M136" i="28"/>
  <c r="M106" i="28"/>
  <c r="M24" i="28"/>
  <c r="M149" i="28"/>
  <c r="M112" i="28"/>
  <c r="M105" i="28"/>
  <c r="M123" i="28"/>
  <c r="M118" i="28"/>
  <c r="M120" i="28"/>
  <c r="M122" i="28"/>
  <c r="M132" i="28"/>
  <c r="M165" i="28"/>
  <c r="M80" i="28"/>
  <c r="M76" i="28"/>
  <c r="M125" i="28"/>
  <c r="M95" i="28"/>
  <c r="M159" i="28"/>
  <c r="M21" i="28"/>
  <c r="M22" i="28"/>
  <c r="M19" i="28"/>
  <c r="M84" i="28"/>
  <c r="M103" i="28"/>
  <c r="M124" i="28"/>
  <c r="M129" i="28"/>
  <c r="M99" i="28"/>
  <c r="M163" i="28"/>
  <c r="M25" i="28"/>
  <c r="M168" i="28"/>
  <c r="M138" i="28"/>
  <c r="M116" i="28"/>
  <c r="M87" i="28"/>
  <c r="M146" i="28"/>
  <c r="M15" i="28"/>
  <c r="M82" i="28"/>
  <c r="M93" i="28"/>
  <c r="M121" i="28"/>
  <c r="M75" i="28"/>
  <c r="M139" i="28"/>
  <c r="M150" i="28"/>
  <c r="M152" i="28"/>
  <c r="M154" i="28"/>
  <c r="M108" i="28"/>
  <c r="M135" i="28"/>
  <c r="M144" i="28"/>
  <c r="M77" i="28"/>
  <c r="M141" i="28"/>
  <c r="M111" i="28"/>
  <c r="M94" i="28"/>
  <c r="M96" i="28"/>
  <c r="M98" i="28"/>
  <c r="M20" i="28"/>
  <c r="M140" i="28"/>
  <c r="M78" i="28"/>
  <c r="M81" i="28"/>
  <c r="M145" i="28"/>
  <c r="M115" i="28"/>
  <c r="M102" i="28"/>
  <c r="M14" i="28"/>
  <c r="M26" i="28"/>
  <c r="M23" i="28"/>
  <c r="M85" i="28"/>
  <c r="M119" i="28"/>
  <c r="M100" i="28"/>
  <c r="AC114" i="28"/>
  <c r="AC111" i="28"/>
  <c r="Y153" i="28"/>
  <c r="K111" i="28"/>
  <c r="O151" i="28"/>
  <c r="O81" i="28"/>
  <c r="O145" i="28"/>
  <c r="O87" i="28"/>
  <c r="O154" i="28"/>
  <c r="O26" i="28"/>
  <c r="O19" i="28"/>
  <c r="O128" i="28"/>
  <c r="O169" i="28"/>
  <c r="O159" i="28"/>
  <c r="O110" i="28"/>
  <c r="O85" i="28"/>
  <c r="O149" i="28"/>
  <c r="O75" i="28"/>
  <c r="O139" i="28"/>
  <c r="O162" i="28"/>
  <c r="O102" i="28"/>
  <c r="O104" i="28"/>
  <c r="O121" i="28"/>
  <c r="O127" i="28"/>
  <c r="O124" i="28"/>
  <c r="O144" i="28"/>
  <c r="O125" i="28"/>
  <c r="O94" i="28"/>
  <c r="O131" i="28"/>
  <c r="O146" i="28"/>
  <c r="O22" i="28"/>
  <c r="O168" i="28"/>
  <c r="O97" i="28"/>
  <c r="O161" i="28"/>
  <c r="O103" i="28"/>
  <c r="O167" i="28"/>
  <c r="O17" i="28"/>
  <c r="O88" i="28"/>
  <c r="O16" i="28"/>
  <c r="O74" i="28"/>
  <c r="O138" i="28"/>
  <c r="O136" i="28"/>
  <c r="O101" i="28"/>
  <c r="O165" i="28"/>
  <c r="O91" i="28"/>
  <c r="O155" i="28"/>
  <c r="O21" i="28"/>
  <c r="O134" i="28"/>
  <c r="O112" i="28"/>
  <c r="O153" i="28"/>
  <c r="O143" i="28"/>
  <c r="O18" i="28"/>
  <c r="O77" i="28"/>
  <c r="O141" i="28"/>
  <c r="O83" i="28"/>
  <c r="O147" i="28"/>
  <c r="O100" i="28"/>
  <c r="O118" i="28"/>
  <c r="O92" i="28"/>
  <c r="O113" i="28"/>
  <c r="O82" i="28"/>
  <c r="O119" i="28"/>
  <c r="O80" i="28"/>
  <c r="O108" i="28"/>
  <c r="O126" i="28"/>
  <c r="O14" i="28"/>
  <c r="O105" i="28"/>
  <c r="O79" i="28"/>
  <c r="O84" i="28"/>
  <c r="O76" i="28"/>
  <c r="O117" i="28"/>
  <c r="O73" i="28"/>
  <c r="O107" i="28"/>
  <c r="O96" i="28"/>
  <c r="O116" i="28"/>
  <c r="O166" i="28"/>
  <c r="O20" i="28"/>
  <c r="O90" i="28"/>
  <c r="O106" i="28"/>
  <c r="O142" i="28"/>
  <c r="O93" i="28"/>
  <c r="O157" i="28"/>
  <c r="O99" i="28"/>
  <c r="O163" i="28"/>
  <c r="O132" i="28"/>
  <c r="O150" i="28"/>
  <c r="O120" i="28"/>
  <c r="AC168" i="28"/>
  <c r="O129" i="28"/>
  <c r="O98" i="28"/>
  <c r="O135" i="28"/>
  <c r="O122" i="28"/>
  <c r="O140" i="28"/>
  <c r="O158" i="28"/>
  <c r="O152" i="28"/>
  <c r="O137" i="28"/>
  <c r="O111" i="28"/>
  <c r="O156" i="28"/>
  <c r="O160" i="28"/>
  <c r="O133" i="28"/>
  <c r="O86" i="28"/>
  <c r="O123" i="28"/>
  <c r="O130" i="28"/>
  <c r="O148" i="28"/>
  <c r="O23" i="28"/>
  <c r="O89" i="28"/>
  <c r="O95" i="28"/>
  <c r="O25" i="28"/>
  <c r="O27" i="28"/>
  <c r="O109" i="28"/>
  <c r="O78" i="28"/>
  <c r="O115" i="28"/>
  <c r="O114" i="28"/>
  <c r="O164" i="28"/>
  <c r="O15" i="28"/>
  <c r="O24" i="28"/>
  <c r="U78" i="28"/>
  <c r="AC167" i="28"/>
  <c r="K77" i="28"/>
  <c r="S90" i="28"/>
  <c r="AC23" i="28"/>
  <c r="K23" i="28"/>
  <c r="AC110" i="28"/>
  <c r="AC18" i="28"/>
  <c r="K147" i="28"/>
  <c r="Y146" i="28"/>
  <c r="U146" i="28"/>
  <c r="K126" i="28"/>
  <c r="K14" i="28"/>
  <c r="S159" i="28"/>
  <c r="Y135" i="28"/>
  <c r="K159" i="28"/>
  <c r="AC126" i="28"/>
  <c r="U126" i="28"/>
  <c r="AC14" i="28"/>
  <c r="U135" i="28"/>
  <c r="K135" i="28"/>
  <c r="Y117" i="28"/>
  <c r="U124" i="28"/>
  <c r="AC19" i="28"/>
  <c r="AC142" i="28"/>
  <c r="K76" i="28"/>
  <c r="K124" i="28"/>
  <c r="Y105" i="28"/>
  <c r="AC104" i="28"/>
  <c r="AC138" i="28"/>
  <c r="U158" i="28"/>
  <c r="G94" i="28"/>
  <c r="U151" i="28"/>
  <c r="Y76" i="28"/>
  <c r="Y151" i="28"/>
  <c r="S105" i="28"/>
  <c r="S76" i="28"/>
  <c r="G110" i="28"/>
  <c r="AC130" i="28"/>
  <c r="K151" i="28"/>
  <c r="K158" i="28"/>
  <c r="G145" i="28"/>
  <c r="AC76" i="28"/>
  <c r="U130" i="28"/>
  <c r="Y130" i="28"/>
  <c r="Y120" i="28"/>
  <c r="S169" i="28"/>
  <c r="AC91" i="28"/>
  <c r="AC120" i="28"/>
  <c r="AC75" i="28"/>
  <c r="U94" i="28"/>
  <c r="U104" i="28"/>
  <c r="AC107" i="28"/>
  <c r="U110" i="28"/>
  <c r="K17" i="28"/>
  <c r="K104" i="28"/>
  <c r="AC124" i="28"/>
  <c r="K130" i="28"/>
  <c r="G159" i="28"/>
  <c r="U75" i="28"/>
  <c r="G76" i="28"/>
  <c r="G97" i="28"/>
  <c r="G95" i="28"/>
  <c r="G112" i="28"/>
  <c r="G144" i="28"/>
  <c r="G25" i="28"/>
  <c r="G109" i="28"/>
  <c r="G141" i="28"/>
  <c r="G22" i="28"/>
  <c r="G118" i="28"/>
  <c r="G150" i="28"/>
  <c r="G15" i="28"/>
  <c r="G24" i="28"/>
  <c r="G16" i="28"/>
  <c r="G163" i="28"/>
  <c r="G19" i="28"/>
  <c r="K113" i="28"/>
  <c r="G23" i="28"/>
  <c r="G105" i="28"/>
  <c r="Y150" i="28"/>
  <c r="G124" i="28"/>
  <c r="G81" i="28"/>
  <c r="G79" i="28"/>
  <c r="G86" i="28"/>
  <c r="G128" i="28"/>
  <c r="G160" i="28"/>
  <c r="G80" i="28"/>
  <c r="G125" i="28"/>
  <c r="G157" i="28"/>
  <c r="G98" i="28"/>
  <c r="G134" i="28"/>
  <c r="G166" i="28"/>
  <c r="G107" i="28"/>
  <c r="G127" i="28"/>
  <c r="G92" i="28"/>
  <c r="U83" i="28"/>
  <c r="K165" i="28"/>
  <c r="G17" i="28"/>
  <c r="G169" i="28"/>
  <c r="U109" i="28"/>
  <c r="U131" i="28"/>
  <c r="U156" i="28"/>
  <c r="G85" i="28"/>
  <c r="G106" i="28"/>
  <c r="AC156" i="28"/>
  <c r="AC158" i="28"/>
  <c r="U167" i="28"/>
  <c r="Y82" i="28"/>
  <c r="Y149" i="28"/>
  <c r="K142" i="28"/>
  <c r="G152" i="28"/>
  <c r="G142" i="28"/>
  <c r="G131" i="28"/>
  <c r="Y156" i="28"/>
  <c r="G156" i="28"/>
  <c r="G167" i="28"/>
  <c r="Y14" i="28"/>
  <c r="U142" i="28"/>
  <c r="U147" i="28"/>
  <c r="K156" i="28"/>
  <c r="AC147" i="28"/>
  <c r="U81" i="28"/>
  <c r="U103" i="28"/>
  <c r="U22" i="28"/>
  <c r="AC106" i="28"/>
  <c r="AC152" i="28"/>
  <c r="AC122" i="28"/>
  <c r="AC16" i="28"/>
  <c r="U15" i="28"/>
  <c r="K141" i="28"/>
  <c r="K122" i="28"/>
  <c r="K94" i="28"/>
  <c r="K128" i="28"/>
  <c r="G164" i="28"/>
  <c r="AC108" i="28"/>
  <c r="U82" i="28"/>
  <c r="K131" i="28"/>
  <c r="K152" i="28"/>
  <c r="Y77" i="28"/>
  <c r="K167" i="28"/>
  <c r="G73" i="28"/>
  <c r="AC159" i="28"/>
  <c r="G77" i="28"/>
  <c r="G90" i="28"/>
  <c r="AC119" i="28"/>
  <c r="AC95" i="28"/>
  <c r="U141" i="28"/>
  <c r="K93" i="28"/>
  <c r="K127" i="28"/>
  <c r="K120" i="28"/>
  <c r="G132" i="28"/>
  <c r="G26" i="28"/>
  <c r="G143" i="28"/>
  <c r="U145" i="28"/>
  <c r="U119" i="28"/>
  <c r="U19" i="28"/>
  <c r="K83" i="28"/>
  <c r="K162" i="28"/>
  <c r="Y162" i="28"/>
  <c r="Y163" i="28"/>
  <c r="K16" i="28"/>
  <c r="G120" i="28"/>
  <c r="G149" i="28"/>
  <c r="G119" i="28"/>
  <c r="AC103" i="28"/>
  <c r="U164" i="28"/>
  <c r="G78" i="28"/>
  <c r="G137" i="28"/>
  <c r="G162" i="28"/>
  <c r="U152" i="28"/>
  <c r="S82" i="28"/>
  <c r="Y137" i="28"/>
  <c r="U162" i="28"/>
  <c r="U120" i="28"/>
  <c r="K164" i="28"/>
  <c r="S95" i="28"/>
  <c r="S132" i="28"/>
  <c r="G103" i="28"/>
  <c r="G117" i="28"/>
  <c r="G82" i="28"/>
  <c r="G126" i="28"/>
  <c r="G158" i="28"/>
  <c r="G14" i="28"/>
  <c r="G135" i="28"/>
  <c r="AC162" i="28"/>
  <c r="U85" i="28"/>
  <c r="U24" i="28"/>
  <c r="K106" i="28"/>
  <c r="G75" i="28"/>
  <c r="G104" i="28"/>
  <c r="G130" i="28"/>
  <c r="G151" i="28"/>
  <c r="K82" i="28"/>
  <c r="S119" i="28"/>
  <c r="S77" i="28"/>
  <c r="K143" i="28"/>
  <c r="U132" i="28"/>
  <c r="U25" i="28"/>
  <c r="K157" i="28"/>
  <c r="G83" i="28"/>
  <c r="G113" i="28"/>
  <c r="G138" i="28"/>
  <c r="AC78" i="28"/>
  <c r="U114" i="28"/>
  <c r="U87" i="28"/>
  <c r="U144" i="28"/>
  <c r="S137" i="28"/>
  <c r="K78" i="28"/>
  <c r="Y118" i="28"/>
  <c r="AC144" i="28"/>
  <c r="U149" i="28"/>
  <c r="K110" i="28"/>
  <c r="Y131" i="28"/>
  <c r="S124" i="28"/>
  <c r="K160" i="28"/>
  <c r="U102" i="28"/>
  <c r="U123" i="28"/>
  <c r="K101" i="28"/>
  <c r="Y80" i="28"/>
  <c r="AC116" i="28"/>
  <c r="AC86" i="28"/>
  <c r="AC150" i="28"/>
  <c r="AC163" i="28"/>
  <c r="AC26" i="28"/>
  <c r="U121" i="28"/>
  <c r="U74" i="28"/>
  <c r="U138" i="28"/>
  <c r="U111" i="28"/>
  <c r="U116" i="28"/>
  <c r="K89" i="28"/>
  <c r="K153" i="28"/>
  <c r="K107" i="28"/>
  <c r="K116" i="28"/>
  <c r="K150" i="28"/>
  <c r="K96" i="28"/>
  <c r="Y74" i="28"/>
  <c r="Y138" i="28"/>
  <c r="Y140" i="28"/>
  <c r="Y143" i="28"/>
  <c r="Y133" i="28"/>
  <c r="S113" i="28"/>
  <c r="S146" i="28"/>
  <c r="S88" i="28"/>
  <c r="S108" i="28"/>
  <c r="S164" i="28"/>
  <c r="Y110" i="28"/>
  <c r="Y97" i="28"/>
  <c r="Y83" i="28"/>
  <c r="Y101" i="28"/>
  <c r="Y128" i="28"/>
  <c r="Y87" i="28"/>
  <c r="Y144" i="28"/>
  <c r="Y18" i="28"/>
  <c r="S125" i="28"/>
  <c r="S158" i="28"/>
  <c r="S19" i="28"/>
  <c r="S131" i="28"/>
  <c r="S26" i="28"/>
  <c r="S117" i="28"/>
  <c r="S73" i="28"/>
  <c r="S166" i="28"/>
  <c r="S27" i="28"/>
  <c r="S18" i="28"/>
  <c r="S107" i="28"/>
  <c r="S122" i="28"/>
  <c r="AC80" i="28"/>
  <c r="K87" i="28"/>
  <c r="Y99" i="28"/>
  <c r="AC74" i="28"/>
  <c r="AC139" i="28"/>
  <c r="U93" i="28"/>
  <c r="U157" i="28"/>
  <c r="U99" i="28"/>
  <c r="U163" i="28"/>
  <c r="U168" i="28"/>
  <c r="U112" i="28"/>
  <c r="K109" i="28"/>
  <c r="K79" i="28"/>
  <c r="K154" i="28"/>
  <c r="K19" i="28"/>
  <c r="K24" i="28"/>
  <c r="G101" i="28"/>
  <c r="G99" i="28"/>
  <c r="G116" i="28"/>
  <c r="G148" i="28"/>
  <c r="G88" i="28"/>
  <c r="G129" i="28"/>
  <c r="G161" i="28"/>
  <c r="G74" i="28"/>
  <c r="G122" i="28"/>
  <c r="G154" i="28"/>
  <c r="G123" i="28"/>
  <c r="G115" i="28"/>
  <c r="AC94" i="28"/>
  <c r="AC127" i="28"/>
  <c r="AC143" i="28"/>
  <c r="U97" i="28"/>
  <c r="U161" i="28"/>
  <c r="U96" i="28"/>
  <c r="K129" i="28"/>
  <c r="K99" i="28"/>
  <c r="K163" i="28"/>
  <c r="K21" i="28"/>
  <c r="K102" i="28"/>
  <c r="K80" i="28"/>
  <c r="Y98" i="28"/>
  <c r="Y91" i="28"/>
  <c r="Y15" i="28"/>
  <c r="S121" i="28"/>
  <c r="S74" i="28"/>
  <c r="S138" i="28"/>
  <c r="S111" i="28"/>
  <c r="S96" i="28"/>
  <c r="S22" i="28"/>
  <c r="K103" i="28"/>
  <c r="K140" i="28"/>
  <c r="Y166" i="28"/>
  <c r="G89" i="28"/>
  <c r="G87" i="28"/>
  <c r="G102" i="28"/>
  <c r="G136" i="28"/>
  <c r="G168" i="28"/>
  <c r="G96" i="28"/>
  <c r="G133" i="28"/>
  <c r="G165" i="28"/>
  <c r="G139" i="28"/>
  <c r="G84" i="28"/>
  <c r="G100" i="28"/>
  <c r="G20" i="28"/>
  <c r="AC96" i="28"/>
  <c r="AC160" i="28"/>
  <c r="AC123" i="28"/>
  <c r="AC22" i="28"/>
  <c r="U101" i="28"/>
  <c r="U165" i="28"/>
  <c r="U118" i="28"/>
  <c r="U139" i="28"/>
  <c r="U23" i="28"/>
  <c r="U128" i="28"/>
  <c r="K117" i="28"/>
  <c r="K119" i="28"/>
  <c r="K27" i="28"/>
  <c r="Y112" i="28"/>
  <c r="Y81" i="28"/>
  <c r="Y147" i="28"/>
  <c r="G93" i="28"/>
  <c r="G91" i="28"/>
  <c r="G108" i="28"/>
  <c r="G140" i="28"/>
  <c r="G21" i="28"/>
  <c r="G121" i="28"/>
  <c r="G153" i="28"/>
  <c r="G18" i="28"/>
  <c r="G114" i="28"/>
  <c r="G146" i="28"/>
  <c r="G27" i="28"/>
  <c r="G155" i="28"/>
  <c r="G111" i="28"/>
  <c r="G147" i="28"/>
  <c r="AC132" i="28"/>
  <c r="AC102" i="28"/>
  <c r="AC166" i="28"/>
  <c r="AC73" i="28"/>
  <c r="AC79" i="28"/>
  <c r="AC151" i="28"/>
  <c r="U137" i="28"/>
  <c r="U90" i="28"/>
  <c r="U154" i="28"/>
  <c r="U127" i="28"/>
  <c r="U27" i="28"/>
  <c r="K105" i="28"/>
  <c r="K169" i="28"/>
  <c r="K123" i="28"/>
  <c r="K114" i="28"/>
  <c r="K148" i="28"/>
  <c r="K15" i="28"/>
  <c r="K136" i="28"/>
  <c r="Y154" i="28"/>
  <c r="Y161" i="28"/>
  <c r="Y152" i="28"/>
  <c r="Y164" i="28"/>
  <c r="Y22" i="28"/>
  <c r="Y24" i="28"/>
  <c r="S129" i="28"/>
  <c r="S98" i="28"/>
  <c r="S135" i="28"/>
  <c r="S128" i="28"/>
  <c r="Y104" i="28"/>
  <c r="Y126" i="28"/>
  <c r="Y115" i="28"/>
  <c r="Y127" i="28"/>
  <c r="Y21" i="28"/>
  <c r="Y73" i="28"/>
  <c r="Y165" i="28"/>
  <c r="Y139" i="28"/>
  <c r="S157" i="28"/>
  <c r="S115" i="28"/>
  <c r="Y168" i="28"/>
  <c r="S109" i="28"/>
  <c r="S142" i="28"/>
  <c r="S100" i="28"/>
  <c r="S133" i="28"/>
  <c r="S102" i="28"/>
  <c r="S91" i="28"/>
  <c r="S20" i="28"/>
  <c r="S86" i="28"/>
  <c r="S139" i="28"/>
  <c r="S80" i="28"/>
  <c r="U166" i="28"/>
  <c r="AC136" i="28"/>
  <c r="AC154" i="28"/>
  <c r="U115" i="28"/>
  <c r="U92" i="28"/>
  <c r="K125" i="28"/>
  <c r="K95" i="28"/>
  <c r="AC140" i="28"/>
  <c r="AC83" i="28"/>
  <c r="AC25" i="28"/>
  <c r="U113" i="28"/>
  <c r="U84" i="28"/>
  <c r="U16" i="28"/>
  <c r="K81" i="28"/>
  <c r="K145" i="28"/>
  <c r="K115" i="28"/>
  <c r="K98" i="28"/>
  <c r="K100" i="28"/>
  <c r="K134" i="28"/>
  <c r="K168" i="28"/>
  <c r="Y92" i="28"/>
  <c r="Y114" i="28"/>
  <c r="Y109" i="28"/>
  <c r="Y25" i="28"/>
  <c r="Y20" i="28"/>
  <c r="S15" i="28"/>
  <c r="S160" i="28"/>
  <c r="K85" i="28"/>
  <c r="AC112" i="28"/>
  <c r="AC146" i="28"/>
  <c r="AC155" i="28"/>
  <c r="AC27" i="28"/>
  <c r="U117" i="28"/>
  <c r="U73" i="28"/>
  <c r="U134" i="28"/>
  <c r="U91" i="28"/>
  <c r="U155" i="28"/>
  <c r="U14" i="28"/>
  <c r="U17" i="28"/>
  <c r="U26" i="28"/>
  <c r="K149" i="28"/>
  <c r="K25" i="28"/>
  <c r="K112" i="28"/>
  <c r="Y113" i="28"/>
  <c r="AC84" i="28"/>
  <c r="AC148" i="28"/>
  <c r="AC118" i="28"/>
  <c r="AC99" i="28"/>
  <c r="AC17" i="28"/>
  <c r="U89" i="28"/>
  <c r="U153" i="28"/>
  <c r="U106" i="28"/>
  <c r="U79" i="28"/>
  <c r="U143" i="28"/>
  <c r="U20" i="28"/>
  <c r="K121" i="28"/>
  <c r="K75" i="28"/>
  <c r="K86" i="28"/>
  <c r="K144" i="28"/>
  <c r="Y84" i="28"/>
  <c r="Y106" i="28"/>
  <c r="Y89" i="28"/>
  <c r="Y75" i="28"/>
  <c r="Y93" i="28"/>
  <c r="Y103" i="28"/>
  <c r="Y160" i="28"/>
  <c r="S81" i="28"/>
  <c r="S145" i="28"/>
  <c r="S87" i="28"/>
  <c r="S23" i="28"/>
  <c r="S17" i="28"/>
  <c r="Y78" i="28"/>
  <c r="Y145" i="28"/>
  <c r="Y136" i="28"/>
  <c r="Y148" i="28"/>
  <c r="Y155" i="28"/>
  <c r="S85" i="28"/>
  <c r="Y16" i="28"/>
  <c r="S94" i="28"/>
  <c r="S84" i="28"/>
  <c r="Y85" i="28"/>
  <c r="S141" i="28"/>
  <c r="S92" i="28"/>
  <c r="Y88" i="28"/>
  <c r="S149" i="28"/>
  <c r="S118" i="28"/>
  <c r="S123" i="28"/>
  <c r="S24" i="28"/>
  <c r="S150" i="28"/>
  <c r="S155" i="28"/>
  <c r="S21" i="28"/>
  <c r="AC88" i="28"/>
  <c r="U125" i="28"/>
  <c r="K92" i="28"/>
  <c r="AC20" i="28"/>
  <c r="U129" i="28"/>
  <c r="U98" i="28"/>
  <c r="U148" i="28"/>
  <c r="U108" i="28"/>
  <c r="K97" i="28"/>
  <c r="K161" i="28"/>
  <c r="K132" i="28"/>
  <c r="Y108" i="28"/>
  <c r="Y129" i="28"/>
  <c r="Y141" i="28"/>
  <c r="Y79" i="28"/>
  <c r="S89" i="28"/>
  <c r="S153" i="28"/>
  <c r="K133" i="28"/>
  <c r="Y86" i="28"/>
  <c r="Y125" i="28"/>
  <c r="U133" i="28"/>
  <c r="U107" i="28"/>
  <c r="U100" i="28"/>
  <c r="U136" i="28"/>
  <c r="U18" i="28"/>
  <c r="Y134" i="28"/>
  <c r="AC100" i="28"/>
  <c r="AC134" i="28"/>
  <c r="U105" i="28"/>
  <c r="U169" i="28"/>
  <c r="U122" i="28"/>
  <c r="U95" i="28"/>
  <c r="U159" i="28"/>
  <c r="U88" i="28"/>
  <c r="K137" i="28"/>
  <c r="Y121" i="28"/>
  <c r="S97" i="28"/>
  <c r="S161" i="28"/>
  <c r="S167" i="28"/>
  <c r="Y157" i="28"/>
  <c r="Y169" i="28"/>
  <c r="Y26" i="28"/>
  <c r="S93" i="28"/>
  <c r="Y116" i="28"/>
  <c r="S101" i="28"/>
  <c r="S165" i="28"/>
  <c r="L10" i="28" l="1"/>
  <c r="K18" i="56" s="1"/>
  <c r="L9" i="28"/>
  <c r="J18" i="56" s="1"/>
  <c r="N10" i="28"/>
  <c r="K19" i="56" s="1"/>
  <c r="N9" i="28"/>
  <c r="J10" i="28"/>
  <c r="F9" i="28"/>
  <c r="F10" i="28"/>
  <c r="K15" i="56" s="1"/>
  <c r="AB10" i="28"/>
  <c r="K26" i="56" s="1"/>
  <c r="X10" i="28"/>
  <c r="K24" i="56" s="1"/>
  <c r="T10" i="28"/>
  <c r="K22" i="56" s="1"/>
  <c r="R10" i="28"/>
  <c r="K21" i="56" s="1"/>
  <c r="AB9" i="28"/>
  <c r="X9" i="28"/>
  <c r="R9" i="28"/>
  <c r="J21" i="56" s="1"/>
  <c r="K17" i="56"/>
  <c r="J9" i="28"/>
  <c r="T9" i="28"/>
  <c r="J22" i="56" s="1"/>
  <c r="M18" i="56" l="1"/>
  <c r="L11" i="28"/>
  <c r="J19" i="56"/>
  <c r="M19" i="56" s="1"/>
  <c r="N11" i="28"/>
  <c r="F11" i="28"/>
  <c r="R11" i="28"/>
  <c r="M21" i="56"/>
  <c r="M22" i="56"/>
  <c r="T11" i="28"/>
  <c r="J15" i="56"/>
  <c r="M15" i="56" s="1"/>
  <c r="J24" i="56"/>
  <c r="M24" i="56" s="1"/>
  <c r="X11" i="28"/>
  <c r="J17" i="56"/>
  <c r="M17" i="56" s="1"/>
  <c r="J11" i="28"/>
  <c r="J26" i="56"/>
  <c r="M26" i="56" s="1"/>
  <c r="AB11" i="28"/>
  <c r="T18" i="56" l="1"/>
  <c r="T19" i="56"/>
  <c r="T20" i="56"/>
  <c r="T25" i="56"/>
  <c r="T22" i="56"/>
  <c r="T23" i="56"/>
  <c r="T24" i="56"/>
  <c r="T26" i="56"/>
  <c r="T14" i="56"/>
  <c r="T17" i="56"/>
  <c r="T15" i="56"/>
  <c r="T16" i="56"/>
  <c r="T21" i="56"/>
  <c r="T36" i="56"/>
  <c r="T29" i="56"/>
  <c r="T35" i="56"/>
  <c r="T34" i="56"/>
  <c r="T37" i="56"/>
  <c r="T32" i="56"/>
  <c r="T43" i="56"/>
  <c r="T41" i="56"/>
  <c r="T33" i="56"/>
  <c r="T31" i="56"/>
  <c r="T38" i="56"/>
  <c r="T27" i="56"/>
  <c r="T40" i="56"/>
  <c r="T30" i="56"/>
  <c r="T42" i="56"/>
  <c r="T39" i="56"/>
  <c r="T28" i="56"/>
  <c r="N18" i="56" l="1"/>
  <c r="N19" i="56"/>
  <c r="N24" i="56"/>
  <c r="N22" i="56"/>
  <c r="N26" i="56"/>
  <c r="N21" i="56"/>
  <c r="N15" i="56"/>
  <c r="N17"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Gustavo</author>
  </authors>
  <commentList>
    <comment ref="W165" authorId="0" shapeId="0" xr:uid="{00000000-0006-0000-0300-000004000000}">
      <text>
        <r>
          <rPr>
            <b/>
            <sz val="9"/>
            <color indexed="81"/>
            <rFont val="Tahoma"/>
            <family val="2"/>
          </rPr>
          <t>Gustavo:</t>
        </r>
        <r>
          <rPr>
            <sz val="9"/>
            <color indexed="81"/>
            <rFont val="Tahoma"/>
            <family val="2"/>
          </rPr>
          <t xml:space="preserve">
Experiencia específica
</t>
        </r>
      </text>
    </comment>
    <comment ref="W187" authorId="0" shapeId="0" xr:uid="{CBCE08E8-8FD9-455D-8827-0646E644FCF1}">
      <text>
        <r>
          <rPr>
            <b/>
            <sz val="9"/>
            <color indexed="81"/>
            <rFont val="Tahoma"/>
            <family val="2"/>
          </rPr>
          <t>Gustavo:</t>
        </r>
        <r>
          <rPr>
            <sz val="9"/>
            <color indexed="81"/>
            <rFont val="Tahoma"/>
            <family val="2"/>
          </rPr>
          <t xml:space="preserve">
Experiencia específica
</t>
        </r>
      </text>
    </comment>
    <comment ref="W209" authorId="0" shapeId="0" xr:uid="{00000000-0006-0000-0300-000006000000}">
      <text>
        <r>
          <rPr>
            <b/>
            <sz val="9"/>
            <color indexed="81"/>
            <rFont val="Tahoma"/>
            <family val="2"/>
          </rPr>
          <t>Gustavo:</t>
        </r>
        <r>
          <rPr>
            <sz val="9"/>
            <color indexed="81"/>
            <rFont val="Tahoma"/>
            <family val="2"/>
          </rPr>
          <t xml:space="preserve">
Experiencia específica
</t>
        </r>
      </text>
    </comment>
    <comment ref="W231" authorId="0" shapeId="0" xr:uid="{B268CFF1-855A-4F36-916B-38600EF2A1A9}">
      <text>
        <r>
          <rPr>
            <b/>
            <sz val="9"/>
            <color indexed="81"/>
            <rFont val="Tahoma"/>
            <family val="2"/>
          </rPr>
          <t>Gustavo:</t>
        </r>
        <r>
          <rPr>
            <sz val="9"/>
            <color indexed="81"/>
            <rFont val="Tahoma"/>
            <family val="2"/>
          </rPr>
          <t xml:space="preserve">
Experiencia específica
</t>
        </r>
      </text>
    </comment>
    <comment ref="W253" authorId="0" shapeId="0" xr:uid="{1AD7B951-FD85-4BAA-94A7-A240F09A5A5B}">
      <text>
        <r>
          <rPr>
            <b/>
            <sz val="9"/>
            <color indexed="81"/>
            <rFont val="Tahoma"/>
            <family val="2"/>
          </rPr>
          <t>Gustavo:</t>
        </r>
        <r>
          <rPr>
            <sz val="9"/>
            <color indexed="81"/>
            <rFont val="Tahoma"/>
            <family val="2"/>
          </rPr>
          <t xml:space="preserve">
Experiencia específica
</t>
        </r>
      </text>
    </comment>
    <comment ref="W275" authorId="0" shapeId="0" xr:uid="{14C3B30C-F567-43DE-82D5-317D06927016}">
      <text>
        <r>
          <rPr>
            <b/>
            <sz val="9"/>
            <color indexed="81"/>
            <rFont val="Tahoma"/>
            <family val="2"/>
          </rPr>
          <t>Gustavo:</t>
        </r>
        <r>
          <rPr>
            <sz val="9"/>
            <color indexed="81"/>
            <rFont val="Tahoma"/>
            <family val="2"/>
          </rPr>
          <t xml:space="preserve">
Experiencia específica
</t>
        </r>
      </text>
    </comment>
    <comment ref="T297" authorId="0" shapeId="0" xr:uid="{00000000-0006-0000-0300-00000A000000}">
      <text>
        <r>
          <rPr>
            <b/>
            <sz val="9"/>
            <color indexed="81"/>
            <rFont val="Tahoma"/>
            <family val="2"/>
          </rPr>
          <t>Gustavo:</t>
        </r>
        <r>
          <rPr>
            <sz val="9"/>
            <color indexed="81"/>
            <rFont val="Tahoma"/>
            <family val="2"/>
          </rPr>
          <t xml:space="preserve">
Experiencia específica
</t>
        </r>
      </text>
    </comment>
    <comment ref="T319" authorId="0" shapeId="0" xr:uid="{00000000-0006-0000-0300-00000B000000}">
      <text>
        <r>
          <rPr>
            <b/>
            <sz val="9"/>
            <color indexed="81"/>
            <rFont val="Tahoma"/>
            <family val="2"/>
          </rPr>
          <t>Gustavo:</t>
        </r>
        <r>
          <rPr>
            <sz val="9"/>
            <color indexed="81"/>
            <rFont val="Tahoma"/>
            <family val="2"/>
          </rPr>
          <t xml:space="preserve">
Experiencia específica
</t>
        </r>
      </text>
    </comment>
    <comment ref="T341" authorId="0" shapeId="0" xr:uid="{00000000-0006-0000-0300-00000C000000}">
      <text>
        <r>
          <rPr>
            <b/>
            <sz val="9"/>
            <color indexed="81"/>
            <rFont val="Tahoma"/>
            <family val="2"/>
          </rPr>
          <t>Gustavo:</t>
        </r>
        <r>
          <rPr>
            <sz val="9"/>
            <color indexed="81"/>
            <rFont val="Tahoma"/>
            <family val="2"/>
          </rPr>
          <t xml:space="preserve">
Experiencia específica
</t>
        </r>
      </text>
    </comment>
    <comment ref="T363" authorId="0" shapeId="0" xr:uid="{00000000-0006-0000-0300-00000D000000}">
      <text>
        <r>
          <rPr>
            <b/>
            <sz val="9"/>
            <color indexed="81"/>
            <rFont val="Tahoma"/>
            <family val="2"/>
          </rPr>
          <t>Gustavo:</t>
        </r>
        <r>
          <rPr>
            <sz val="9"/>
            <color indexed="81"/>
            <rFont val="Tahoma"/>
            <family val="2"/>
          </rPr>
          <t xml:space="preserve">
Experiencia específica
</t>
        </r>
      </text>
    </comment>
    <comment ref="T385" authorId="0" shapeId="0" xr:uid="{00000000-0006-0000-0300-00000E000000}">
      <text>
        <r>
          <rPr>
            <b/>
            <sz val="9"/>
            <color indexed="81"/>
            <rFont val="Tahoma"/>
            <family val="2"/>
          </rPr>
          <t>Gustavo:</t>
        </r>
        <r>
          <rPr>
            <sz val="9"/>
            <color indexed="81"/>
            <rFont val="Tahoma"/>
            <family val="2"/>
          </rPr>
          <t xml:space="preserve">
Experiencia específica
</t>
        </r>
      </text>
    </comment>
    <comment ref="T407" authorId="0" shapeId="0" xr:uid="{00000000-0006-0000-0300-00000F000000}">
      <text>
        <r>
          <rPr>
            <b/>
            <sz val="9"/>
            <color indexed="81"/>
            <rFont val="Tahoma"/>
            <family val="2"/>
          </rPr>
          <t>Gustavo:</t>
        </r>
        <r>
          <rPr>
            <sz val="9"/>
            <color indexed="81"/>
            <rFont val="Tahoma"/>
            <family val="2"/>
          </rPr>
          <t xml:space="preserve">
Experiencia específica
</t>
        </r>
      </text>
    </comment>
    <comment ref="T429" authorId="0" shapeId="0" xr:uid="{00000000-0006-0000-0300-000010000000}">
      <text>
        <r>
          <rPr>
            <b/>
            <sz val="9"/>
            <color indexed="81"/>
            <rFont val="Tahoma"/>
            <family val="2"/>
          </rPr>
          <t>Gustavo:</t>
        </r>
        <r>
          <rPr>
            <sz val="9"/>
            <color indexed="81"/>
            <rFont val="Tahoma"/>
            <family val="2"/>
          </rPr>
          <t xml:space="preserve">
Experiencia específica
</t>
        </r>
      </text>
    </comment>
    <comment ref="T451" authorId="0" shapeId="0" xr:uid="{00000000-0006-0000-0300-000011000000}">
      <text>
        <r>
          <rPr>
            <b/>
            <sz val="9"/>
            <color indexed="81"/>
            <rFont val="Tahoma"/>
            <family val="2"/>
          </rPr>
          <t>Gustavo:</t>
        </r>
        <r>
          <rPr>
            <sz val="9"/>
            <color indexed="81"/>
            <rFont val="Tahoma"/>
            <family val="2"/>
          </rPr>
          <t xml:space="preserve">
Experiencia específica
</t>
        </r>
      </text>
    </comment>
    <comment ref="T473" authorId="0" shapeId="0" xr:uid="{00000000-0006-0000-0300-000012000000}">
      <text>
        <r>
          <rPr>
            <b/>
            <sz val="9"/>
            <color indexed="81"/>
            <rFont val="Tahoma"/>
            <family val="2"/>
          </rPr>
          <t>Gustavo:</t>
        </r>
        <r>
          <rPr>
            <sz val="9"/>
            <color indexed="81"/>
            <rFont val="Tahoma"/>
            <family val="2"/>
          </rPr>
          <t xml:space="preserve">
Experiencia específica
</t>
        </r>
      </text>
    </comment>
    <comment ref="T495" authorId="0" shapeId="0" xr:uid="{00000000-0006-0000-0300-000013000000}">
      <text>
        <r>
          <rPr>
            <b/>
            <sz val="9"/>
            <color indexed="81"/>
            <rFont val="Tahoma"/>
            <family val="2"/>
          </rPr>
          <t>Gustavo:</t>
        </r>
        <r>
          <rPr>
            <sz val="9"/>
            <color indexed="81"/>
            <rFont val="Tahoma"/>
            <family val="2"/>
          </rPr>
          <t xml:space="preserve">
Experiencia específica
</t>
        </r>
      </text>
    </comment>
    <comment ref="T517" authorId="0" shapeId="0" xr:uid="{00000000-0006-0000-0300-000014000000}">
      <text>
        <r>
          <rPr>
            <b/>
            <sz val="9"/>
            <color indexed="81"/>
            <rFont val="Tahoma"/>
            <family val="2"/>
          </rPr>
          <t>Gustavo:</t>
        </r>
        <r>
          <rPr>
            <sz val="9"/>
            <color indexed="81"/>
            <rFont val="Tahoma"/>
            <family val="2"/>
          </rPr>
          <t xml:space="preserve">
Experiencia específica
</t>
        </r>
      </text>
    </comment>
    <comment ref="T539" authorId="0" shapeId="0" xr:uid="{00000000-0006-0000-0300-000015000000}">
      <text>
        <r>
          <rPr>
            <b/>
            <sz val="9"/>
            <color indexed="81"/>
            <rFont val="Tahoma"/>
            <family val="2"/>
          </rPr>
          <t>Gustavo:</t>
        </r>
        <r>
          <rPr>
            <sz val="9"/>
            <color indexed="81"/>
            <rFont val="Tahoma"/>
            <family val="2"/>
          </rPr>
          <t xml:space="preserve">
Experiencia específica
</t>
        </r>
      </text>
    </comment>
    <comment ref="T561" authorId="0" shapeId="0" xr:uid="{00000000-0006-0000-0300-000016000000}">
      <text>
        <r>
          <rPr>
            <b/>
            <sz val="9"/>
            <color indexed="81"/>
            <rFont val="Tahoma"/>
            <family val="2"/>
          </rPr>
          <t>Gustavo:</t>
        </r>
        <r>
          <rPr>
            <sz val="9"/>
            <color indexed="81"/>
            <rFont val="Tahoma"/>
            <family val="2"/>
          </rPr>
          <t xml:space="preserve">
Experiencia específica
</t>
        </r>
      </text>
    </comment>
    <comment ref="T583" authorId="0" shapeId="0" xr:uid="{00000000-0006-0000-0300-000017000000}">
      <text>
        <r>
          <rPr>
            <b/>
            <sz val="9"/>
            <color indexed="81"/>
            <rFont val="Tahoma"/>
            <family val="2"/>
          </rPr>
          <t>Gustavo:</t>
        </r>
        <r>
          <rPr>
            <sz val="9"/>
            <color indexed="81"/>
            <rFont val="Tahoma"/>
            <family val="2"/>
          </rPr>
          <t xml:space="preserve">
Experiencia específica
</t>
        </r>
      </text>
    </comment>
    <comment ref="T605" authorId="0" shapeId="0" xr:uid="{00000000-0006-0000-0300-000018000000}">
      <text>
        <r>
          <rPr>
            <b/>
            <sz val="9"/>
            <color indexed="81"/>
            <rFont val="Tahoma"/>
            <family val="2"/>
          </rPr>
          <t>Gustavo:</t>
        </r>
        <r>
          <rPr>
            <sz val="9"/>
            <color indexed="81"/>
            <rFont val="Tahoma"/>
            <family val="2"/>
          </rPr>
          <t xml:space="preserve">
Experiencia específica
</t>
        </r>
      </text>
    </comment>
    <comment ref="T627" authorId="0" shapeId="0" xr:uid="{00000000-0006-0000-0300-000019000000}">
      <text>
        <r>
          <rPr>
            <b/>
            <sz val="9"/>
            <color indexed="81"/>
            <rFont val="Tahoma"/>
            <family val="2"/>
          </rPr>
          <t>Gustavo:</t>
        </r>
        <r>
          <rPr>
            <sz val="9"/>
            <color indexed="81"/>
            <rFont val="Tahoma"/>
            <family val="2"/>
          </rPr>
          <t xml:space="preserve">
Experiencia específica
</t>
        </r>
      </text>
    </comment>
    <comment ref="T649" authorId="0" shapeId="0" xr:uid="{00000000-0006-0000-0300-00001A000000}">
      <text>
        <r>
          <rPr>
            <b/>
            <sz val="9"/>
            <color indexed="81"/>
            <rFont val="Tahoma"/>
            <family val="2"/>
          </rPr>
          <t>Gustavo:</t>
        </r>
        <r>
          <rPr>
            <sz val="9"/>
            <color indexed="81"/>
            <rFont val="Tahoma"/>
            <family val="2"/>
          </rPr>
          <t xml:space="preserve">
Experiencia específica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Sorey.Ramirez</author>
  </authors>
  <commentList>
    <comment ref="D126" authorId="0" shapeId="0" xr:uid="{00000000-0006-0000-0600-000001000000}">
      <text>
        <r>
          <rPr>
            <b/>
            <sz val="9"/>
            <color rgb="FF000000"/>
            <rFont val="Tahoma"/>
            <family val="2"/>
          </rPr>
          <t>Sorey. Ramirez:</t>
        </r>
        <r>
          <rPr>
            <sz val="9"/>
            <color rgb="FF000000"/>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N126" authorId="0" shapeId="0" xr:uid="{AB3AEC87-0760-420F-9F10-B4A4A375B550}">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AE126" authorId="0" shapeId="0" xr:uid="{72B793DF-9257-428F-A538-1A6EB715362F}">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AV126" authorId="0" shapeId="0" xr:uid="{A762868F-7732-4854-B1CB-FA1672E78341}">
      <text>
        <r>
          <rPr>
            <b/>
            <sz val="9"/>
            <color rgb="FF000000"/>
            <rFont val="Tahoma"/>
            <family val="2"/>
          </rPr>
          <t>Sorey. Ramirez:</t>
        </r>
        <r>
          <rPr>
            <sz val="9"/>
            <color rgb="FF000000"/>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BM126" authorId="0" shapeId="0" xr:uid="{26D46245-E3FB-4869-8876-9083259F1CB6}">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CD126" authorId="0" shapeId="0" xr:uid="{D12C5174-40D8-48D7-B117-1831267D5FCC}">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CU126" authorId="0" shapeId="0" xr:uid="{02B3BD1E-9629-420B-9290-F1EA8C04CBB7}">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DL126" authorId="0" shapeId="0" xr:uid="{05883F01-5AA7-4EA9-A44E-169434B61F1A}">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EC126" authorId="0" shapeId="0" xr:uid="{D15EFE24-9791-4A0D-84BB-C22155EEE389}">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ET126" authorId="0" shapeId="0" xr:uid="{71B38C46-0437-4BB0-9C52-20459B806D0C}">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FK126" authorId="0" shapeId="0" xr:uid="{5C64D623-F1A1-4496-814B-18F956EE81B9}">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GB126" authorId="0" shapeId="0" xr:uid="{2889BE79-7A58-4164-A7D3-751B9FC882B7}">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GS126" authorId="0" shapeId="0" xr:uid="{9F7D3B8E-5A71-43EA-AF56-8B6924653170}">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HJ126" authorId="0" shapeId="0" xr:uid="{990DD8B4-0CE8-4930-AE6A-96C791A5C20A}">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Gustavo</author>
  </authors>
  <commentList>
    <comment ref="B4" authorId="0" shapeId="0" xr:uid="{00000000-0006-0000-0900-000001000000}">
      <text>
        <r>
          <rPr>
            <b/>
            <sz val="14"/>
            <color indexed="81"/>
            <rFont val="Tahoma"/>
            <family val="2"/>
          </rPr>
          <t>IR = Z1</t>
        </r>
      </text>
    </comment>
    <comment ref="B5" authorId="0" shapeId="0" xr:uid="{00000000-0006-0000-0900-000002000000}">
      <text>
        <r>
          <rPr>
            <b/>
            <sz val="14"/>
            <color indexed="81"/>
            <rFont val="Tahoma"/>
            <family val="2"/>
          </rPr>
          <t>IRES = Z2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Gustavo</author>
  </authors>
  <commentList>
    <comment ref="D8" authorId="0" shapeId="0" xr:uid="{00000000-0006-0000-0A00-000001000000}">
      <text>
        <r>
          <rPr>
            <b/>
            <sz val="9"/>
            <color indexed="81"/>
            <rFont val="Tahoma"/>
            <family val="2"/>
          </rPr>
          <t>Fecha de la TRM</t>
        </r>
      </text>
    </comment>
  </commentList>
</comments>
</file>

<file path=xl/sharedStrings.xml><?xml version="1.0" encoding="utf-8"?>
<sst xmlns="http://schemas.openxmlformats.org/spreadsheetml/2006/main" count="8603" uniqueCount="732">
  <si>
    <t>EN PESOS</t>
  </si>
  <si>
    <t>EN SMMLV</t>
  </si>
  <si>
    <t>TOTAL</t>
  </si>
  <si>
    <t>OFERENTE</t>
  </si>
  <si>
    <t>UNIVERSIDAD DE ANTIOQUIA</t>
  </si>
  <si>
    <t>ACTIVO CORRIENTE</t>
  </si>
  <si>
    <t>PASIVO CORRIENTE</t>
  </si>
  <si>
    <t>INDICADOR 1</t>
  </si>
  <si>
    <t>INDICADOR 2</t>
  </si>
  <si>
    <t>PASIVO TOTAL</t>
  </si>
  <si>
    <t>ACTIVO TOTAL</t>
  </si>
  <si>
    <t>PROPONENTE</t>
  </si>
  <si>
    <t>Numeral</t>
  </si>
  <si>
    <t>OBSERVACIONES</t>
  </si>
  <si>
    <t>Item</t>
  </si>
  <si>
    <t>N° DEL CONSECUTIVO DEL REPORTE DEL CONTRATO EJECUTADO EN EL RUP (1)</t>
  </si>
  <si>
    <t>N° de Folio en el RUP (2)</t>
  </si>
  <si>
    <t>CONTRATO (3)</t>
  </si>
  <si>
    <t>CONTRATANTE (4)</t>
  </si>
  <si>
    <t>EN SMMLV (5)</t>
  </si>
  <si>
    <t>FORMA DE
EJECUCIÓN (6)</t>
  </si>
  <si>
    <t>% de Participación (7)</t>
  </si>
  <si>
    <t>TOTAL EXPERIENCIA ESPECÍFICA EN SMMLV</t>
  </si>
  <si>
    <t>LISTADO DE OFERENTES</t>
  </si>
  <si>
    <t>INDICE SUMATORIA CONTRATOS/PRESUPUESTO OFICIAL</t>
  </si>
  <si>
    <t>NRO</t>
  </si>
  <si>
    <t>Presupuesto Total</t>
  </si>
  <si>
    <t>TRM día siguiente</t>
  </si>
  <si>
    <t>ORDEN</t>
  </si>
  <si>
    <t>Nro</t>
  </si>
  <si>
    <t>NOMBRE OFERENTE</t>
  </si>
  <si>
    <t>PROPONENTES</t>
  </si>
  <si>
    <t>PRESUPUESTO OFICIAL</t>
  </si>
  <si>
    <t>OBSERVACIONES CON RESPECTO A PROPUESTA ECONÓMICA</t>
  </si>
  <si>
    <t>N°</t>
  </si>
  <si>
    <t>NIT/CC</t>
  </si>
  <si>
    <t>REPRESENTANTE LEGAL</t>
  </si>
  <si>
    <t>NUMERO DE FOLIOS DE LA PROPUESTA</t>
  </si>
  <si>
    <t>COSTO TOTAL CON IVA</t>
  </si>
  <si>
    <t>NIT O CÉDULA</t>
  </si>
  <si>
    <t>EVALUACIÓN EXPERIENCIA - INDICADORES FINANCIEROS</t>
  </si>
  <si>
    <t>APERTURA DE SOBRES</t>
  </si>
  <si>
    <t>Fecha</t>
  </si>
  <si>
    <r>
      <t>PUNTAJE (Pt</t>
    </r>
    <r>
      <rPr>
        <b/>
        <vertAlign val="subscript"/>
        <sz val="12"/>
        <rFont val="Calibri"/>
        <family val="2"/>
        <scheme val="minor"/>
      </rPr>
      <t>1</t>
    </r>
    <r>
      <rPr>
        <b/>
        <sz val="12"/>
        <rFont val="Calibri"/>
        <family val="2"/>
        <scheme val="minor"/>
      </rPr>
      <t>)</t>
    </r>
  </si>
  <si>
    <t>MÉTODO DE EVALUACIÓN DE ACUERDO A TRM</t>
  </si>
  <si>
    <t>CAPITAL DE TRABAJO</t>
  </si>
  <si>
    <t>ITEM</t>
  </si>
  <si>
    <t>PUNTAJE TOTAL</t>
  </si>
  <si>
    <t>Número total de ítems</t>
  </si>
  <si>
    <t>Proponente</t>
  </si>
  <si>
    <t>*H=Habilitado  NH=No habilitado</t>
  </si>
  <si>
    <t>ESTADO*</t>
  </si>
  <si>
    <r>
      <rPr>
        <b/>
        <sz val="10"/>
        <rFont val="Arial"/>
        <family val="2"/>
      </rPr>
      <t>OBSERVACIÓN:</t>
    </r>
    <r>
      <rPr>
        <sz val="10"/>
        <rFont val="Arial"/>
        <family val="2"/>
      </rPr>
      <t xml:space="preserve">
</t>
    </r>
  </si>
  <si>
    <t>CLASIFICACIÓN DEL OBJETO DEL CONTRATO (8)</t>
  </si>
  <si>
    <t>Media aritmética</t>
  </si>
  <si>
    <t># propuestas (n)</t>
  </si>
  <si>
    <t>Asignar de acuerdo al proceso</t>
  </si>
  <si>
    <t>IR</t>
  </si>
  <si>
    <t>(IR) Ítems representativos</t>
  </si>
  <si>
    <t>(IRES) Ítems restantes</t>
  </si>
  <si>
    <t>IRES</t>
  </si>
  <si>
    <t>(IR) ITEMS REPRESENTATIVOS</t>
  </si>
  <si>
    <t>(IRES) ITEMS RESTANTES</t>
  </si>
  <si>
    <t>Estado</t>
  </si>
  <si>
    <t>EVALUACIÓN DE REQUISITOS JURÍDICOS</t>
  </si>
  <si>
    <t>EVALUACIÓN DE EXPERIENCIA GENERAL</t>
  </si>
  <si>
    <t>EVALUACIÓN DE REQUISITOS COMERCIALES</t>
  </si>
  <si>
    <t>COCIENTE EVALUACIÓN</t>
  </si>
  <si>
    <t>ESTADO</t>
  </si>
  <si>
    <t>MÁXIMO PUNTAJE A ASIGNAR PARA Pti</t>
  </si>
  <si>
    <r>
      <t>PUNTAJE (Pt</t>
    </r>
    <r>
      <rPr>
        <b/>
        <vertAlign val="subscript"/>
        <sz val="12"/>
        <rFont val="Calibri"/>
        <family val="2"/>
        <scheme val="minor"/>
      </rPr>
      <t>2A</t>
    </r>
    <r>
      <rPr>
        <b/>
        <sz val="12"/>
        <rFont val="Calibri"/>
        <family val="2"/>
        <scheme val="minor"/>
      </rPr>
      <t>)</t>
    </r>
  </si>
  <si>
    <r>
      <t>PUNTAJE (Pt</t>
    </r>
    <r>
      <rPr>
        <b/>
        <vertAlign val="subscript"/>
        <sz val="12"/>
        <rFont val="Calibri"/>
        <family val="2"/>
        <scheme val="minor"/>
      </rPr>
      <t>2B</t>
    </r>
    <r>
      <rPr>
        <b/>
        <sz val="12"/>
        <rFont val="Calibri"/>
        <family val="2"/>
        <scheme val="minor"/>
      </rPr>
      <t>)</t>
    </r>
  </si>
  <si>
    <t>Pt2A</t>
  </si>
  <si>
    <t>Pt2 TOTAL</t>
  </si>
  <si>
    <t>Pt2B</t>
  </si>
  <si>
    <t>Desviación estándar</t>
  </si>
  <si>
    <t>Método de evaluación</t>
  </si>
  <si>
    <t>CALCULO DE Pt2</t>
  </si>
  <si>
    <t xml:space="preserve">EXPERIENCIA GENERAL </t>
  </si>
  <si>
    <t>PRESENTACIÓN DE CERTIFICADOS (9)</t>
  </si>
  <si>
    <t>ALCANCE DEL OBJETO CONTRACTUAL (10)</t>
  </si>
  <si>
    <t>VALORACIÓN DE OBSERVACIONES (11)</t>
  </si>
  <si>
    <t>VALORACIÓN DE REQUERIMIENTOS ENTREGADOS(12)</t>
  </si>
  <si>
    <t>SMMLV DE PARTICIPACIÓN PONDERADOS (13)</t>
  </si>
  <si>
    <t>VALORACIÓN</t>
  </si>
  <si>
    <t>VALIDACIÓN DE CODIGOS SEGÚN TABLA  4 (CODIGOS UNSPSC)</t>
  </si>
  <si>
    <t>Precio Unitario</t>
  </si>
  <si>
    <t>Valor Total</t>
  </si>
  <si>
    <t>VERIFICACIÓN DE UNIDADES</t>
  </si>
  <si>
    <t>VERIFICACIÓN DE CANTIDADES</t>
  </si>
  <si>
    <t>VERIFICACIÓN DE PRECIOS UNITARIOS</t>
  </si>
  <si>
    <t>VERIFICACIÓN DE VALORES TOTALES</t>
  </si>
  <si>
    <t>PONDERACIÓN DE HABILITACIÓN</t>
  </si>
  <si>
    <t>VERIFICACIÓN DE REDONDEO</t>
  </si>
  <si>
    <t>DIFERENCIA</t>
  </si>
  <si>
    <t>% DIFERENCIA</t>
  </si>
  <si>
    <t>ESTATUS EXPERIENCIA GENERAL</t>
  </si>
  <si>
    <t>ESTATUS CAPACIDAD FINANCIERA</t>
  </si>
  <si>
    <t>ESTATUS REQUISITOS COMERCIALES</t>
  </si>
  <si>
    <t>TABLA RESUMEN EXPERIENCIA</t>
  </si>
  <si>
    <t>ESTATUS</t>
  </si>
  <si>
    <t>TABLA RESUMEN</t>
  </si>
  <si>
    <t>ESTATUS GENERAL</t>
  </si>
  <si>
    <t>No estar reportada al Boletín de Responsables Fiscales de la Contraloría General de la República (Art. 60 Ley 610 de 2000; Circular 005 del 25 de febrero de 2008).</t>
  </si>
  <si>
    <t>No tener antecedentes disciplinarios en la Procuraduría General de la Nación.</t>
  </si>
  <si>
    <t>No estar en mora en el Sistema Registro Nacional de Medidas Correctivas RNMC de la Policía Nacional de Colombia (artículo 183 de la Ley 1801 de 2016)</t>
  </si>
  <si>
    <t>Estar inscrita en el Registro Único de Tributario.</t>
  </si>
  <si>
    <t>CERTIFICADOS PRESENTADOS</t>
  </si>
  <si>
    <t>LOGO DEL OFERENTE</t>
  </si>
  <si>
    <t>VERIFICACIÓN DE ACTIVIDAD</t>
  </si>
  <si>
    <t>REQUISITOS JURÍDICOS</t>
  </si>
  <si>
    <t xml:space="preserve"> </t>
  </si>
  <si>
    <t xml:space="preserve">OBJETO: </t>
  </si>
  <si>
    <t>No tener antecedentes judiciales en la Policía Nacional de Colombia.</t>
  </si>
  <si>
    <t>T</t>
  </si>
  <si>
    <t>AU</t>
  </si>
  <si>
    <t>AU Max</t>
  </si>
  <si>
    <t>AU TOTALES</t>
  </si>
  <si>
    <t>AU [%]</t>
  </si>
  <si>
    <t>VERIFICACIÓN DE PRESUPUESTO</t>
  </si>
  <si>
    <t>ESTATUS VERIFICACIÓN PRESUPUESTO</t>
  </si>
  <si>
    <t>VALIDACIÓN DE CODIGOS SEGÚN TABLA  3 (CODIGOS UNSPSC) DE LOS TÉRMINOS DE REFERENCIA</t>
  </si>
  <si>
    <t>EXPERIENCIA GENERAL Y ESPECÍFICA</t>
  </si>
  <si>
    <t>ÍNDICE DE ENDEUDAMIENTO</t>
  </si>
  <si>
    <t>IE = PT/AT &lt;=
Siendo PT = pasivo total 
AT = activo total</t>
  </si>
  <si>
    <t>PRESUPUESTO OFICIAL
UNIVERSIDAD DE ANTIOQUIA</t>
  </si>
  <si>
    <t>ASIGNACIÓN DE PUNTAJE PARA Pt2:</t>
  </si>
  <si>
    <t>OBJETO:</t>
  </si>
  <si>
    <t>Póliza de seriedad de la oferta a favor de entidades Estatales y a nombre de la Universidad de Antioquia.
Por una cuantía equivalente al DIEZ POR CIENTO (10%) del presupuesto oficial; con una vigencia de sesenta (60) días, contada a partir de la fecha y hora de cierre de la presente INVITACIÓN, prorrogable en caso de ser necesario. Con la Propuesta Comercial se debe anexar la póliza.</t>
  </si>
  <si>
    <t>Estar afiliado y a paz y salvo con el Sistema de Salud (EPS) y el Sistema General de Pensiones en los términos de la Ley.
En caso de tener empleados a su cargo, deben estar afiliados y a paz y salvo con el Sistema General de Seguridad Social (Salud, Pensiones, Riesgos Laborales) y con los aportes Parafiscales (Caja de Compensación Familiar, Sena, ICBF).</t>
  </si>
  <si>
    <t>No estar en mora en el Sistema Registro Nacional de Medidas Correctivas RNMC de la Policía Nacional de Colombia (artículo 183 de la Ley 1801 de 2016).</t>
  </si>
  <si>
    <t>Aseguradora:</t>
  </si>
  <si>
    <t>Póliza número:</t>
  </si>
  <si>
    <t>valor asegurado:</t>
  </si>
  <si>
    <t>Número:</t>
  </si>
  <si>
    <t>Valor :</t>
  </si>
  <si>
    <t>Vigencia:</t>
  </si>
  <si>
    <t>CIUDAD UNIVERSITARIA</t>
  </si>
  <si>
    <t>No estar reportada al Boletín de Responsables Fiscales de la Contraloría General de la República (Art. 60 Ley 610 de 2000; Circular 005 del 25 de febrero de 2008)</t>
  </si>
  <si>
    <t>CONCLUSIONES</t>
  </si>
  <si>
    <r>
      <t xml:space="preserve">(i) Ser ingeniero civil, arquitecto o arquitecto constructor.
(ii) Tener matrícula profesional vigente y expedida mínimo TRES (3) años antes del cierre de la </t>
    </r>
    <r>
      <rPr>
        <b/>
        <sz val="12"/>
        <rFont val="Arial"/>
        <family val="2"/>
      </rPr>
      <t>INVITACIÓN</t>
    </r>
    <r>
      <rPr>
        <sz val="12"/>
        <rFont val="Arial"/>
        <family val="2"/>
      </rPr>
      <t>.</t>
    </r>
  </si>
  <si>
    <t>CUMPLE / NO CUMPLE:</t>
  </si>
  <si>
    <t>CUMPLE/NO CUMPLE:</t>
  </si>
  <si>
    <t>m2</t>
  </si>
  <si>
    <t>m</t>
  </si>
  <si>
    <t>un</t>
  </si>
  <si>
    <t>PUNTAJE (Pt3)</t>
  </si>
  <si>
    <t>ORDEN ELEGIBILIDAD</t>
  </si>
  <si>
    <t>EVALUACIÓN ECONÓMICA - DEFINICIÓN DE MÉTODO DE EVALUACIÓN Y CÁLCULO DE PUNTAJES</t>
  </si>
  <si>
    <t>N</t>
  </si>
  <si>
    <t>Ñ</t>
  </si>
  <si>
    <t>COMPARA EL AU DEL PROPONENTE CON EL AU MÁXIMO</t>
  </si>
  <si>
    <t>O1</t>
  </si>
  <si>
    <t>O2</t>
  </si>
  <si>
    <t>O3</t>
  </si>
  <si>
    <t>O4</t>
  </si>
  <si>
    <t>O5</t>
  </si>
  <si>
    <t>O6</t>
  </si>
  <si>
    <t>O7</t>
  </si>
  <si>
    <t>O8</t>
  </si>
  <si>
    <t>O9</t>
  </si>
  <si>
    <t>O10</t>
  </si>
  <si>
    <t>O11</t>
  </si>
  <si>
    <t>O12</t>
  </si>
  <si>
    <t>O13</t>
  </si>
  <si>
    <t>O14</t>
  </si>
  <si>
    <t>O15</t>
  </si>
  <si>
    <t>5.1.1 Requisitos personas naturales</t>
  </si>
  <si>
    <t>5.1.2. Requisitos personas jurídicas de forma individual</t>
  </si>
  <si>
    <t>Tener capacidad jurídica para contratar. Por tanto, el Proponente debe:
(i) Ser mayor de edad; 
(ii) no tener inhabilidades, incompatibilidades ni conflictos de interés para contratar, según el artículo 4° del Acuerdo Superior 419 de 2014.
(iii) No tener ninguna de estas situaciones: Cesación de pagos o, cualquier otra circunstancia que justificadamente permita a la U.de.A presumir incapacidad o imposibilidad jurídica, económica o técnica para cumplir el objeto del contrato.</t>
  </si>
  <si>
    <t>Haber cumplido con los aportes al Sistema de Seguridad Social Integral y Parafiscales , en los seis (6) meses anteriores a la presentación de la propuesta Comercial y encontrarse a paz y salvo con el sistema. Si tiene acuerdos de pago deberá certificarlo.</t>
  </si>
  <si>
    <t>PISOS</t>
  </si>
  <si>
    <t>ml</t>
  </si>
  <si>
    <t>SALARIO MÍNIMO 2020</t>
  </si>
  <si>
    <t>9.8</t>
  </si>
  <si>
    <t>9.9</t>
  </si>
  <si>
    <t>9.10</t>
  </si>
  <si>
    <t>REQUISITOS JURÍDICOS DE PARTICIPACIÓN  (personas naturales y jurídicas) numeral 5.1</t>
  </si>
  <si>
    <t>(i) Ser el representante legal: ingeniero civil, arquitecto o arquitecto constructor.
(ii) Tener matrícula profesional vigente, que haya sido expedida mínimo TRES (3) años antes del cierre de la presente INVITACIÓN.
Cuando el representante legal NO CUMPLA el requisito anterior, la propuesta debe ser también FIRMADA o ABONADA, por un profesional que SÍ cumpla el requisito. Debe adjuntar los medios de prueba requeridos.</t>
  </si>
  <si>
    <t>CT = AC-PC ≥ PO*0,5
Siendo PO = Presupuesto Oficial</t>
  </si>
  <si>
    <t>Actividad</t>
  </si>
  <si>
    <t>Unid</t>
  </si>
  <si>
    <t>Cant</t>
  </si>
  <si>
    <t>2</t>
  </si>
  <si>
    <t>3</t>
  </si>
  <si>
    <t>4</t>
  </si>
  <si>
    <t>5</t>
  </si>
  <si>
    <t>6</t>
  </si>
  <si>
    <t>7</t>
  </si>
  <si>
    <t>8</t>
  </si>
  <si>
    <t>9</t>
  </si>
  <si>
    <t>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t>
  </si>
  <si>
    <t>día</t>
  </si>
  <si>
    <t>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t>
  </si>
  <si>
    <t>5.5.1 Presentarse en PESOS COLOMBIANOS.</t>
  </si>
  <si>
    <t>5.5.2 Incluir todos los costos, gastos impuestos, tasas y contribuciones en los que deba incurrir el PROPONENTE para cumplir el objeto de la INVITACIÓN.</t>
  </si>
  <si>
    <t>5.5.3 Tener una vigencia mínima de SESENTA (60) días calendario, contados a partir del cierre de la INVITACIÓN, prorrogable en un plazo igual, en caso que no se pueda adjudicar en dicho término</t>
  </si>
  <si>
    <t>5.4.4 No modificar los formatos del Proceso de Contratación, salvo autorización expresa.</t>
  </si>
  <si>
    <t>5.4.5 Ser irrevocable, una vez presentada (artículo 8465 del Código de Comercio).
Garantía de seriedad de la propuesta por una cuantía igual al 10% del P.O. y vigencia de 60 días</t>
  </si>
  <si>
    <t>SUMATORIA DE VALORES UNITARIOS</t>
  </si>
  <si>
    <t>Valor máximo de la sumatoria de valores unitarios</t>
  </si>
  <si>
    <t>2.3</t>
  </si>
  <si>
    <t>2.2</t>
  </si>
  <si>
    <t>2.4</t>
  </si>
  <si>
    <t>2.5</t>
  </si>
  <si>
    <t>2.6</t>
  </si>
  <si>
    <t>Invitación Pública N° VA-012-2020</t>
  </si>
  <si>
    <t>Mantenimiento de obra civil, bajo la modalidad a demanda en las diferentes edificaciones de la Universidad de Antioquia tanto del campus como las existentes en el área Metropolitana y en Hacienda La Montaña (Municipio de San Pedro de Los Milagros)</t>
  </si>
  <si>
    <t>Estar inscrita, calificada y clasificada en el Registro Único de Proponentes –RUP- de la Cámara de Comercio de su domicilio, antes de la fecha de cierre o entrega de propuestas de esta INVITACIÓN, en alguna de las clasificaciones de la UNSPSC, establecidas en cada Tabla 4, códigos 721015 – 721029 – 721033 721211 y 721214, para la experiencia General y alguno de los códigos de clasificación UNSPSC establecidas en la tabla 4, códigos 721211 y 721214 para certificar la experiencia Específica.</t>
  </si>
  <si>
    <t>Tener capacidad jurídica para contratar. Por tanto, el Proponente debe:
 (i) Ser persona jurídica con capacidad jurídica para celebrar contratos;
(ii) Tener como objeto social principal, o conexo, las actividades establecidas en el objeto de la presente INVITACIÓN;
(iii) Haber sido registrada por lo menos TRES (3) años antes de la fecha de apertura de la INVITACIÓN;
(iv) Tener una vigencia mínima igual al término de duración de las garantías exigidas y un año más;
(v) Estar inscrita en la Cámara de Comercio de su domicilio.
(vi) No tener, el representante legal ni los miembros de su órgano de dirección y manejo (sea Junta Directiva, Junta de Socios, entre otras), inhabilidades, incompatibilidades ni conflictos de interés para contratar con la U.de.A., según la Constitución y la Ley; y el Acuerdo Superior 395 de 2011.
(vii) No tener ninguna de estas situaciones: Cesación de pagos o, cualquier otra circunstancia que justificadamente permita a la U.de.A presumir incapacidad o imposibilidad jurídica, económica o técnica para cumplir el objeto del contrato.</t>
  </si>
  <si>
    <t>Estar inscrita, calificada y clasificada en el Registro Único de Proponentes –RUP- de la Cámara de Comercio de su domicilio, antes de la fecha de cierre o entrega de propuestas de esta INVITACIÓN, en alguna de las clasificaciones de la UNSPSC, establecidas en cada Tabla N 4, códigos 721015 – 721029 – 721033 721211 y 721214 para la Experiencia General y alguno de los códigos de clasificación UNSPSC, establecidas en cada Tabla N 4, códigos 721211 y 721214 para la Experiencia Específica.</t>
  </si>
  <si>
    <r>
      <t xml:space="preserve">Se aceptarán aquellas propuestas que certifiquen experiencia GENERAL acreditada en hasta cinco (5) contratos liquidados, cada certificado deberá tener  como mínimo dos (2) de los códigos de la siguiente clasificación UNSPSC 721015; 721029; 721033, 721211 y 721214 debidamente soportada en el RUP renovado, mayor o igual a 2 veces el valor del presupuesto oficial. 
El valor de cada contrato se tomará en Salarios Mínimos Mensuales Legales Vigentes (SMMLV) del R.U.P.
Se aceptarán aquellas propuestas que certifiquen experiencia ESPECÍFICA acreditada en hasta cinco (5) contratos liquidados que incluyan como mínimo uno de los códigos de la siguiente clasificación UNSPSC: 721211; 721214, debidamente soportada en el RUP renovado.
</t>
    </r>
    <r>
      <rPr>
        <u/>
        <sz val="28"/>
        <rFont val="Symbol"/>
        <family val="1"/>
        <charset val="2"/>
      </rPr>
      <t>S</t>
    </r>
    <r>
      <rPr>
        <u/>
        <sz val="16"/>
        <rFont val="Arial"/>
        <family val="2"/>
      </rPr>
      <t xml:space="preserve"> (Del valor total de hasta 5 certificados de contratos liquidados que certifiquen clasificación en alguno de los códigos requeridos)</t>
    </r>
    <r>
      <rPr>
        <sz val="16"/>
        <rFont val="Arial"/>
        <family val="2"/>
      </rPr>
      <t xml:space="preserve"> ≥ 2,0
(Valor del presupuesto total oficial en SMMLV de 2020)</t>
    </r>
  </si>
  <si>
    <t>REP/NO REP</t>
  </si>
  <si>
    <t>Ítem</t>
  </si>
  <si>
    <t>ACTIVIDADES PRELIMINARES Y EXCAVACIONES</t>
  </si>
  <si>
    <t>NR</t>
  </si>
  <si>
    <t>Cerramiento en alambre de púas con altura 2,10 Incluye: Suministro, mano de obra, transporte horizontal y vertical, Estacones de madera 2" x 2", concreto de 17,5 Mpa para fijación de estructura en madera (Incluye aditivo impermeabilizante), alambre de púa calibre 12,5 con recubrimiento de zinc y resistencia de 450kgf, 4 hiladas de alambre por cada metro instalado,  clavos, herramienta menor,  y todos los demás elementos necesarios para su correcta instalación. Ver especificación técnica</t>
  </si>
  <si>
    <t>Cerramiento en tela verde con una altura 2,10 Incluye suministro, mano de obra, excavación, transporte horizontal y vertical, tela verde 65gr/m2, Estacones de madera 2" x 2", fijación de estructura de madera, clavos, herramienta menor y todos los demás elementos necesarios para su correcta instalación. Ver especificación técnica</t>
  </si>
  <si>
    <t>DEMOLICIONES Y RETIROS</t>
  </si>
  <si>
    <t>RETIRO DE CERRAMIENTO EN MALLA ESLABONADA. Incluye el retiro, cargue y transporte de los materiales, recuperación de los materiales aprovechables como tubería, malla eslabonada y alambre de púas y su transporte hasta el sitio que indique la interventoría, demolición de concreto, cargue, transporte y botada de escombros provenientes de este retiro en botaderos oficiales o donde indique la interventoría.</t>
  </si>
  <si>
    <t>R</t>
  </si>
  <si>
    <t>Demolición, desmonte, acarreo y  cargue  de piso en  baldosa de cualquier tipo, resistencia o espesor, incluye: mano de obra, herramienta y equipo, transportes internos y externos,  cargue, transporte y botada de escombros en botaderos oficiales y todos los demás elementos necesarios para desarrollar correctamente la actividad. Ver especificación técnica</t>
  </si>
  <si>
    <r>
      <t>m</t>
    </r>
    <r>
      <rPr>
        <vertAlign val="superscript"/>
        <sz val="11"/>
        <rFont val="Swis721 LtCn BT"/>
        <family val="2"/>
      </rPr>
      <t>2</t>
    </r>
  </si>
  <si>
    <t xml:space="preserve">DEMOLICION DE REVOQUE TIPO PERLITA EN CIELOS, incluye: mano de obra, demarcación, herramienta y equipo, cortes con pulidora, señalización,  transporte horizontal y vertical,  cargue, transporte y botada de escombros en botaderos oficiales, empacada en costales. </t>
  </si>
  <si>
    <t xml:space="preserve">Retiro, desmonte, demolición de muros en Drywall de cualquier resistencia y espesor, incluye: Retiro de estructura de soporte completa (Omegas, ángulos, soportes, parales, tornillos), retiro de placas de drywall de cualquier espesor, mano de obra, demarcación, herramienta y equipo, cortes con pulidora, señalización,  transporte horizontal y vertical, cargue hasta el sitio de acopio de la universidad,  cargue, transporte y botada de escombros en botaderos oficiales, empacada en costales. </t>
  </si>
  <si>
    <t xml:space="preserve">Retiro, desmonte, demolición de cielos en Drywall de cualquier resistencia y espesor, incluye: Retiro de estructura de soporte completa (Omegas, ángulos, soportes, parales, tornillos), retiro de placas de drywall de cualquier espesor, mano de obra, demarcación, herramienta y equipo, cortes con pulidora, señalización, transporte horizontal y vertical, cargue hasta el sitio de acopio de la universidad, cargue, transporte y botada de escombros en botaderos oficiales, empacada en costales,  y todos los demás elementos necesarios para desarrollar correctamente la actividad
</t>
  </si>
  <si>
    <t xml:space="preserve">Retiro, desmonte, demolición de enchape en  baldosa, cerámica, porcelanato existente en los pisos de cualquier resistencia, espesor y dimensión. incluye: mano de obra, herramienta y equipo, cortes con pulidora, señalización, transporte horizontal y vertical, cargue hasta el sitio de acopio de la universidad, cargue, transporte y botada de escombros en botaderos oficiales, empacada en costales,  y todos los demás elementos necesarios para desarrollar correctamente la actividad
</t>
  </si>
  <si>
    <t>2.7</t>
  </si>
  <si>
    <t xml:space="preserve">Retiro o desmonte de puerta existente de cualquier material y dimensión. incluye: Retiro o desmonte de marco de la puerta, mano de obra, herramienta y equipo, cortes con pulidora, señalización, transporte horizontal y vertical, cargue hasta el sitio de acopio de la universidad,  y todos los demás elementos necesarios para desarrollar correctamente la actividad
</t>
  </si>
  <si>
    <t>2.8</t>
  </si>
  <si>
    <t>PLASTICO NEGRO PARA PROTECCION DE MOBILIARIO Y ELEMENTOS EXISTENTES. Incluye: Suministro, transporte e Instalación temporal y retiro al final de la obra, elementos de fijación y todos los elementos necesarios para su correcta instalación.</t>
  </si>
  <si>
    <t>2.9</t>
  </si>
  <si>
    <t xml:space="preserve">Pases de muro de cualquier resistencia, espesor y dimensión para tuberías y canaletas de redes eléctricas, hidráulicas y de aires acondicionado. Incluye: Herramienta, equipo, mano de obra, canchada,  resane, filetes, chaflanes, demarcación, cortes con pulidora, cargue, transporte y botada de escombros en botaderos oficiales y todos los demás elementos necesarios . No incluye pintura
</t>
  </si>
  <si>
    <t>2.10</t>
  </si>
  <si>
    <t>DEMOLICIÓN ANDENES O PISOS, cargue, transporte y botada de escombros de ESPESOR MÁXIMO 0.25m, en concreto. Incluye retiro de cordones, retiro de enchape (baldosa, baldosín forros en arenón, madera, vinilo, granito esmerilado, concreto, pisos en gres, entre otros), placa de concreto si existe, entresuelo de recebo; retiro y reinstalación de tapas de medidores de acueducto cualquier diámetro, tapas de energía y tapas cajas de teléfono. Incluye compresor neumático con martillo, además recuperación de los materiales aprovechables o su transporte hasta el sitio que lo indique la interventoría, cargue, transporte y botada de escombros en botaderos oficiales.</t>
  </si>
  <si>
    <t>2.11</t>
  </si>
  <si>
    <t>Desmonte de piso en Madera. Incluye: mano de obra, corte con pulidora, recuperación de todos los materiales aprovechables, demarcación, transporte hasta los acopios de la universidad o hasta el sitio que indique la interventoría, cargue, transporte y botada de escombros en botaderos oficiales, herramienta menor, señalización y todo lo necesario para su correcto desmonte y reinstalación.</t>
  </si>
  <si>
    <t>2.12</t>
  </si>
  <si>
    <t>Demolición de pavimento rígido o flexible hasta un espesor de 12cm. Incluye: mano de obra, demarcación y corte con pulidora,  taladro o martillo demoledor, herramienta menor, señalización, recuperación de los materiales aprovechables y su transporte hasta el sitio que lo indique la interventoría, cargue, transporte y botada de escombros en botaderos oficiales</t>
  </si>
  <si>
    <t>2.13</t>
  </si>
  <si>
    <t>Demolición de revoque de cualquier resistencia o espesor Incluye: mano de obra, corte con pulidora, herramienta y equipo necesario para realizar la actividad, demarcación, señalización, cargue, transporte y botada de escombros en botaderos oficiales y todo lo necesario para su correcta ejecución. Ver especificación técnica</t>
  </si>
  <si>
    <t>2.14</t>
  </si>
  <si>
    <t>Demolición mortero de piso de cualquier resistencia o espesor  Incluye: demolición de mortero para cualquier resistencia y espesor, mano de obra, corte con pulidora, martillo o compresor, herramienta y equipo necesario para realizar la actividad, demarcación, señalización, cargue, transporte y botada de escombros en botaderos oficiales y todo lo necesario para su correcta ejecución. Ver especificación técnica</t>
  </si>
  <si>
    <t>2.15</t>
  </si>
  <si>
    <t>Demolición de zócalo o media caña de cualquier resistencia y espesor incluye: mano de obra, corte con pulidora, herramienta y equipo necesario para realizar la demolición, demarcación, señalización, cargue, transporte y botada de escombros en botaderos oficiales y todo lo necesario para su correcta ejecución. Ver especificación técnica</t>
  </si>
  <si>
    <t>2.16</t>
  </si>
  <si>
    <t>Demolición de mampostería de cualquier resistencia o espesor. Incluye: mano de obra, corte con pulidora, herramienta y equipo necesario para realizar la actividad, demarcación, cargue, transporte y botada de escombros en botaderos oficiales y todo lo necesario para su correcta ejecución. Ver especificación técnica</t>
  </si>
  <si>
    <t>2.17</t>
  </si>
  <si>
    <t>Apertura de vanos en muros de cualquier resistencia o espesor, para apertura de puertas, ventanas, instalación de mobiliario, etc.  Incluye: mano de obra, corte con pulidora, herramienta y equipo necesario para realizar la actividad, demarcación, cargue, transporte y botada de escombros en botaderos oficiales y todo lo necesario para su correcta ejecución. Ver especificación técnica</t>
  </si>
  <si>
    <t>2.18</t>
  </si>
  <si>
    <t>Demolición de estructuras de concreto manual o mecánicamente, de cualquier resistencia, reforzado o ciclópeo, y en cualquier clase de estructura. Incluye: Retiro de refuerzo y cualquier tipo de acabado (Revoques o enchapes) e instalaciones embebidas, compresor neumático con martillo, recuperación de los materiales aprovechables y su transporte hasta el sitio que indique la interventoría, cargue, transporte y botada de escombros en botaderos oficiales.</t>
  </si>
  <si>
    <r>
      <t>m</t>
    </r>
    <r>
      <rPr>
        <vertAlign val="superscript"/>
        <sz val="11"/>
        <rFont val="Swis721 LtCn BT"/>
        <family val="2"/>
      </rPr>
      <t>3</t>
    </r>
  </si>
  <si>
    <t>MOVIMIENTOS DE TIERRA</t>
  </si>
  <si>
    <t>Excavación manual de material heterogéneo de 0-2 bajo cualquier grado de humedad. Incluye: Mano de obra, retiro de rocas descompuestas, bolas de roca de volumen inferior de 0,35 m³,  herramienta, equipo, transporte horizontal y vertical, cargue, transporte y botada de escombros en botaderos oficiales y  todos las demás actividades necesarias para su correcto funcionamiento.</t>
  </si>
  <si>
    <t>Excavación manual de material heterogéneo de 2-4 bajo cualquier grado de humedad. Incluye: Mano de obra, retiro de rocas descompuestas, bolas de roca de volumen inferior de 0,35 m³,  herramienta, equipo, transporte horizontal y vertical, cargue, transporte y botada de escombros en botaderos oficiales y  todos las demás actividades necesarias para su correcto funcionamiento.</t>
  </si>
  <si>
    <t>Botada de escombros producto de las demoliciones y aseo general, incluye: Cargue y botada del material procedente de las demoliciones en sitios debidamente certificados por la autoridad ambiental competente, afiliación del personal que realizará la actividad de cargue, señalización con balizas y cintar reflectiva, transporte horizontal y vertical.</t>
  </si>
  <si>
    <t>Llenos en arenilla, compactados mecánicamente hasta obtener una densidad del 95% de la máxima obtenida en el ensayo del próctor modificado. Incluye el suministro, mano de obra,  colocación de la arenilla, la compactación de la misma y transporte interno y externo.</t>
  </si>
  <si>
    <t>Llenos en material provenientes de la excavación, compactados mecánicamente hasta obtener una densidad del 95% de la máxima obtenida en el ensayo del próctor modificado. Incluye combustible de Compactador y  transporte interno y externo, transporte horizontal y vertical. Su medida será en sitio ya compactado.</t>
  </si>
  <si>
    <t>Llenos compactados en suelo cemento, compactados mecánicamente. Incluye material de préstamo, 2 sacos de cemento 50 kg por cada m3, transporte interno y externo, transporte horizontal y vertical,  y todo lo necesario para su correcta compactación. Su medida será en sitio ya compactado.</t>
  </si>
  <si>
    <t>Construcción de entibado temporal en tablón de madera. Bajo cualquier altura y grado de humedad. Incluye suministro, mano de obra y transporte de elementos en madera, el cargue, transporte interno, transporte externo y botada de material sobrantes en los sitios donde lo indique la interventoría.  El entibado se colocará en forma continua (toda la pared cubierta) según lo requieran las condiciones del terreno o de las vecindades. Se computarán, para efectos de pago, solamente las áreas netas cubiertas por el entibado. En ningún caso se considerará como entibado la colocación de marcos espaciados, comúnmente llamado puertas. Se utilizarán tablones, maderas o puntales de madera de pino o similar, con una densidad mayor o igual a 0,4 gr/cm3, con una resistencia de trabajo a la flexión mayor o igual a 6 Mpa (0,6 Kg/cm2) y un contenido de humedad menor o igual al 20%. Ningún elemento podrá presentar hendiduras, nudos o curvaturas que afecten la calidad del entibado.</t>
  </si>
  <si>
    <t>Súbase granular tipo Invitas o equivalente, incluye: Suministro, compactación hasta alcanzar densidad  del 95%  de la máxima obtenida en el ensayo protector modificado , ensayos de densidad de campo CBR y todo lo necesario para su correcto funcionamiento (Ver especificación técnica).</t>
  </si>
  <si>
    <t>Base granular BG-1 tipo Invias o equivalente, incluye: Suministro, compactación hasta alcanzar densidad del 98% de la máxima obtenida en el ensayo   próctor modificado, ensayos de densidad de campo CBR y todo lo necesario para su correcto funcionamiento (ver especificación técnica).</t>
  </si>
  <si>
    <t>ESTRUCTURAS EN CONCRETO</t>
  </si>
  <si>
    <t>Construcción de andén en concreto de 21 Mpa, espesor entre 10cm y 15cm, incluye: Suministro, mano de obra, transporte interno y externo, paleteado, vibrado del concreto, llave de confinamiento, material de soporte (entresuelo o subbase), malla electrosoldada D-84,  formaleta,  curado, herramienta, equipo, sellante de juntas elastomérico de poliuretano y todo lo necesario para su correcta ejecución y funcionamiento. Ver especificación técnica</t>
  </si>
  <si>
    <t>Construcción Cunetas en "V" o en "U" desarrollo 0,50m espesor entre 0,08m  y 0,10m similares a las existentes en concreto de 21Mpa, incluye: Formaleta, concreto, entresuelo, acero de refuerzo, curado, transporte y todo lo necesario para su correcta ejecución y funcionamiento</t>
  </si>
  <si>
    <t>Construcción Cunetas en "V" o en "U" desarrollo 0,30m espesor entre 0,08m  y 0,10m similares a las existentes en concreto de 21Mpa, incluye: Formaleta, concreto, entresuelo, acero de refuerzo, curado, transporte y todo lo necesario para su correcta ejecución y funcionamiento</t>
  </si>
  <si>
    <t>Concreto para vigas aéreas a una altura no mayor de 4m del nivel de piso portante con f´c  de 21Mpa, incluye: Suministro, mano de obra, herramienta, equipo, estructura en tacos metálicos, formaleta, vibrado, curado, transporte interno, transporte externo y todo lo necesario para su correcta instalación y posterior funcionamiento. Ver especificación técnica. Ver especificación técnica</t>
  </si>
  <si>
    <t>Concreto para vigas de fundación con f´c  de 21Mpa, incluye: Suministro, mano de obra,  formaleta, vibrado, curado, pruebas de laboratorio (cilindros de concreto), transporte interno, herramienta, transporte externo, equipo y todo lo necesario para su correcta instalación y posterior funcionamiento. Ver especificación técnica</t>
  </si>
  <si>
    <t>Concreto para columnas hasta una altura de 4m con f´c  de 21Mpa, incluye: Suministro, mano de obra, tacos metálicos, tensores, formaleta, vibrado, curado, pruebas de laboratorio (cilindros de concreto), transporte interno, transporte externo, herramienta y todo lo necesario para su correcta instalación y posterior funcionamiento. Ver especificación técnica</t>
  </si>
  <si>
    <t>Construcción de Losa en concreto de 21 Mpa. con un espesor de 0.10m. Incluye suministro, transporte e instalación del concreto, mano de obra, vibrado, protección y curado, para estructuras de acuerdo con las diferentes dimensiones establecidas en los planos y diseños. Ver especificación técnica</t>
  </si>
  <si>
    <t xml:space="preserve">Construcción de pasamanos prefabricados en concreto 21 Mpa, incluye: suministro, mano de obra, demoliciones, fraguado, superformaleta, chaflanes, tapas intermedias, columnetas, tapas de losa, lagrimales, herramienta, transporte interno y externo, herramienta, equipo y todo lo necesario para su normal funcionamiento. Ver especificación técnica
</t>
  </si>
  <si>
    <t>Construcción de peldaños (huellas) prefabricados en concreto 21 Mpa; espesores entre8 y 10cmincluye: Suministro, mano de obra, formaletas, dilataciones, ranuras, acabado superficial, curado, transporte interno, transporte externo, instalación de peldaño, lechada, mortero de pega, herramienta, equipo y todo lo necesario para su normal funcionamiento. Ver especificación técnica</t>
  </si>
  <si>
    <t>Faja en piedra anclada en mortero, ancho 0,40 m. Incluye: Suministro, mano de obra,  transporte interno y externo, piedra de canto rodado entre 2" y 4" y mortero  de f´c=210 kg/cm2, herramienta, equipo y todos los demás elementos necesarios para su normal funcionamiento. Ver especificación técnica</t>
  </si>
  <si>
    <t>Faja en grano lavado No 1 y No 2,  ancho 0,40 m. Incluye: Suministro de material, demarcación, cortes con pulidora, mano de obra, transporte horizontal, transporte vertical, granito lavado N°1, N°2, lechada, carnaza y mortero  de f´c=210 kg/cm2, herramienta, equipo y todos los demás elementos necesarios para su correcta instalación. Ver especificación técnica</t>
  </si>
  <si>
    <t>Construcción de rampa en concreto 21 mpa sobre terreno natural, pendiente m = 8%. Incluye: Suministro, mano de obra, concreto con espesor e=8cm, superformaleta, molduras, llaves en concreto,  a entresuelo con espesor de 20cm (15cm en piedra y 5cm en arenilla, pruebas de laboratorio (cilindros de concreto),  transporte horizontal, transporte vertical, herramienta, equipo y todos los demás elementos necesarios para su normal funcionamiento. La malla electrosoldada, acero de refuerzo y mampostería se paga en los ítem respectivos. Ver especificación técnica</t>
  </si>
  <si>
    <t>Construcción de escaleras en concreto 21 mpa sobre terreno natural, Incluye: Suministro, mano de obra, concreto con espesor e=10cm, superformaleta, molduras, llaves en concreto,  a entresuelo con espesor de 20cm (sub base granular), pruebas de laboratorio (cilindros de concreto),  transporte horizontal, transporte vertical, herramienta, equipo y todos los demás elementos necesarios para su normal funcionamiento. La malla electrosoldada, acero de refuerzo y mampostería se paga en los ítem respectivos. Ver especificación técnica</t>
  </si>
  <si>
    <t>Construcción de pilotes pre excavados en concreto 21 mpa incluye: Suministro, mano de obra, concreto, pruebas de laboratorio (cilindros de concreto),  transporte horizontal, transporte vertical, herramienta, equipo y todos los demás elementos necesarios para su normal funcionamiento. El acero de refuerzo se paga en el ítem respectivo. Ver especificación técnica</t>
  </si>
  <si>
    <t>Rejillas en Concreto para cárcamos. Incluye: Suministro, mano de obra y transporte interno y externo, Concreto 21Mpa, Acero de refuerzo fy=420mpa, formaleta, fraguado y todo lo necesario para su correcto funcionamiento. Ver especificación técnica</t>
  </si>
  <si>
    <t xml:space="preserve">Lavada e hidrofugada de losas y pisos en gres existente. Incluye: hidrolavadora eléctrica, ácido nítrico e hidrosolve proporción 1:1:5  y todo lo necesario para su correcta ejecución y funcionamiento.
</t>
  </si>
  <si>
    <t xml:space="preserve">Concreto con resistencia de 21 Mpa  espesores entre 5 y 8cm para construir tapas de cajas eléctricas y/o tapas de cajas de paso de cualquier espesor incluye: Suministro, mano de obra, formaleta, concreto, acabado existente en la zona a reparar o indicado en los planos o por la Interventoría (Concreto pulido, escobeado, ranurado, rústico, etc.), curado, transporte interno, transporte externo, herramienta, equipo y todo lo necesario para su correcta ejecución y funcionamiento. Ver especificación técnica
</t>
  </si>
  <si>
    <t>Concreto de 21Mpa para construir cajas eléctricas o cajas de paso, hasta una profundidad de 2m. incluye: Suministro, mano de obra, formaleta, concreto, curado, transporte interno, transporte externo, herramienta, equipo y todo lo necesario para su correcta ejecución y funcionamiento. Ver especificación técnica</t>
  </si>
  <si>
    <t>Concreto de 21 Mpa para construcción de cárcamo con  espesor de paredes e=10cm, profundidad hasta 50cm. incluye: Suministro, mano de obra, formaleta, concreto, curado, transporte interno, transporte externo, herramienta, equipo y todo lo necesario para su correcta ejecución y funcionamiento. Ver especificación técnica</t>
  </si>
  <si>
    <t xml:space="preserve">Concreto de 21 Mpa para construcción de pedestales según diseño. Incluye: Suministro, mano de obra, formaleta, concreto, curado, transporte interno, transporte externo, herramienta, equipo y todo lo necesario para su correcta ejecución y funcionamiento. Ver especificación técnica
</t>
  </si>
  <si>
    <t>Estructura de marcos en concreto a la vista para ventanas de 4,3 x 2,7 m, consta de 6 espacios inferiores de  0,75 X 0,50  Y 3 espacios superiores de 1,32 X 3,5, incluye armado de formaletas en superT, acero de refuerzo, desencofrante y todos los elementos necesarios para su correcta instalación</t>
  </si>
  <si>
    <t>ACERO DE REFUERZO</t>
  </si>
  <si>
    <t>Acero de refuerzo fy = 420 Mpa, Incluye: Suministro, soportes o distanciadores en concreto, mano de obra, corte, figuración, transporte interno, transporte externo, herramienta y todos los demás elementos necesarios para su correcto funcionamiento. Ver especificación técnica</t>
  </si>
  <si>
    <t>kg</t>
  </si>
  <si>
    <t xml:space="preserve">Malla electrosoldada tipo D 106. Incluye el suministro, mano de obra, transporte interno, transporte externo, soportes o distanciadores en concreto, herramienta y todos los elementos necesarios para su correcta colocación.  </t>
  </si>
  <si>
    <t xml:space="preserve">Malla electrosoldada tipo D 50. Incluye el suministro, mano de obra, transporte interno, transporte externo, soportes o distanciadores en concreto, herramienta y todos los elementos necesarios para su correcta colocación. </t>
  </si>
  <si>
    <t>Malla electrosoldada tipo D 84. Incluye el suministro, soportes o distanciadores en concreto, mano de obra, transporte interno, transporte externo, herramienta y todos los elementos necesarios para su correcta colocación.</t>
  </si>
  <si>
    <t>Anclaje químico con resina epóxica en estructuras de concreto existentes, Incluye: Perforación entre 3/8" y 5/8" profundidad entre 0,12m y 0,15m, limpieza, varilla de 1/2" con una longitud de 0,55m y todos los elementos necesarios para su correcta instalación y posterior funcionamiento. Ver especificación técnica</t>
  </si>
  <si>
    <t>RECUBRIMIENTO DE ACERO DE REFUERZO CON SIKATOP , con espesor entre 1,0cm y 1.5 cm. Incluye: Suministro de material, mano de obra, transporte horizontal y vertical, y todos los demás elementos necesarios para su correcta instalación. Ver especificación técnica</t>
  </si>
  <si>
    <t>MAMPOSTERÍA</t>
  </si>
  <si>
    <t>Chapas de ladrillo de 0,10*0,40m. Incluye: Suministro de chapas, canchada, mortero de pega, herramienta, transporte interno, transporte externo y todo lo necesario para su ejecución y posterior funcionamiento. Ver especificación técnica</t>
  </si>
  <si>
    <t>Mampostería e=0,15 a 0,20m revitada ambas caras, incluye: Suministro, mano de obra,  Mampostería, mortero 1:4, cortes de piezas,   herramienta, equipo, transporte interno, transporte externo y todo lo necesario para su ejecución y posterior funcionamiento. Ver especificación técnica. (Instalación de mampostería acostada tal como lo indican las especificaciones técnicas).</t>
  </si>
  <si>
    <t>Mampostería e=0,10 a 0,15m revitada ambas caras, incluye: Suministro, mano de obra, Mampostería, mortero 1:4, cortes de piezas,  herramienta, equipo, transporte interno, transporte externo y todo lo necesario para su ejecución y posterior funcionamiento. Ver especificación técnica. (Instalación de mampostería acostada tal como lo indican las especificaciones técnicas).</t>
  </si>
  <si>
    <t>Construcción de mampostería en Bloque de concreto resistencia de 13 Mpa, de dimensiones (12 x 20 x 40 cm.), gris junta revitado ambas caras a la vista, pega de 1 cm horizontal, con pega vertical a tope, muro e=15, mortero de pega 0,25:1:3 (cal-cemento-arena) espesor Max=0.01 m.  Incluye dovelas de confinamiento cada  0.60, (dos) 2 varillas de 3/8" en uno de los hueco del bloque, el hueco se rellena con grounting; acero de refuerzo horizontal cada 0.42 m con (dos) 2 varillas de 1/4",  revite con mortero gris claro similar al color del bloque; bloques esquineros de fábrica, chapas para acabado, trabas, machones, cuchillas, buitrones, remates de enrases, encorozados, áticos, andamios y todo lo necesario para su correcta construcción y funcionamiento. Según diseño y detalle constructivo.  Todos los cortes se realizarán a máquina. (Según norma Icontec 451, 296 y la Astm C-652 y C-34). Muestra de calidad seleccionada y color, para aprobación del arquitecto. Ver detalle y especificaciones técnicas.</t>
  </si>
  <si>
    <t>Muro Sobre cimiento en bloque de 15 x 20 x 40, 2 hiladas incluye bloques, mano de obra mortero de pega, llenado de celda. el  acero se pagara por su respectivo ítem.</t>
  </si>
  <si>
    <t>Lavada e hidrofugada de mampostería Incluye: Suministro, mano de obra, ácido nítrico e hidrosolve proporción 1:1:5 para lavada de muros  e infraestructura de concreto, herramienta, equipo, transporte interno, transporte externo y todos los elementos necesarios para su correcta instalación y funcionamiento. Ver especificación técnica</t>
  </si>
  <si>
    <t>REVOQUES Y FORROS</t>
  </si>
  <si>
    <t>Impermeabilizante para muros, incluye: Suministro, mano de obra, transporte interno y externo, preparación de la superficie para la aplicación del impermeabilizante igol denso o similar, elementos de trabajo en altura, herramienta, equipo  y todos los elementos necesarios para su correcto funcionamiento. Ver especificación técnica</t>
  </si>
  <si>
    <t>Revoque 1:4, incluye: Suministro, mano de obra, transporte interno y externo, filetes, ranuras, preparación de la superficie para la aplicación del revoque, abuzardada, elementos de trabajo en altura, herramienta, equipo  y todos los elementos necesarios para su correcto funcionamiento. Ver especificación técnica</t>
  </si>
  <si>
    <t>Colocación de enchape en piedra maní, Incluye: Suministro, mano de obra, transporte interno y externo, formaleta, concreto de 17Mpa, picada y selección de piedra, lavada con hidrolavadora, herramienta, equipo y todos los elementos necesarios para su normal funcionamiento. Ver especificación técnica</t>
  </si>
  <si>
    <t>Enchape en baldosa,color y dimensiones indicadas por la interventoría, incluye: Suministro, mano de obra,  lechada, pegacor, varilla plástica, herramienta, equipo, transporte interno, transporte externo y todos los elementos necesarios para su normal funcionamiento. Ver especificación técnica</t>
  </si>
  <si>
    <t>Enchape en cerámica, color y dimensiones indicadas por la interventoría, incluye: Suministro, mano de obra,  lechada, pegacor, varilla plástica, herramienta, equipo, transporte interno, transporte externo y todos los elementos necesarios para su normal funcionamiento. Ver especificación técnica</t>
  </si>
  <si>
    <t>Enchape en porcelanato, color y dimensiones indicadas por la interventoría, incluye: Suministro, mano de obra,  lechada, pegacor, varilla plástica, herramienta, equipo, transporte interno, transporte externo y todos los elementos necesarios para su normal funcionamiento. Ver especificación técnica</t>
  </si>
  <si>
    <t>Drywall y Superboard</t>
  </si>
  <si>
    <t>Muro divisorio doble cara súper board de 10 cm y  con espesor de placa de  8 mm. Incluye suministro, mano de obra, estructura metálica para armado y soportes parales, tornillería autoperforante, Pintura Vinilo Tipo 1 Blanco,  Remates de juntas en cinta papel, fajas, filetes y masilla en varias capas lijadas hasta obtener un acabado parejo, Cinta, refuerzos en madera chanú para instalación de puertas, ventanas o modulares, transportes verticales y horizontales, transportes internos y externos, herramienta y equipo, botada del material sobrante de los reintegros en el lugar indicado por la interventoría (Acopios) y todo lo necesario para su correcta instalación y funcionamiento. Ver especificación técnica</t>
  </si>
  <si>
    <t>Muro divisorio doble cara súper board de 12 cm  y con espesor de placa de 10mm Insonorizado con Frescasa Acústica sin papel. Incluye suministro, mano de obra, transporte, estructura metálica para armado y soportes parales, tornillería autoperforante, Pintura Vinilo Tipo 1 Blanco,  Remates de juntas en cinta papel, fajas, filetes y masilla en varias capas lijadas hasta obtener un acabado parejo, Cinta, transportes verticales y horizontales, transportes internos y externos, herramienta y equipo, botada del material sobrante de los reintegros en el lugar indicado por la interventoría  (Acopios) y todo lo necesario para su correcta instalación y funcionamiento.  Ver especificación técnica</t>
  </si>
  <si>
    <t xml:space="preserve">Muro divisorio doble cara súper board de 12 cm  y con espesor de placa de 8mm. Incluye suministro, mano de obra, estructura metálica para armado y soportes parales, tornillería autoperforante, Pintura Vinilo Tipo 1 Blanco,  Remates de juntas en cinta papel y masilla en varias capas lijadas hasta obtener un acabado parejo, Cinta, fajas y filetes, transportes verticales y horizontales, transporte interno y externo, herramienta y equipo,  botada del material sobrante de los reintegros en el lugar indicado por la interventoría (Acopios) y todo lo necesario para su correcta instalación y funcionamiento. </t>
  </si>
  <si>
    <t>Cielo raso plano en Drywall , con lamina de 1/2" Superplaca. Incluye: Suministro, mano de obra, estructura metálica para armado, tornillería autoperforante, Pintura Vinilo Tipo 1 Blanco,  Remates de juntas en cinta papel y masilla en varias capas lijadas hasta obtener un acabado parejo, Cinta, transportes verticales y horizontales, transportes internos y externos, herramienta, equipo, botada del material sobrante de los reintegros y todo lo necesario para su correcta instalación y funcionamiento. Ver especificación técnica</t>
  </si>
  <si>
    <t>Cordón de polietileno de 1/2" y Sellador de junta de alta deformación para tratamiento de Juntas de dilatación entre muros superboad y la estructura. Incluye: Suministro, mano de obra, transporte interno y externo, corte con pulidora,  herramienta, equipo y todos los elementos necesarios para su correcta instalación. Ver especificación técnica</t>
  </si>
  <si>
    <t>Revoque en seco con placa en súper board. Incluye: Suministro, mano de obra, transporte interno y externo, pegamento adecuado para instalación del sistema, placa tipo súper board,  Pintura Vinilo Tipo 1 Blanco,  Remates de juntas en cinta papel y masilla en varias capas lijadas hasta obtener un acabado parejo, estuco plástico en juntas  y todos los elementos necesarios para su correcto funcionamiento. Ver especificación técnica</t>
  </si>
  <si>
    <t>Mantenimiento cielo modular 600x600 mm , incluye: Desmonte, limpieza y reinstalación de placas, ajustes de estructura, reinstalación de cuelgas donde sea necesario, masilla y pintura color blanco, no incluye el cambio de placas rotas, fisuradas o deterioradas, no incluye limpieza o pintura de estructura existente.</t>
  </si>
  <si>
    <t>Suministro e instalación de placas rotas, faltantes o deterioradas súper board 4 mm para cielo modular de 600 x 600 mm . Incluye pintura similar a las existentes en el espacio a intervenir.</t>
  </si>
  <si>
    <t>Construcción de registro en cielo con medidas indicadas por el interventor o en los planos, con lamina de 1/2" Superplaca. Incluye: Suministro, mano de obra, estructura metálica para armado, tornillería autoperforante, Pintura Vinilo Tipo 1 Blanco,  Remates de juntas en cinta papel y masilla en varias capas lijadas hasta obtener un acabado parejo, Cinta, transportes verticales y horizontales, transportes internos y externos, herramienta, equipo, botada del material sobrante de los reintegros y todo lo necesario para su correcta instalación y funcionamiento. Ver especificación técnica</t>
  </si>
  <si>
    <t>Media caña en granito de altura 10 cms color similar a la baldosa, incluye: Suministro y transporte, preparación de superficie de adherencia, pulida, brillada, varilla de dilatación en cobre o aluminio, Granito pulido según color existente en mezcla 60% # 1 y 40% #2, cortes con pulidora en puntos donde sea necesario  y todo lo necesario para su correcta construcción. Ver especificación técnica</t>
  </si>
  <si>
    <t>Media caña en mortero 1:4 impermeabilizado con sika 1 o equivalente. Con un desarrollo de 0,25 m. Incluye suministro, mano de obra y transporte de los materiales, varilla de dilatación en aluminio, cortes con pulidora, formaleta, preparación de superficie de adherencia, picada de piso y pared y todos los demás elementos necesarios para su correcto vaciado. Ver especificación técnica</t>
  </si>
  <si>
    <t>Pulida y brillada de baldosa de grano , incluye: Transporte horizontal y vertical, sellada de poros, maquinaria, eliminación de los excesos debido a la pulida con maquina, limpieza del espacio y todos los demás elementos necesarios para desarrollar la actividad de forma correcta. Ver especificación técnica.</t>
  </si>
  <si>
    <t>Baldosa de grano similar a la existente No. 1 y 2, color gris, de 30x30 cm,  que cumpla con la norma NTC 2849 aprobada por interventoría. Incluye: Suministro, juntas, mortero de pega, arena, preparación de la superficie para garantizar una correcta adherencia,  lechada con cemento gris, remates, cortes con pulidora, transporte y todo lo necesario para su normal funcionamiento. Ver especificación técnica</t>
  </si>
  <si>
    <t>Suministro e instalación de baldosa en concreto tipo chocolatina de 30x30 cm de color indicado por la interventoría. Incluye: Suministro, juntas, mortero de pega, arena, preparación de la superficie para garantizar una correcta adherencia,  lechada con cemento gris, remates, cortes con pulidora, transporte y todo lo necesario para su normal funcionamiento. Ver especificación técnica</t>
  </si>
  <si>
    <t xml:space="preserve">Construcción de mortero de nivelación con espesores entre 3cm y 7cm (necesario para dar pendientes de evacuación de aguas lluvias, sobre losas de cubierta y vigas canoas, corregir baches y empozamientos de agua) incluye: Suministro, mano de obra, transporte interno y externo, malla plástica, aditivo impermeabilizante tipo sika o equivalente y todos los demás elementos necesarios para su correcta instalación. Ver especificación técnica  </t>
  </si>
  <si>
    <t>Construcción de mortero de nivelación con espesores entre 8cm y 11cm (necesario para dar pendientes de evacuación de aguas lluvias, sobre losas de cubierta y vigas canoas, corregir baches y empozamientos de agua) incluye: Suministro, mano de obra, transporte interno y externo, malla plástica, aditivo impermeabilizante tipo sika o equivalente y todos los demás elementos necesarios para su correcta instalación.  Ver especificación técnica</t>
  </si>
  <si>
    <t>Construcción de piso en tableta de gress 20*20 para exteriores,  incluye: Suministro de materiales, mano de obra, herramienta y equipo, transportes internos y externos,  y todos los demás elementos necesarios para desarrollar correctamente la actividad. Ver especificación técnica</t>
  </si>
  <si>
    <t>Construcción de piso en tableta de gress 25*25 para exteriores, incluye: Suministro de materiales, mano de obra, herramienta y equipo, transportes internos y externos,  y todos los demás elementos necesarios para desarrollar correctamente la actividad. Ver especificación técnica</t>
  </si>
  <si>
    <t>Construcción de piso en tableta de gress 15*15 para exteriores,  incluye: Suministro de materiales, mano de obra, herramienta y equipo, transportes internos y externos,  y todos los demás elementos necesarios para desarrollar correctamente la actividad. Ver especificación técnica</t>
  </si>
  <si>
    <t>10</t>
  </si>
  <si>
    <t>URBANISMO</t>
  </si>
  <si>
    <t>10,1</t>
  </si>
  <si>
    <t>Malla plástica de polietileno de alta densidad con tamaño de hueco 3*3 pulgadas color negro o gris tipo colmallas o equivalente, para evitar el ingreso de palomas, tórtolas, pájaros o murciélagos al interior de oficinas, aulas, auditorios, etc.. Incluye todos los accesorios necesarios para la instalación de la malla: guayas, pernos, tornillos, alambre, etc. Ver especificación técnica</t>
  </si>
  <si>
    <t>10,2</t>
  </si>
  <si>
    <t>Mezcla asfáltica en caliente para parcheo Compactada con medios mecánicos según normas para la construcción de pavimentos del INVIAS. Incluye: Suministro, transporte, colocación, riego de liga, cortes con pulidora y todo lo necesario para su correcta construcción y funcionamiento. Ver especificación técnica</t>
  </si>
  <si>
    <t>10,3</t>
  </si>
  <si>
    <t>Mezcla asfáltica en frio para parcheo. Compactada con medios mecánicos según normas para la construcción de pavimentos del INVIAS. Incluye: Suministro, transporte, colocación, riego de liga, cortes con pulidora y todo lo necesario para su correcta construcción y funcionamiento. Ver especificación técnica</t>
  </si>
  <si>
    <t>10,4</t>
  </si>
  <si>
    <t>Suministro, transporte y colocación de cordón prefabricado de Dimensiones (0.15 x 0.45 x 0.80m) de concreto de 21 Mpa, tres caras, juntas ranuradas, referencia Bordillo Barrera Recto Tipo U10 (según M.E.P). Incluye excavación, conformación del terreno, ajustes de concreto o pavimento donde sea necesario, mortero 1:4  de asiento y pega en las longitudes más adecuadas para el desarrollo de la obra, y todo lo necesario para su correcta construcción y funcionamiento. Según diseño. Ver especificación técnica</t>
  </si>
  <si>
    <t>10,5</t>
  </si>
  <si>
    <t>Colocación de Adoquín táctil alerta de Dimensiones (0 .20x.20 0.06 m) , color gris, para un ancho de 0.20m. Incluye suministro y transporte de los materiales, perfilación, nivelación del terreno y adecuación de la superficie, mortero 1:3 para la instalación, corte de piezas, y todo lo necesario para su correcta construcción y funcionamiento. Según diseño.</t>
  </si>
  <si>
    <t>10,6</t>
  </si>
  <si>
    <t>Construcción de línea demarcadora visual en adoquín ADOP-A de dimensiones (0.10 x 0.20 x 0.06 m), color amarillo, salmón o jaspe. Incluye suministro y transporte de los adoquines, cama en arena de asiento de 5cm de espesor, sello en arena de revoque, cortes a máquina. Seguir recomendación del MEP y patrones de instalación del ICPC. El adoquín deberá resellarse por 2 veces con un lapso de 4 meses luego de su instalación y cumplir con la norma NTC 2017.</t>
  </si>
  <si>
    <t>10,7</t>
  </si>
  <si>
    <t>Instalación de escala o peldaño prefabricado en concreto. Incluye: Lechada, mortero de pega, suministro de material, mano de obra, herramienta y equipo, transporte horizontal y vertical y todos los demás elementos necesarios para su correcta instalación.</t>
  </si>
  <si>
    <t>10,8</t>
  </si>
  <si>
    <t>Instalación de lagrimal. Incluye: Incluye: Lechada, mortero de pega, suministro de material, mano de obra, herramienta y equipo, transporte horizontal y vertical y todos los demás elementos necesarios para su correcta instalación.</t>
  </si>
  <si>
    <t>10,9</t>
  </si>
  <si>
    <t>Construcción de revite en piedra maní existente con mortero 1:4, Incluye: Mano de obra, mortero de pega, herramienta y equipo y todos los demás elementos necesarios para la correcta instalación del revite.</t>
  </si>
  <si>
    <t>10,10</t>
  </si>
  <si>
    <t>Colocación de Adoquín táctil guía de Dimensiones (0.20 x 0.20 x 0.08m) , color amarillo. Incluye suministro y transporte de los materiales, perfilación, nivelación del terreno y adecuación de la superficie, mortero 1:3 para la instalación, corte de piezas, y todo lo necesario para su correcta construcción y funcionamiento. Según diseño.</t>
  </si>
  <si>
    <t>11</t>
  </si>
  <si>
    <t>ALQUILER DE EQUIPOS</t>
  </si>
  <si>
    <t>11,1</t>
  </si>
  <si>
    <t>11,2</t>
  </si>
  <si>
    <t>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t>
  </si>
  <si>
    <t>11,3</t>
  </si>
  <si>
    <t>12</t>
  </si>
  <si>
    <t>OBRAS VARIAS</t>
  </si>
  <si>
    <t>12,1</t>
  </si>
  <si>
    <t>Perno de ojo galvanizado 5/8” x 25 cms con adhesivo químico HILTI RE 500. Incluye: Suministro e instalación, taladro percutor, limpieza de la perforación, preparación de la superficie para garantizar una correcta adherencia del producto, herramienta y todos los elementos necesarios para su correcto funcionamiento. Ver especificación técnica</t>
  </si>
  <si>
    <t>12,2</t>
  </si>
  <si>
    <t>Filtro con material granular de 3/4", incluye: Suministro, mano de obra, geotextil no tejido NT-1600, cañuela inferior en concreto de 21 Mpa., esmaltado, tubería perforada PVC Ø=4" corrugada y las respectivas conexiones, material granular 3/4",con una altura de 1,00 m y un ancho de 0.40 m., transporte horizontal y vertical, transporte interno, transporte externo, herramienta y todos los demás elementos necesarios para su correcto funcionamiento. Ver especificación técnica</t>
  </si>
  <si>
    <t>12,3</t>
  </si>
  <si>
    <t>Instalación de rejillas de piso de 2" y 3" suministradas por la universidad. Incluye: Lechada, resanes, mortero con aditivo impermeabilizante, emboquillado empleando productos impermeabilizantes tipo membrana poliuretano, membrana acrílica o equivalente, clavos, tornillos, mano de obra y todos los demás elementos necesarios para su correcta instalación.</t>
  </si>
  <si>
    <t>12,4</t>
  </si>
  <si>
    <t>Construcción de marco metálico para puerta calibre 18. Incluye: Suministro, cortes con pulidora, demarcación, resanes, mortero de pega, mano de obra, transporte e instalación</t>
  </si>
  <si>
    <t>12,5</t>
  </si>
  <si>
    <t>Instalación de puertas suministradas por la universidad (1 ala). Incluye: Mano de obra, bisagras de excelente calidad y resistencia, chapas,  tornillos y clavos, demarcación, cortes con pulidora,  mortero de pega, resanes y todos los demás elementos necesarios para su correcta instalación. No Incluye suministro e instalación de marco metálico.</t>
  </si>
  <si>
    <t>12,6</t>
  </si>
  <si>
    <t xml:space="preserve">Suministro e instalación de puertas en madera (1 ala) según especificaciones técnicas. Incluye: suministro e instalación de puerta en triplex  de pino  importado resistente al agua, estructurada con madera de cedro seco  y una distancia entre los refuerzos horizontales no mayor a  20 cm y triplex de 7mm por el frente y 4mm por la parte de atrás, bisagras tipo rodillo  de excelente calidad  y tornillos,  chapa de seguridad  170 1/4  anti gansua ( Yale plus o similar)  ,  aplicación de 3  capas de sellador lijable, esmalte para puerta (el color se debe entonar hasta alcanzar el color existente o el color indicado por la interventoría).  </t>
  </si>
  <si>
    <t>12,7</t>
  </si>
  <si>
    <t xml:space="preserve">Herrajes para tapas de cajas eléctricas y/o cajas de paso. Incluye: Marco de la tapa en ángulo con medidas 3"x3"x1/4", varilla 3/8" soldada al ángulo, platina de acero de 3"x1/4" gancho de asidero, soldaduras necesarias y todos los demás elementos necesarios para su correcta instalación y funcionamiento. </t>
  </si>
  <si>
    <t>12,8</t>
  </si>
  <si>
    <t>Tratamiento de juntas, grietas y fisuras empleando sello en poliuretano tipo sikaflex At connetion o equivalente. Incluye: Cortes con pulidora, sellalón o sikarot, limpieza de la junta con hidrolavadora, mano de obra, herramienta y equipo, suministro de los materiales y demás elementos necesarios para la correcta instalación.</t>
  </si>
  <si>
    <t>12,9</t>
  </si>
  <si>
    <t>Emboquillado de bajantes o desagües existentes suministrados por la universidad de cualquier dimensión y material Incluye: Lechada, resanes, mortero con aditivo impermeabilizante, emboquillado empleando productos impermeabilizantes tipo membrana poliuretano, membrana acrílica o equivalente, clavos, tornillos, mano de obra y todos los demás elementos necesarios para su correcta instalación.</t>
  </si>
  <si>
    <t>12,10</t>
  </si>
  <si>
    <t>Suministro, transporte e instalacion de deck exterior en madera UH02: incluye estructura de soporte con perfiles en aluminio estructural y todos los demás elementos necesarios para su correcta instalación</t>
  </si>
  <si>
    <t>Ayudantes por administración( Aseo, limpieza, control espacios)</t>
  </si>
  <si>
    <t xml:space="preserve">hora </t>
  </si>
  <si>
    <t>SUMATORIA DE LOS VALORES UNITARIOS</t>
  </si>
  <si>
    <t xml:space="preserve">CIERRE: 14/05/2020
HORA: 9:30 A.M </t>
  </si>
  <si>
    <t xml:space="preserve">AREA METROPOLITANA, HACIENDA LA MONTAÑA </t>
  </si>
  <si>
    <t>URBÁNICO S.A.S</t>
  </si>
  <si>
    <t>DISEÑO CONCRETO S.A.S</t>
  </si>
  <si>
    <t>LUIS CARLOS PARRA</t>
  </si>
  <si>
    <t>OMEGA INGENIERÍA ASOCIADOS S.A.S</t>
  </si>
  <si>
    <t>CONSTRUCTORA 2G S.A.S</t>
  </si>
  <si>
    <t>CNV CONSTRUCCIONES S.A.S</t>
  </si>
  <si>
    <t>GUSTAVO ADOLFO CARMONA ALARCÓN</t>
  </si>
  <si>
    <t>O.L INGENIERÍA DE CONSTRUCCIÓN S.A.S</t>
  </si>
  <si>
    <t>INGEOMEGA S.A.S</t>
  </si>
  <si>
    <t>IDEAS Y SOLUCIONES CIVILES DE COLOMBIA S.A.S</t>
  </si>
  <si>
    <t>INGEADE S.A.S</t>
  </si>
  <si>
    <t>INGAP S.A.S</t>
  </si>
  <si>
    <t>ANGELA MARÍA CÁRDENAS ZAPATA</t>
  </si>
  <si>
    <t>Se recibieron 13 propuestas tecnico-económicas</t>
  </si>
  <si>
    <t>HORA DE RECIBIDO (AM)</t>
  </si>
  <si>
    <t>900.066.226-6</t>
  </si>
  <si>
    <t>900.154.904-9</t>
  </si>
  <si>
    <t>811.046.667-2</t>
  </si>
  <si>
    <t>900.716.514-2</t>
  </si>
  <si>
    <t>800.109.273-6</t>
  </si>
  <si>
    <t>900.348.130-9</t>
  </si>
  <si>
    <t>800.027.813-0</t>
  </si>
  <si>
    <t>900.488.012-8</t>
  </si>
  <si>
    <t>900.090.840-1</t>
  </si>
  <si>
    <t>811.047.188-0</t>
  </si>
  <si>
    <t>JHON ALBERTO CALLE GALLEGO</t>
  </si>
  <si>
    <t>DIEGO HUMBERTO RODRÍGUEZ SIERRA</t>
  </si>
  <si>
    <t>WILLIAM ANTONIO BALCAZAR BOTERO</t>
  </si>
  <si>
    <t>ANDRÉS URIBE LÓPEZ</t>
  </si>
  <si>
    <t>JUAN SEBASTIÁN VÉLEZ</t>
  </si>
  <si>
    <t>SERGIO ANDRÉS PALACIO VELÁSQUEZ</t>
  </si>
  <si>
    <t>ELVIA ROSA MEDINA OSORIO</t>
  </si>
  <si>
    <t>JUAN MANUEL MARQUEZ AGUDELO</t>
  </si>
  <si>
    <t>EDUARDO AGUDELO OSPINA</t>
  </si>
  <si>
    <t>MARÍA YORLENY PALACIO LOPERA</t>
  </si>
  <si>
    <t>206 Páginas del anexo como propuesta. No se observa frecuencia en la foliación.</t>
  </si>
  <si>
    <t>Se recibieron 5 archivos en formato de pdf y 5 archivos en formato zip (comprimido)</t>
  </si>
  <si>
    <t>Se observaron 261 documentos en archivo PDF, sin embargo no hay secuencia de la foliación.</t>
  </si>
  <si>
    <t>Se observa en el archivo PDF 152 documentos, sin embargo, no hay secuencia en la foliación.</t>
  </si>
  <si>
    <t>Email1: 46 folios
Email2: 48 documentos
Email3: 47 y 55 documentos
Email4: 9 documentos</t>
  </si>
  <si>
    <t>Resúmen: se recibieron trece (13) propuestas.
EQUIPO TÉCNICO DE EVALUACIÓN
DIVISIÓN DE INFRAESTRUCTURA FÍSICA</t>
  </si>
  <si>
    <t>CUMPLE</t>
  </si>
  <si>
    <t>I</t>
  </si>
  <si>
    <t>NO CUMPLE</t>
  </si>
  <si>
    <t>SIN OBSERVACIÓN</t>
  </si>
  <si>
    <t>SI</t>
  </si>
  <si>
    <t>CW2222554-20408</t>
  </si>
  <si>
    <t>GLI-085-2016</t>
  </si>
  <si>
    <t>21260002-001-2017</t>
  </si>
  <si>
    <t>PN MECUC NRO 75-6610019-18</t>
  </si>
  <si>
    <t>SECRETARIA DE CULTURA CIUDADANA - MUNICIPIO DE MEDELLÍN</t>
  </si>
  <si>
    <t>COMFAMA</t>
  </si>
  <si>
    <t>POLICÍA METROPOLITANA DE CÚCUTA</t>
  </si>
  <si>
    <t>UT</t>
  </si>
  <si>
    <t>NO PRESENTÓ CERTIFICADO</t>
  </si>
  <si>
    <t>CONTRATO DE OBRA A TODO COSTO</t>
  </si>
  <si>
    <t>CONTRATO DE OBRA 001 DE 2018</t>
  </si>
  <si>
    <t>OBRA PÚBLICA 100 2019</t>
  </si>
  <si>
    <t>CONTRATO DE OBRA CIVIL</t>
  </si>
  <si>
    <t>ORGANIZACIÓN DE INGENIERÍA Y TECNOLOGÍA COLOMBIANA S.A.S</t>
  </si>
  <si>
    <t>ESTANDAR INGENIEROS S.A.S</t>
  </si>
  <si>
    <t>ESE HOSPITAL SAN JUAN DE DIOS DE COCORNA</t>
  </si>
  <si>
    <t>MUNICIPIO DE NECOCLI</t>
  </si>
  <si>
    <t>INGENIRÍA DE ALTURA S.A.S</t>
  </si>
  <si>
    <t>62-63</t>
  </si>
  <si>
    <t>42-44</t>
  </si>
  <si>
    <t>54-55</t>
  </si>
  <si>
    <t>65-66</t>
  </si>
  <si>
    <t>67-68</t>
  </si>
  <si>
    <t>011-00-T-ESALO-2016 MANTENIMIENTO, ADECUACIÓN Y MEJORAMIENTO DE LAS INSTALACIONES Y PUNTOS ECOLÓGICOS DEL GRUPO AÉREO DEL AMAZONAS</t>
  </si>
  <si>
    <t>017 ARC ENSB CLENS/2017 ADECUACIÓN DE LOS CAMPOS DEPORTIVOS DE LA ESCUELA NAVAL DE SUBOFICIALES A.R.C. "BARRANQUILLA" A PRECIO UNITARIO FIJO  Y SIN FÓRMULA DE REAJUSTE</t>
  </si>
  <si>
    <t>070 CENAC - CALI 2015 CONTRATAR EL MANTENIMIENTO DE BIENES INMUEBLES E INSTALACIONES A TODO COSTO, DE LAS UNIDADES CENTRALIZADAS POR EL CENAC CALI.</t>
  </si>
  <si>
    <t>052-2016 CONTRATAR EN NOMBRE DE LA NACIÓN, CONSEJO SUPERIOR DE LA JUDICATURA DIRECCIÓN SECCIONAL DE ADMINISTRACIÓN JUDICIAL DE VALLEDUPAR-CESAR, ALGUNAS OBRAS DE ADECUACIÓN DEL PALACIO DE JUSTICIA DE VALLEDUPAR</t>
  </si>
  <si>
    <t>077-2016 MANTENIMIENTO A TODO COSTO DE VIVIENDAS FISCALES PARA SUBOFICIALES EN LA SECCIONAL DE RIOHACHA</t>
  </si>
  <si>
    <t>FUERZA AÉREA COLOMBIANA-GAAMA</t>
  </si>
  <si>
    <t>ARMADA NACIONAL DE COLOMBIA</t>
  </si>
  <si>
    <t>EJERCITO NACIONAL DE COLOMBIA - CENAC CALI</t>
  </si>
  <si>
    <t>CONSEJO SUPERIOR DE LA JUDICATURA - DIRECCION SECCIONAL DE ADM INISTRACIÓN JUDICIAL DE VALLEDUPAR - CESAR</t>
  </si>
  <si>
    <t>INSTITUTO DE CASAS FISCALES DEL EJÉRCITO</t>
  </si>
  <si>
    <t>421 DE 2014</t>
  </si>
  <si>
    <t>236 DE 2014</t>
  </si>
  <si>
    <t>MUNICIPIO DE CALDAS</t>
  </si>
  <si>
    <t>MUNICIPIO DE TURBO</t>
  </si>
  <si>
    <t>28-29</t>
  </si>
  <si>
    <t>698 DE 2017</t>
  </si>
  <si>
    <t>448-2015</t>
  </si>
  <si>
    <t>4600056302 DE 2014</t>
  </si>
  <si>
    <t>SECRETARÍA DISTRITAL DE SEGURIDAD, CONVIVENCIA Y JUSTICIA</t>
  </si>
  <si>
    <t>EJERCITO NACIONAL CENAC TOLEMAIDA</t>
  </si>
  <si>
    <t>ALCALDÍA DE MEDELLÍN</t>
  </si>
  <si>
    <t>C</t>
  </si>
  <si>
    <t>4600059755  DE 2015</t>
  </si>
  <si>
    <t>001-1</t>
  </si>
  <si>
    <t>-</t>
  </si>
  <si>
    <t>400 DE 2013</t>
  </si>
  <si>
    <t>MUNICIPIO DE MEDELLÍN - SECRETARÍA DE EDUCACIÓN</t>
  </si>
  <si>
    <t>PROMOTORA INMOBILIARIA CALYCANTO S.A.S</t>
  </si>
  <si>
    <t>INMOBILIA S.A.S</t>
  </si>
  <si>
    <t>EDU - EMPRESA DE DESARROLLO URBANO</t>
  </si>
  <si>
    <t>La experiencia general requiere que se cumpla como mínimo dos (2) de los códicos de las clasificaciones 721015, 721029,721033, 721211, 721214     (5.2. Requisito de experiencia)</t>
  </si>
  <si>
    <t>293 DE 2014</t>
  </si>
  <si>
    <t>BIENESTAR 2016-0920</t>
  </si>
  <si>
    <t>GLI-070-2016</t>
  </si>
  <si>
    <t>MUNICIPIO DE MEDELLÍN</t>
  </si>
  <si>
    <t>GOBERNACIÓN DE ANTIOQUIA</t>
  </si>
  <si>
    <t>FUNDACIÓN UDEA</t>
  </si>
  <si>
    <t>U DE A</t>
  </si>
  <si>
    <t>CONTRATO GJ 041 DE 2016</t>
  </si>
  <si>
    <t>CONTRATO 4600066635 DE 2016</t>
  </si>
  <si>
    <t>CONTRATO 2017700180 DE 2017</t>
  </si>
  <si>
    <t>OBRA PÚBLICA 208 DE 2018</t>
  </si>
  <si>
    <t>CONTRATO GJ 196 DE 2018</t>
  </si>
  <si>
    <t>INSTITUCIÓN UNIVERSITARIA PASCUAL BRAVO</t>
  </si>
  <si>
    <t>METROPARQUES E.I.C.E.</t>
  </si>
  <si>
    <t>MUNICIPIO DE EL RETIRO</t>
  </si>
  <si>
    <t>No. 12-6-10040-16</t>
  </si>
  <si>
    <t>No 12-6-10011-18</t>
  </si>
  <si>
    <t>POLICÍA METROPOLITANA DEL VALLE DE ABURRÁ</t>
  </si>
  <si>
    <t>2016-001697</t>
  </si>
  <si>
    <t>4600072649 DE 2017</t>
  </si>
  <si>
    <t>GLI-095-2016</t>
  </si>
  <si>
    <t>EPM</t>
  </si>
  <si>
    <t>FUREL S.A.</t>
  </si>
  <si>
    <t>CAJA DE COMPENSACIÓN FAMILIAR DE ANTIOQUIA</t>
  </si>
  <si>
    <t>INSTITUCIÓN UNIVERSITARIA COLEGIO MAYOR DE ANTIOQUIA</t>
  </si>
  <si>
    <t>ITM</t>
  </si>
  <si>
    <t>HMV INGENIEROS LTDA</t>
  </si>
  <si>
    <t>CW2222681</t>
  </si>
  <si>
    <t>001-2016</t>
  </si>
  <si>
    <t>3008-2016</t>
  </si>
  <si>
    <t>2509-57-CN-SO-001-01-0</t>
  </si>
  <si>
    <t>ÁREA METROPOLITANA DEL VALLE DE ABURRÁ</t>
  </si>
  <si>
    <t>EMPRESA DE DESARROLLO URBANO -EDU-</t>
  </si>
  <si>
    <t>035 DE 2015</t>
  </si>
  <si>
    <t>GLI-068-2016</t>
  </si>
  <si>
    <t>AP 581 DE 2018</t>
  </si>
  <si>
    <t>PRESENTÓ CERTIFICADO</t>
  </si>
  <si>
    <t>ACORDE A ITEM 5.2.1 (T.R.)</t>
  </si>
  <si>
    <t>PENDIENTES POR SUBSANAR</t>
  </si>
  <si>
    <t>CUMPLEN CON LO SOLICITADO</t>
  </si>
  <si>
    <t>PENDIENTES</t>
  </si>
  <si>
    <t>La experiencia específica requiere que se cumpla como mínimo uno de los códicos de las clasificaciones 721211; 721214 (5.2. Requisito de experiencia)</t>
  </si>
  <si>
    <t>NO SUBSANABLE</t>
  </si>
  <si>
    <t>NO CUMPLEN CON LO SOLICITADO</t>
  </si>
  <si>
    <t>PRESENTACIÓN DE ACTAS DE LIQUIDACIÓN  EN LOS ÚLTIMOS CINCO (5) AÑOS ANTERIORES AL CIERRE DE LA INVITACIÓN(9)</t>
  </si>
  <si>
    <t>NO</t>
  </si>
  <si>
    <t>Con los contratos 4600059755 de 2015 y 400 de 2013 cumple con lo exigido en los términos respecto al requerimiento de cumplir con dos (2) contratos de atención a la comunidad. Es por esto que se habilita el cumplimiento de estos dos contratos, ya que en los mencionados se cumple con la exigencia.</t>
  </si>
  <si>
    <r>
      <t>CUMPLE CON</t>
    </r>
    <r>
      <rPr>
        <b/>
        <sz val="11"/>
        <color rgb="FFFF0000"/>
        <rFont val="Arial"/>
        <family val="2"/>
      </rPr>
      <t xml:space="preserve"> AL MENOS DOS</t>
    </r>
    <r>
      <rPr>
        <b/>
        <sz val="11"/>
        <rFont val="Arial"/>
        <family val="2"/>
      </rPr>
      <t xml:space="preserve"> CONTRATOS EN ATENCIÓN A LA COMUNIDAD DESCRITOS EN LA NSR-10, TÍTULO A, NUMERAL A.2.3.1.2 GRUPO III</t>
    </r>
  </si>
  <si>
    <r>
      <t>¿CUMPLE CON EL REQUERIMIENTO DE QUE CERTIFIQUEN EXPERIENCIA GENERAL EN MÍNIMO</t>
    </r>
    <r>
      <rPr>
        <b/>
        <sz val="10"/>
        <color rgb="FFFF0000"/>
        <rFont val="Arial"/>
        <family val="2"/>
      </rPr>
      <t xml:space="preserve"> DOS</t>
    </r>
    <r>
      <rPr>
        <b/>
        <sz val="10"/>
        <rFont val="Arial"/>
        <family val="2"/>
      </rPr>
      <t xml:space="preserve"> DE LOS CÓDIGOS 721015, 721029,721033, 721211 Y 721214 REQUERIDOS?</t>
    </r>
  </si>
  <si>
    <r>
      <t xml:space="preserve">¿CUMPLE CON EL REQUERIMIENTO DE QUE CERTIFIQUEN EXPERIENCIA ESPECIFICA EN MÍNIMO </t>
    </r>
    <r>
      <rPr>
        <b/>
        <sz val="10"/>
        <color rgb="FFFF0000"/>
        <rFont val="Arial"/>
        <family val="2"/>
      </rPr>
      <t>UNO</t>
    </r>
    <r>
      <rPr>
        <b/>
        <sz val="10"/>
        <rFont val="Arial"/>
        <family val="2"/>
      </rPr>
      <t xml:space="preserve"> DE LOS CÓDIGOS 721211 Y 721214 REQUERIDOS?</t>
    </r>
  </si>
  <si>
    <r>
      <t>¿CUMPLE CON EL REQUERIMIENTO DE QUE CERTIFIQUEN EXPERIENCIA GENERAL EN MÍNIMO</t>
    </r>
    <r>
      <rPr>
        <b/>
        <sz val="10"/>
        <color rgb="FFFF0000"/>
        <rFont val="Arial"/>
        <family val="2"/>
      </rPr>
      <t xml:space="preserve"> DOS </t>
    </r>
    <r>
      <rPr>
        <b/>
        <sz val="10"/>
        <rFont val="Arial"/>
        <family val="2"/>
      </rPr>
      <t>DE LOS CÓDIGOS 721015, 721029,721033, 721211 Y 721214 REQUERIDOS?</t>
    </r>
  </si>
  <si>
    <t>OC-284-2015</t>
  </si>
  <si>
    <t>302 DE 2015</t>
  </si>
  <si>
    <t>008 DE 2015</t>
  </si>
  <si>
    <t>EF 13-18 DE 2018</t>
  </si>
  <si>
    <t>SENA</t>
  </si>
  <si>
    <t>CIVILAMBIENTE S.A.S.</t>
  </si>
  <si>
    <t>CONFECOOP</t>
  </si>
  <si>
    <t>N/A</t>
  </si>
  <si>
    <r>
      <rPr>
        <b/>
        <sz val="12"/>
        <color rgb="FFFF0000"/>
        <rFont val="Arial"/>
        <family val="2"/>
      </rPr>
      <t xml:space="preserve">NO CUMPLE 
</t>
    </r>
    <r>
      <rPr>
        <sz val="12"/>
        <rFont val="Arial"/>
        <family val="2"/>
      </rPr>
      <t xml:space="preserve">No Se anexo las planillas de pago del mes anterior del proponente Gustavo Adolfo Carmona como independiente. de acuerdo numeral 15,13 </t>
    </r>
  </si>
  <si>
    <r>
      <rPr>
        <b/>
        <sz val="12"/>
        <color theme="1"/>
        <rFont val="Arial"/>
        <family val="2"/>
      </rPr>
      <t xml:space="preserve">CUMPLE </t>
    </r>
    <r>
      <rPr>
        <sz val="12"/>
        <color theme="1"/>
        <rFont val="Arial"/>
        <family val="2"/>
      </rPr>
      <t xml:space="preserve">a folios 9-13
</t>
    </r>
  </si>
  <si>
    <r>
      <t xml:space="preserve">CUMPLE </t>
    </r>
    <r>
      <rPr>
        <sz val="12"/>
        <color theme="1"/>
        <rFont val="Arial"/>
        <family val="2"/>
      </rPr>
      <t>folio 63
inscrito como persona natural el con NIT 71577370-5 fecha 2019-08-23</t>
    </r>
  </si>
  <si>
    <r>
      <t xml:space="preserve">CUMPLE </t>
    </r>
    <r>
      <rPr>
        <sz val="12"/>
        <color theme="1"/>
        <rFont val="Arial"/>
        <family val="2"/>
      </rPr>
      <t>folio 18-20
inscrito como persona natural el con NIT 431508 21- 1 fecha 2020-02-05</t>
    </r>
  </si>
  <si>
    <t>Seguros del Estado</t>
  </si>
  <si>
    <t>96-44-101153135</t>
  </si>
  <si>
    <t>65-44-101183598</t>
  </si>
  <si>
    <t>65-44-101183352</t>
  </si>
  <si>
    <r>
      <t xml:space="preserve">CUMPLE </t>
    </r>
    <r>
      <rPr>
        <sz val="12"/>
        <color theme="1"/>
        <rFont val="Arial"/>
        <family val="2"/>
      </rPr>
      <t>a folios 8-10
Propuesta avalada por la ingeniera Maria Angelica Diaz Verbel con matricula profesional vigente Nº 05202-101144</t>
    </r>
  </si>
  <si>
    <r>
      <t xml:space="preserve">CUMPLE </t>
    </r>
    <r>
      <rPr>
        <sz val="12"/>
        <color theme="1"/>
        <rFont val="Arial"/>
        <family val="2"/>
      </rPr>
      <t>a folios 13-15
Propuesta avalada por el ingeniero Yefer Hernando Cuevas Montoya con matricula profesional vigente Nº25202-8022</t>
    </r>
    <r>
      <rPr>
        <b/>
        <sz val="12"/>
        <color theme="1"/>
        <rFont val="Arial"/>
        <family val="2"/>
      </rPr>
      <t xml:space="preserve"> </t>
    </r>
    <r>
      <rPr>
        <sz val="12"/>
        <color theme="1"/>
        <rFont val="Arial"/>
        <family val="2"/>
      </rPr>
      <t>del 21 marzo de 2000</t>
    </r>
  </si>
  <si>
    <r>
      <t xml:space="preserve">CUMPLE </t>
    </r>
    <r>
      <rPr>
        <sz val="12"/>
        <color theme="1"/>
        <rFont val="Arial"/>
        <family val="2"/>
      </rPr>
      <t>a folios 23-27
Propuesta avalada por la ingeniera Paula Andrea Tamara con matricula profesional vigente Nº19202083711 CAU</t>
    </r>
    <r>
      <rPr>
        <b/>
        <sz val="12"/>
        <color theme="1"/>
        <rFont val="Arial"/>
        <family val="2"/>
      </rPr>
      <t xml:space="preserve"> </t>
    </r>
    <r>
      <rPr>
        <sz val="12"/>
        <color theme="1"/>
        <rFont val="Arial"/>
        <family val="2"/>
      </rPr>
      <t>del 21 diciembre de 2000</t>
    </r>
  </si>
  <si>
    <r>
      <t xml:space="preserve">CUMPLE </t>
    </r>
    <r>
      <rPr>
        <sz val="12"/>
        <color theme="1"/>
        <rFont val="Arial"/>
        <family val="2"/>
      </rPr>
      <t>a folios 4, 7-8
Propuesta avalada por el ingeniero ERNAN ALONSO OLARTE GIRALDO. con matricula profesional vigente Nº 105202-176923</t>
    </r>
    <r>
      <rPr>
        <b/>
        <sz val="12"/>
        <color theme="1"/>
        <rFont val="Arial"/>
        <family val="2"/>
      </rPr>
      <t xml:space="preserve"> </t>
    </r>
    <r>
      <rPr>
        <sz val="12"/>
        <color theme="1"/>
        <rFont val="Arial"/>
        <family val="2"/>
      </rPr>
      <t>del 19 noviembre de 2009</t>
    </r>
  </si>
  <si>
    <r>
      <t xml:space="preserve">CUMPLE </t>
    </r>
    <r>
      <rPr>
        <sz val="12"/>
        <color theme="1"/>
        <rFont val="Arial"/>
        <family val="2"/>
      </rPr>
      <t>a folios 7
Propuesta avalada por el ingeniero ANDRES FELIPE BERRIO VILLA. con matricula profesional vigente Nº 05202-189743</t>
    </r>
    <r>
      <rPr>
        <b/>
        <sz val="12"/>
        <color theme="1"/>
        <rFont val="Arial"/>
        <family val="2"/>
      </rPr>
      <t xml:space="preserve"> </t>
    </r>
    <r>
      <rPr>
        <sz val="12"/>
        <color theme="1"/>
        <rFont val="Arial"/>
        <family val="2"/>
      </rPr>
      <t>del 20 de agosto de 2010</t>
    </r>
  </si>
  <si>
    <r>
      <t xml:space="preserve">CUMPLE </t>
    </r>
    <r>
      <rPr>
        <sz val="12"/>
        <color theme="1"/>
        <rFont val="Arial"/>
        <family val="2"/>
      </rPr>
      <t>a folios 20-23 del archivo nombrado "parte 1"
Propuesta avalada por el ingeniero Pablo Tobon Osorno. con matricula profesional vigente Nº 05202-342331</t>
    </r>
    <r>
      <rPr>
        <b/>
        <sz val="12"/>
        <color theme="1"/>
        <rFont val="Arial"/>
        <family val="2"/>
      </rPr>
      <t xml:space="preserve"> </t>
    </r>
    <r>
      <rPr>
        <sz val="12"/>
        <color theme="1"/>
        <rFont val="Arial"/>
        <family val="2"/>
      </rPr>
      <t>del 14 de octubre de 2016</t>
    </r>
  </si>
  <si>
    <r>
      <t xml:space="preserve">CUMPLE </t>
    </r>
    <r>
      <rPr>
        <sz val="12"/>
        <rFont val="Arial"/>
        <family val="2"/>
      </rPr>
      <t>a folio 17-8
El Representante legal es profesional en Ingenieria civil con matricula profesional vigente  Nº 05202-091631 del 16 de mayo 2002</t>
    </r>
  </si>
  <si>
    <r>
      <t xml:space="preserve">CUMPLE </t>
    </r>
    <r>
      <rPr>
        <sz val="12"/>
        <rFont val="Arial"/>
        <family val="2"/>
      </rPr>
      <t>a folio 10-11
La Representante legal es profesional en Ingenieria civil con matricula profesional vigente  Nº 05202-087232 del 16 de agosto 2001</t>
    </r>
  </si>
  <si>
    <r>
      <t xml:space="preserve">CUMPLE </t>
    </r>
    <r>
      <rPr>
        <sz val="12"/>
        <rFont val="Arial"/>
        <family val="2"/>
      </rPr>
      <t>a folio 29, 31,33,35
Certificado de paz y salvo firmado por el Revisor fiscal Hugo Leon Rojo Montoya con T.P 104137-T</t>
    </r>
  </si>
  <si>
    <r>
      <rPr>
        <b/>
        <sz val="12"/>
        <rFont val="Arial"/>
        <family val="2"/>
      </rPr>
      <t xml:space="preserve">CUMPLE </t>
    </r>
    <r>
      <rPr>
        <sz val="12"/>
        <rFont val="Arial"/>
        <family val="2"/>
      </rPr>
      <t xml:space="preserve">a folio 16 
 certificado de paz y salvo firmado por el Representante legal </t>
    </r>
  </si>
  <si>
    <t>Compañía Mundial de Seguros SA</t>
  </si>
  <si>
    <t>Liberty Seguros S.A</t>
  </si>
  <si>
    <t>Chubb Seguros Colombia S.A</t>
  </si>
  <si>
    <t>Compañía Mundial de Seguros S.A</t>
  </si>
  <si>
    <t>Liberty Seguros SA</t>
  </si>
  <si>
    <t>M-100115101</t>
  </si>
  <si>
    <t>65-44-101183536</t>
  </si>
  <si>
    <t>520-47-994000042153</t>
  </si>
  <si>
    <t>M-100115097</t>
  </si>
  <si>
    <t>65-44-101183415</t>
  </si>
  <si>
    <t>M-100114683</t>
  </si>
  <si>
    <t>65-44-101183651</t>
  </si>
  <si>
    <t>|</t>
  </si>
  <si>
    <t>REQUERIMIENTOS SUBSANADOS</t>
  </si>
  <si>
    <t>El proponente fue requerido para presentar el Acta de Liquidación, ya que el documento presentado fue el Contrato.  El proponente subsanó enviando la correspondiente Acta de Liquidación.</t>
  </si>
  <si>
    <t>El proponente fue requerido para presentar el Acta de Liquidación correspondiente a éste contrato, ya que los documentos presentados fueron Contrato, otrosí y recibo a satisfacción. El proponente subsanó enviando la correspondiente Acta de Liquidación.</t>
  </si>
  <si>
    <t>En el Acta de Liquidación presentada no es posible evidenciar si las obras de mantenimiento ejecutadas son en edificios de atención a la comunidad según lo descrito en los términos. Por ello se requirió al proponente para aportar certificados que evidencien este cumplimiento.  El proponente subsanó enviando la información solcitada.</t>
  </si>
  <si>
    <t>Las obras ejecutadas fueron en las sedes administrativas municipales, pero ésta tipología de edificaciones no está descritas en la NSR-10, Título A, Numeral A.2.5.1.2, Literales a) b) c) y d)</t>
  </si>
  <si>
    <t>Se requirió el proponente para anexar Acta de liquidación solicitada en los términos, ya que presentó en la propuesta certificado de obra, sin embargo, el propoente presentó para subsanar otra documentación diferente al acta de liquidación, la cuál fue: Contrato, otrosí, acta de inicio, acta de pago y nuevamente certificado de obra. Por las razones  anteriores el proponente No subsanó correctamente  éste requisito.</t>
  </si>
  <si>
    <t>El CAM no es un edificio que cumpla con las descripciones en la NSR-10, TÍTULO A, NUMERAL A.2.3.1.2 GRUPO III, literales a) b) c) y d).   Sin embargo con los contratos GJ 041 DE 2016, Obra pública 2018 de 2018 y GJ 196 DE 2018 cumple con lo exigido en los términos respecto al requerimiento de cumplir con dos (2) contratos de atención a la comunidad. Es por esto que se habilita el cumplimiento de estos dos contratos, ya que en los mencionados se cumple con la exigencia.</t>
  </si>
  <si>
    <t>El Aeroparque Juan Pablo II no es un edificio que cumpla con las descripciones en la NSR-10, TÍTULO A, NUMERAL A.2.3.1.2 GRUPO III, literales a) b) c) y d). Sin embargo con los contratos GJ 041 DE 2016, Obra pública 2018 de 2018 y GJ 196 DE 2018 cumple con lo exigido en los términos respecto al requerimiento de cumplir con dos (2) contratos de atención a la comunidad. Es por esto que se habilita el cumplimiento de estos dos contratos, ya que en los mencionados se cumple con la exigencia.</t>
  </si>
  <si>
    <t>El proponente fue requerido para aportar Acta de Liquidación ya que en la propuesta entregó Acta de Obra y Subsanó Correctamente</t>
  </si>
  <si>
    <t>NO ESTÁ ACORDE A ITEM 5.2.1 (T.R.)</t>
  </si>
  <si>
    <t xml:space="preserve">El proponente fue requerido para anexar Acta de Liquidación, ya que en la propuesta el documento que presentó fue un Acta de obra. Subsanó correctamente, adjuntando la respectiva acta de liquidación.
</t>
  </si>
  <si>
    <t xml:space="preserve">ALCANCE DEL OBJETO CONTRACTUAL (10)
</t>
  </si>
  <si>
    <t>El proponente fue requerido para anexar Acta de Liquidación, ya que en la propuesta el documento que presentó fue un Acta de obra. El proponente respondió, sin embargo nuevamente presenta otra acta de obra No cumpliendo con el requisito exigido en los términos donde se indica que la experiencia será verificada y comprobada mediante las correspondientes actas de liquidación de los contratos suministrados.
En los términos de la invitación se indicó que la experiencia será verificada y comprobada mediante las correspondientes actas de liquidación de los contratos suministrados. Por tal motivo, como no se presentó el Acta de Liquidación, no fue posible verificar la experiencia en atención a la comunidad y cumplimiento del objeto o alcance.</t>
  </si>
  <si>
    <r>
      <t xml:space="preserve">El proponente fue requerido para anexar Acta de Liquidación, ya que en la propuesta el documento que presentó fue un Acta de obra. El proponente respondió, sin embargo, presentó el acta de pago final de obra del contrato con una calidad digital que no permite la lectura de los archivos soportados y no presentó el </t>
    </r>
    <r>
      <rPr>
        <u/>
        <sz val="11"/>
        <rFont val="Arial"/>
        <family val="2"/>
      </rPr>
      <t>Acta</t>
    </r>
    <r>
      <rPr>
        <sz val="11"/>
        <rFont val="Arial"/>
        <family val="2"/>
      </rPr>
      <t xml:space="preserve"> de Liquidación solicitada en los términos de licitación.
En los términos de la invitación se indicó que la experiencia será verificada y comprobada mediante las correspondientes actas de liquidación de los contratos suministrados. Por tal motivo, como no se presentó el Acta de Liquidación, no fue posible verificar la experiencia en atención a la comunidad y cumplimiento del objeto o alcance.</t>
    </r>
  </si>
  <si>
    <t>El proponente fue requerido para paresenta Acta de Liquidación, requisito indicado en los términos, ya que presentó acta de obra.  El proponente subsanó anexando el documento correcto</t>
  </si>
  <si>
    <t xml:space="preserve">El proponente fue requerido para paresentar Acta de Liquidación, requisito indicado en los términos, ya que presentó acta de obra.  El proponente respondió, sin embargo no aportó el documento requerido, sino el contrato de obra, por esta razón queda No habilitado.
</t>
  </si>
  <si>
    <t>La experiencia específica requiere que se cumpla como mínimo uno de los códicos de las clasificaciones 721211; 721214 (5.2. Requisito de experiencia)
El proponente fue requerido para paresentar Acta de Liquidación, requisito indicado en los términos, ya que presentó acta de obra.  El proponente respondió, sin embargo no aportó el documento requerido, sino un recibo a satisfacción, por esta razón queda No habilitado.</t>
  </si>
  <si>
    <t>El proponente fue requerido para presentar Acta de Liquidación, requisito indicado en los términos, ya que presentó acta de obra.  El proponente respondió, aportando la correspondiente Acta de Liquidación.</t>
  </si>
  <si>
    <t>H</t>
  </si>
  <si>
    <t>NH</t>
  </si>
  <si>
    <t>En el contrato PN MECUC NRO 75-66100-18 el proponente no subsanó la entrega del Acta de Liquidación</t>
  </si>
  <si>
    <t>El CONTRATO CUMPLE EN ATENCIÓN A LA COMUNIDAD DESCRITOS EN LA NSR-10, TÍTULO A, NUMERAL A.2.5.1.2 GRUPO III</t>
  </si>
  <si>
    <t>PEGUE AQUÍ EL LOGO DEL OFERENTE</t>
  </si>
  <si>
    <r>
      <t xml:space="preserve">OBJETO:  </t>
    </r>
    <r>
      <rPr>
        <sz val="12"/>
        <rFont val="Swis721 LtCn BT"/>
        <family val="2"/>
      </rPr>
      <t xml:space="preserve"> Mantenimiento de obra civil bajo la modalidad a demanda en las diferentes edificaciones de la Universidad de Antioquia, tanto del campus como las existentes en el área Metropolitana y en Hacienda la Montaña (Municipio de San Pedro de los Milagros)</t>
    </r>
  </si>
  <si>
    <r>
      <t xml:space="preserve">Cerramiento en alambre de púas con </t>
    </r>
    <r>
      <rPr>
        <b/>
        <sz val="11"/>
        <color indexed="8"/>
        <rFont val="Swis721 LtCn BT"/>
        <family val="2"/>
      </rPr>
      <t>altura 2,10</t>
    </r>
    <r>
      <rPr>
        <sz val="11"/>
        <color indexed="8"/>
        <rFont val="Swis721 LtCn BT"/>
        <family val="2"/>
      </rPr>
      <t xml:space="preserve"> Incluye: Suministro, mano de obra, transporte horizontal y vertical, Estacones de madera 2" x 2", concreto de 17,5 Mpa para fijación de estructura en madera (Incluye aditivo impermeabilizante), alambre de púa calibre 12,5 con recubrimiento de zinc y resistencia de 450kgf, 4 hiladas de alambre por cada metro instalado,  clavos, herramienta menor,  y todos los demás elementos necesarios para su correcta instalación. Ver especificación técnica</t>
    </r>
  </si>
  <si>
    <r>
      <t xml:space="preserve">OBJETO: </t>
    </r>
    <r>
      <rPr>
        <sz val="12"/>
        <rFont val="Swis721 LtCn BT"/>
        <family val="2"/>
      </rPr>
      <t>Mantenimiento de obra civil bajo la modalidad a demanda en las diferentes edificaciones de la Universidad de Antioquia, tanto del campus como las existentes en el área Metropolitana y en Hacienda la Montaña (Municipio de San Pedro de los Milagros)</t>
    </r>
  </si>
  <si>
    <t>CONSTRUCTORA 2G</t>
  </si>
  <si>
    <t xml:space="preserve">ANGELA MARÍA CÁRDENAS ZAPATA	                                                          
Ingeniera Civil     
</t>
  </si>
  <si>
    <t>SUBTOTAL CONTRATO PARA 12 MESES</t>
  </si>
  <si>
    <t xml:space="preserve">RESUMEN DE COSTOS TOTALES </t>
  </si>
  <si>
    <r>
      <t xml:space="preserve">OBJETO: </t>
    </r>
    <r>
      <rPr>
        <sz val="14"/>
        <rFont val="Swis721 LtCn BT"/>
        <family val="2"/>
      </rPr>
      <t>Mantenimiento de obra civil bajo la modalidad a demanda en las diferentes edificaciones de la Universidad de Antioquia, tanto del campus como las existentes en el área Metropolitana y en Hacienda la Montaña (Municipio de San Pedro de los Milagros)</t>
    </r>
  </si>
  <si>
    <t xml:space="preserve">CONCEPTO </t>
  </si>
  <si>
    <t>PORCENTAJE O VALOR</t>
  </si>
  <si>
    <t>VALORES</t>
  </si>
  <si>
    <t>Subtotal Costos Directos Mensuales (Mano de obra, herramienta, equipo y material puesto en el sitio de la intervención)</t>
  </si>
  <si>
    <t>VALOR TOTAL DEL CONTRATO VIGENCIA 2020</t>
  </si>
  <si>
    <t>SUBTOTAL COSTOS DIRECTOS  MENSUALES VIGENCIA 2021. Incluye: mano de obra, herramientas, equipos, transporte, dotaciones y materiales en obra
(Para efectos del presupuesto se tomó el IPC a diciembre 31 de 2019, en su momento para el contratista seleccionado se hará la corrección con el valor del IPC real del año inmediatamente anterior)</t>
  </si>
  <si>
    <t>VALOR TOTAL DEL CONTRATO VIGENCIA 2021</t>
  </si>
  <si>
    <t xml:space="preserve">Administración </t>
  </si>
  <si>
    <t xml:space="preserve">Utilidad </t>
  </si>
  <si>
    <t>IVA SOBRE UTILIDAD</t>
  </si>
  <si>
    <t>VALOR TOTAL DE LA PROPUESTA POR 12 MESES</t>
  </si>
  <si>
    <t>ANGELA MARIA CARDENAS ZAPATA                 INGENIERA CIVIL</t>
  </si>
  <si>
    <t>COSTO DIRECTO</t>
  </si>
  <si>
    <t>VALOR TOTAL DE LA PROPUESTA</t>
  </si>
  <si>
    <t>COMPARA LA SUMATORIA DE LOS COSTOS UNITARIOS DEL PROPONENTE CON EL COSTO UNITARIO MÁXIMO</t>
  </si>
  <si>
    <t>VERIFICA QUE NO SE HAYA MODIFICADO EL FORMATO DE COSTOS UNITARIOS</t>
  </si>
  <si>
    <t>Diferencia Aritmética</t>
  </si>
  <si>
    <t>El proponente no subsanó acta de liquidación en el contrato 4600072649 de 2017, en su defecto entregó la última acta de pago con una calidad digital que no permite lectura.
Tampoco subsanó acta de liquidación en el contrato GLI-095-2016, en su defecto entregó un acta de obra</t>
  </si>
  <si>
    <r>
      <t>El proponente fue requerido para presentar el Acta de Liquidación correspondiente a éste contrato, ya que el documento presentado fue el contrato, Sin embargo</t>
    </r>
    <r>
      <rPr>
        <sz val="11"/>
        <color rgb="FFFF0000"/>
        <rFont val="Arial"/>
        <family val="2"/>
      </rPr>
      <t xml:space="preserve"> </t>
    </r>
    <r>
      <rPr>
        <sz val="11"/>
        <color rgb="FFFFFF00"/>
        <rFont val="Arial"/>
        <family val="2"/>
      </rPr>
      <t xml:space="preserve">No subsanó </t>
    </r>
    <r>
      <rPr>
        <sz val="11"/>
        <rFont val="Arial"/>
        <family val="2"/>
      </rPr>
      <t>y por tal razón no cumple  con este requisito.
En los términos de la invitación se indicó que la experiencia será verificada y comprobada mediante las correspondientes actas de liquidación de los contratos suministrados. Por tal motivo, como no se presentó el Acta de Liquidación, no fue posible verificar la experiencia en atención a la comunidad y cumplimiento del objeto o alcance.</t>
    </r>
  </si>
  <si>
    <t>Se requirió al proponente  para anexar el estado financiero de la empresa emitido a 2019, información necesaria para verificar el estado actual de la empresa ya que desde la evaluación jurídica se encontró un posible embargo al establecimiento de comercio, realizado por la Superintendencia de Sociedades. El contratista subsanó enviando la documentación requerida de forma correcta y cumpliendo con los límites financieros requeridos en la invitación pública. La capacidad de endeudamiento del proponente es de 47%, cifra que se encuentra por debajo de los límites establecidos en la invitación la cual fue de máximo 65%.</t>
  </si>
  <si>
    <t>Se ejecutaron obras de construcción en el Edificio Palacio de Justicia de Valledupar, pero ésta tipología de edificaciones no está descritas en la NSR-10, Título A, Numeral A.2.3.1.2, Literales a) b) c) y d). 
Con los otros 4 contratos presentados cumple con lo exigido en los términos respecto al requerimiento de cumplir con dos (2) contratos de atención a la comunidad. Es por esto que se habilita el cumplimiento de este contrato, ya que en los mencionados se cumple con la exigencia.</t>
  </si>
  <si>
    <t>El proponente fue requerido para presentar Acta de Liquidación, requisito indicado en los términos, ya que presentó acta de obra.  El proponente respondió, sin embargo no aportó el documento requerido, sino el contrato de obra, por esta razón queda No habilitado.
 En los términos de la invitación se indicó que la experiencia será verificada y comprobada mediante las correspondientes actas de liquidación de los contratos suministrados. Por tal motivo, como no se presentó el Acta de Liquidación, no fue posible verificar la experiencia en atención a la comunidad y cumplimiento del objeto o alcance.</t>
  </si>
  <si>
    <t>El proponente fue requerido para presentar Acta de Liquidación, requisito indicado en los términos, ya que presentó acta de obra.  El proponente respondió, sin embargo no aportó el documento requerido, sino un certificado de obra, por esta razón queda No habilitado.
En los términos de la invitación se indicó que la experiencia será verificada y comprobada mediante las correspondientes actas de liquidación de los contratos suministrados. Por tal motivo, como no se presentó el Acta de Liquidación, no fue posible verificar la experiencia en atención a la comunidad y cumplimiento del objeto o alcance.</t>
  </si>
  <si>
    <t>El proponente fue requerido para presentar Acta de Liquidación, requisito indicado en los términos. Respondió el requerimiento anexando un acta de recibo final, pero no subsanó ya que no presentó la correspondiente acta de liquidación.
En los términos de la invitación se indicó que la experiencia será verificada y comprobada mediante las correspondientes actas de liquidación de los contratos suministrados. Por tal motivo, como no se presentó el Acta de Liquidación, no fue posible verificar la experiencia en atención a la comunidad y cumplimiento del objeto o alcance.</t>
  </si>
  <si>
    <t xml:space="preserve">El proponente no logró acreditar en los documentos anexos el aporte realizado o la afiliación al sistema de salud y la administradora de riesgos laborales de la persona pensionada que obtiene ingresos como independiente que son adicionales a la mesada pensional </t>
  </si>
  <si>
    <t>NOTA: El proponente modificó el formato de presentación de la propuesta económica y presentó dos valores para: administración, utilidad, iva/utilidad y valor total de la propuesta. Por esta razón queda inhabilitado para participar en la etapa de evaluación</t>
  </si>
  <si>
    <t>VERIFICA RANGO DE VALORES PERMITIDOS PARA LA CORRECCIÓN ARITMÉTICA 
[-0,5% - 0,5%]</t>
  </si>
  <si>
    <t>DIFERENCIA ARITMETICA PORCENTUAL</t>
  </si>
  <si>
    <t>Diferencia Aritmética entre el valor total de la oferta presentada y el valor total de la oferta corregida</t>
  </si>
  <si>
    <t>VERIFICA RANGO DE VALORES PERMITIDOS PARA EL VALOR TOTAL DE LA OFERTA CORREGIDA 
[99.99% - 100%]</t>
  </si>
  <si>
    <r>
      <t xml:space="preserve">Se requirió al proponente para aportar certificados que evidencien ejecución de actividades de construcción  o mantenimiento de edificios nuevos o existentes. También se requirió para anexar documentos que evidencien ejecución de obras en edificios de atención a la comunidad descritos en los términos. 
</t>
    </r>
    <r>
      <rPr>
        <u/>
        <sz val="11"/>
        <rFont val="Arial"/>
        <family val="2"/>
      </rPr>
      <t>El proponente observó la evalaución</t>
    </r>
    <r>
      <rPr>
        <sz val="11"/>
        <rFont val="Arial"/>
        <family val="2"/>
      </rPr>
      <t xml:space="preserve">: Una vez revisada la información anexa a la observación del informe de evaluación del proponente, se pudo constatar que la misma documentación fue aportada para subsanar requisitos de la etapa I y en referencia al contrato 698 de 2017, por error involuntario se inhabilitó al proponente. Al revisar nuevamente la información presentada se pudo evidenciar que el proponente cumple con el requisito en atención a la comunidad descrito en la NSR-10, título A, numeral A 2.5.1.2 al presentar actas de cantidades y recibo a satisfacción  mediante las cuales entre las páginas 15 y 23 se observa la intervención de mantenimiento a la infraestructura de varias estaciones de policía, razón por la cual en el informe de evaluación será corregida dicha inconsistencia y el proponente quedará habilitado para ser evaluado en la etapa II del proceso.
</t>
    </r>
  </si>
  <si>
    <r>
      <t xml:space="preserve">El proponente No presentó dos (2) contratos que cumplan en atención a la comunidad descritos en la NSR-10, título A, numeral A.2.5.1.2 grupo III
</t>
    </r>
    <r>
      <rPr>
        <b/>
        <u/>
        <sz val="11"/>
        <rFont val="Arial"/>
        <family val="2"/>
      </rPr>
      <t xml:space="preserve">El proponente observó la evaluación: </t>
    </r>
    <r>
      <rPr>
        <b/>
        <sz val="11"/>
        <rFont val="Arial"/>
        <family val="2"/>
      </rPr>
      <t>Una vez revisada la información anexa a la observación del informe de evaluación del proponente, se pudo constatar que la misma documentación fue aportada para subsanar requisitos de la etapa I y en referencia al contrato 698 de 2017, por error involuntario se inhabilitó al proponente. Al revisar nuevamente la información presentada se pudo evidenciar que el proponente cumple con el requisito en atención a la comunidad descrito en la NSR-10, título A, numeral A 2.5.1.2 al presentar actas de cantidades y recibo a satisfacción  mediante las cuales entre las páginas 15 y 23 se observa la intervención de mantenimiento a la infraestructura de varias estaciones de policía, razón por la cual en el informe de evaluación será corregida dicha inconsistencia y el proponente quedará habilitado para ser evaluado en la etapa II del proceso.</t>
    </r>
  </si>
  <si>
    <t>1) En el contrato 077-2016 el proponente no cumple con certificar uno (1) de los códigos de clasificación para garantizar experiencia específica (721211-721214).
2) El proponente No subsanó la presentación de la planilla de seguridad del mes de abril
3) El proponente fue requerido para subsanar la entrega de la propuesta en archivo Excel ya que entregó ésta en formato pdf, subsanó enviando la propuesta en el formato solicitado.</t>
  </si>
  <si>
    <t>1)El proponente no subsanó las Actas de Liquidación de los contratos CW2222681, 001-2016, 2509-57-CN-50-001-0 y 17446 en su defecto entregó contratos y certificados de obra.
2)En el contrato 17446 no cumple con certificar uno (1) de los códigos de clasificación para certificar experiencia específica (721211-721214).
3)Modificó el formato de presentación de la propuesta económica y presentó dos valores de administración, utilidad, iba/utilidad y valor total de la propuesta</t>
  </si>
  <si>
    <r>
      <t xml:space="preserve">En la revisión jurídica se encontró un posible embargo sobre una de las propiedades, por esto se requirió al proponente para allegar estados financieros emitidos a 2019. En la revisión de éstos se evidenció que la capacidad de endeudamiento del proponente es de 67%, cifra que se encuentra por encima de los límites establecidos en la invitación la cual fue de máximo 65%.
</t>
    </r>
    <r>
      <rPr>
        <b/>
        <u/>
        <sz val="11"/>
        <rFont val="Arial"/>
        <family val="2"/>
      </rPr>
      <t>El proponente observó la evaluación</t>
    </r>
    <r>
      <rPr>
        <b/>
        <sz val="11"/>
        <rFont val="Arial"/>
        <family val="2"/>
      </rPr>
      <t>: Una vez revisada la información solicitada en los términos de referencia respecto a los requisitos de Capacidad Financiera, se pudo constatar que el proponente debe tener y probar mediante RUP actualizado el complimiento de éstos. Por error involuntario se inhabilitó al proponente, dado que desde la evaluación jurídica se encontró un posible embargo realizado por la superintendencia de sociedades, por ello fue requerido para aportar los estados financieros actualizados de la empresa, los cuales fueron recibidos, y mediante éstos fue evaluado.
Dicha inconsistencia se corrigió en el Informe de Evaluación y el proponente quedó habilitado para ser evaluado en la Fase 2 del proceso.</t>
    </r>
  </si>
  <si>
    <r>
      <t xml:space="preserve">El proponente No presentó dos (2) contratos que cumplan en atención a la comunidad descritos en la NSR-10, título A, numeral A.2.5.1.2 grupo III
</t>
    </r>
    <r>
      <rPr>
        <u/>
        <sz val="14"/>
        <rFont val="Arial"/>
        <family val="2"/>
      </rPr>
      <t xml:space="preserve">El proponente observó la evaluación: </t>
    </r>
    <r>
      <rPr>
        <sz val="14"/>
        <rFont val="Arial"/>
        <family val="2"/>
      </rPr>
      <t>Una vez revisada la información anexa a la observación del informe de evaluación del proponente, se pudo constatar que la misma documentación fue aportada para subsanar requisitos de la etapa I y en referencia al contrato 698 de 2017, por error involuntario se inhabilitó al proponente. Al revisar nuevamente la información presentada se pudo evidenciar que el proponente cumple con el requisito en atención a la comunidad descrito en la NSR-10, título A, numeral A 2.5.1.2 al presentar actas de cantidades y recibo a satisfacción  mediante las cuales entre las páginas 15 y 23 se observa la intervención de mantenimiento a la infraestructura de varias estaciones de policía, razón por la cual en el informe de evaluación será corregida dicha inconsistencia y el proponente quedará habilitado para ser evaluado en la etapa II del proceso.</t>
    </r>
  </si>
  <si>
    <r>
      <t xml:space="preserve">En la revisión jurídica se encontró un posible embargo sobre una de las propiedades, por esto se requirió al proponente para allegar estados financieros emitidos a 2019. En la revisión de éstos se evidenció que la capacidad de endeudamiento del proponente es de 67%, cifra que se encuentra por encima de los límites establecidos en la invitación la cual fue de máximo 65%.
</t>
    </r>
    <r>
      <rPr>
        <u/>
        <sz val="14"/>
        <rFont val="Arial"/>
        <family val="2"/>
      </rPr>
      <t xml:space="preserve">El proponente observó la evaluación: </t>
    </r>
    <r>
      <rPr>
        <sz val="14"/>
        <rFont val="Arial"/>
        <family val="2"/>
      </rPr>
      <t>Una vez revisada la información solicitada en los términos de referencia respecto a los requisitos de Capacidad Financiera, se pudo constatar que el proponente debe tener y probar mediante RUP actualizado el complimiento de éstos. Por error involuntario se inhabilitó al proponente, dado que desde la evaluación jurídica se encontró un posible embargo realizado por la superintendencia de sociedades, por ello fue requerido para aportar los estados financieros actualizados de la empresa, los cuales fueron recibidos, y mediante éstos fue evaluado.
Dicha inconsistencia se corrigió en el Informe de Evaluación y el proponente quedó habilitado para ser evaluado en la etapa II del proceso.</t>
    </r>
  </si>
  <si>
    <r>
      <t xml:space="preserve">CUMPLE </t>
    </r>
    <r>
      <rPr>
        <sz val="12"/>
        <rFont val="Arial"/>
        <family val="2"/>
      </rPr>
      <t>a folio 9, 10-13
El Representante legal es profesional en Ingenieria civil con matricula profesional vigente  Nº 05202-78062 del 13 de julio de 1999</t>
    </r>
  </si>
  <si>
    <r>
      <t xml:space="preserve">CUMPLE </t>
    </r>
    <r>
      <rPr>
        <sz val="12"/>
        <rFont val="Arial"/>
        <family val="2"/>
      </rPr>
      <t>a folio 19-20
El Representante legal es profesional en Ingenieria civil con matricula profesional vigente  Nº 05202-46155 del 15 de abril de 1993</t>
    </r>
  </si>
  <si>
    <r>
      <t xml:space="preserve">CUMPLE </t>
    </r>
    <r>
      <rPr>
        <sz val="12"/>
        <color theme="1"/>
        <rFont val="Arial"/>
        <family val="2"/>
      </rPr>
      <t>a folio 18 
certificado de paz y salvo firmado por el Revisor Fiscal Eduardo Antonio Ardila Saumen TP 48496-T, de igual forma firma el representante legal John Alberto Calle Gallego identificado con cedula 98519387 de Itagüí</t>
    </r>
  </si>
  <si>
    <r>
      <t xml:space="preserve">CUMPLE </t>
    </r>
    <r>
      <rPr>
        <sz val="12"/>
        <color theme="1"/>
        <rFont val="Arial"/>
        <family val="2"/>
      </rPr>
      <t>a folio 154-156
Certificado expedido por la Revisora Fiscal Gloria Patricia Martínez Rojas, con TP 82054-T</t>
    </r>
  </si>
  <si>
    <r>
      <t xml:space="preserve">CUMPLE </t>
    </r>
    <r>
      <rPr>
        <sz val="12"/>
        <color theme="1"/>
        <rFont val="Arial"/>
        <family val="2"/>
      </rPr>
      <t>a folio 29-34
Certificado expedido por la Revisora Fiscal Juliana Andrea Rodriguez, con TP 224439-T</t>
    </r>
  </si>
  <si>
    <r>
      <t xml:space="preserve">CUMPLE </t>
    </r>
    <r>
      <rPr>
        <sz val="12"/>
        <color theme="1"/>
        <rFont val="Arial"/>
        <family val="2"/>
      </rPr>
      <t>a folio 98-101
Certificado expedido por el Revisor Fiscal LUIS ALFONSO UPEGUI HOYOS, con TP 96700-T</t>
    </r>
  </si>
  <si>
    <r>
      <t xml:space="preserve">CUMPLE </t>
    </r>
    <r>
      <rPr>
        <sz val="12"/>
        <color theme="1"/>
        <rFont val="Arial"/>
        <family val="2"/>
      </rPr>
      <t>a folio 125, 130-133
Certificado expedido por la Revisora Fiscal Hercilia Tenorio Alvarez, con TP 39500-T</t>
    </r>
  </si>
  <si>
    <r>
      <t xml:space="preserve">CUMPLE </t>
    </r>
    <r>
      <rPr>
        <sz val="12"/>
        <color theme="1"/>
        <rFont val="Arial"/>
        <family val="2"/>
      </rPr>
      <t>a folio 25-28 del archivo nombrado "parte 1"
Certificado expedido por el Revisor Fiscal Wilson León Oquendo Botero, con TP 145904-T</t>
    </r>
  </si>
  <si>
    <r>
      <t xml:space="preserve">CUMPLE </t>
    </r>
    <r>
      <rPr>
        <sz val="12"/>
        <color theme="1"/>
        <rFont val="Arial"/>
        <family val="2"/>
      </rPr>
      <t>a folio 16-20
Certificado expedido por la Revisora Fiscal ASTRID YANETH VANEGAS, con TP 99356-T</t>
    </r>
  </si>
  <si>
    <r>
      <t xml:space="preserve">CUMPLE </t>
    </r>
    <r>
      <rPr>
        <sz val="12"/>
        <color theme="1"/>
        <rFont val="Arial"/>
        <family val="2"/>
      </rPr>
      <t>a folio 139-143
Certificado expedido por la Revisora Fiscal GLORIA LUCIA MARIN CARVAJAL, con TP 124638-T</t>
    </r>
  </si>
  <si>
    <r>
      <t xml:space="preserve">CUMPLE </t>
    </r>
    <r>
      <rPr>
        <sz val="12"/>
        <color theme="1"/>
        <rFont val="Arial"/>
        <family val="2"/>
      </rPr>
      <t>a folios 13-14, se anexa archivo verificación</t>
    </r>
  </si>
  <si>
    <r>
      <t xml:space="preserve">CUMPLE </t>
    </r>
    <r>
      <rPr>
        <sz val="12"/>
        <color theme="1"/>
        <rFont val="Arial"/>
        <family val="2"/>
      </rPr>
      <t>a folios 37, 39, 41, 43 se anexa archivo verificación</t>
    </r>
  </si>
  <si>
    <r>
      <t xml:space="preserve">CUMPLE </t>
    </r>
    <r>
      <rPr>
        <sz val="12"/>
        <color theme="1"/>
        <rFont val="Arial"/>
        <family val="2"/>
      </rPr>
      <t>se anexa archivo verificación</t>
    </r>
  </si>
  <si>
    <r>
      <rPr>
        <b/>
        <sz val="12"/>
        <color theme="1"/>
        <rFont val="Arial"/>
        <family val="2"/>
      </rPr>
      <t xml:space="preserve">CUMPLE </t>
    </r>
    <r>
      <rPr>
        <sz val="12"/>
        <color theme="1"/>
        <rFont val="Arial"/>
        <family val="2"/>
      </rPr>
      <t>a folio 111-112, se anexa verificación</t>
    </r>
  </si>
  <si>
    <r>
      <rPr>
        <b/>
        <sz val="12"/>
        <color theme="1"/>
        <rFont val="Arial"/>
        <family val="2"/>
      </rPr>
      <t xml:space="preserve">CUMPLE </t>
    </r>
    <r>
      <rPr>
        <sz val="12"/>
        <color theme="1"/>
        <rFont val="Arial"/>
        <family val="2"/>
      </rPr>
      <t>a folio 127-128, se anexa verificación</t>
    </r>
  </si>
  <si>
    <r>
      <rPr>
        <b/>
        <sz val="12"/>
        <color theme="1"/>
        <rFont val="Arial"/>
        <family val="2"/>
      </rPr>
      <t xml:space="preserve">CUMPLE </t>
    </r>
    <r>
      <rPr>
        <sz val="12"/>
        <color theme="1"/>
        <rFont val="Arial"/>
        <family val="2"/>
      </rPr>
      <t>a folio 43, 47 del archivo nombrado "parte 1"
se anexa verificación</t>
    </r>
  </si>
  <si>
    <r>
      <rPr>
        <b/>
        <sz val="12"/>
        <color theme="1"/>
        <rFont val="Arial"/>
        <family val="2"/>
      </rPr>
      <t xml:space="preserve">CUMPLE </t>
    </r>
    <r>
      <rPr>
        <sz val="12"/>
        <color theme="1"/>
        <rFont val="Arial"/>
        <family val="2"/>
      </rPr>
      <t>a folio 14-15, se anexa verificación</t>
    </r>
  </si>
  <si>
    <r>
      <rPr>
        <b/>
        <sz val="12"/>
        <color theme="1"/>
        <rFont val="Arial"/>
        <family val="2"/>
      </rPr>
      <t xml:space="preserve">CUMPLE </t>
    </r>
    <r>
      <rPr>
        <sz val="12"/>
        <color theme="1"/>
        <rFont val="Arial"/>
        <family val="2"/>
      </rPr>
      <t>a folio 13-14, se anexa verificación</t>
    </r>
  </si>
  <si>
    <r>
      <t xml:space="preserve">CUMPLE </t>
    </r>
    <r>
      <rPr>
        <sz val="12"/>
        <color theme="1"/>
        <rFont val="Arial"/>
        <family val="2"/>
      </rPr>
      <t>a folios 16, código de verificación Nº 12433639</t>
    </r>
  </si>
  <si>
    <r>
      <t xml:space="preserve">CUMPLE </t>
    </r>
    <r>
      <rPr>
        <sz val="12"/>
        <color theme="1"/>
        <rFont val="Arial"/>
        <family val="2"/>
      </rPr>
      <t>a folios 45, código de verificación Nº 12329596</t>
    </r>
  </si>
  <si>
    <r>
      <rPr>
        <b/>
        <sz val="12"/>
        <color theme="1"/>
        <rFont val="Arial"/>
        <family val="2"/>
      </rPr>
      <t xml:space="preserve">CUMPLE </t>
    </r>
    <r>
      <rPr>
        <sz val="12"/>
        <color theme="1"/>
        <rFont val="Arial"/>
        <family val="2"/>
      </rPr>
      <t>a folio 116, se anexa verificación</t>
    </r>
  </si>
  <si>
    <r>
      <rPr>
        <b/>
        <sz val="12"/>
        <color theme="1"/>
        <rFont val="Arial"/>
        <family val="2"/>
      </rPr>
      <t xml:space="preserve">CUMPLE </t>
    </r>
    <r>
      <rPr>
        <sz val="12"/>
        <color theme="1"/>
        <rFont val="Arial"/>
        <family val="2"/>
      </rPr>
      <t>a folio 129, se anexa verificación</t>
    </r>
  </si>
  <si>
    <r>
      <rPr>
        <b/>
        <sz val="12"/>
        <color theme="1"/>
        <rFont val="Arial"/>
        <family val="2"/>
      </rPr>
      <t xml:space="preserve">CUMPLE </t>
    </r>
    <r>
      <rPr>
        <sz val="12"/>
        <color theme="1"/>
        <rFont val="Arial"/>
        <family val="2"/>
      </rPr>
      <t>a folio 45 del archivo nombrado "parte 1", se anexa verificación</t>
    </r>
  </si>
  <si>
    <r>
      <rPr>
        <b/>
        <sz val="12"/>
        <color theme="1"/>
        <rFont val="Arial"/>
        <family val="2"/>
      </rPr>
      <t xml:space="preserve">CUMPLE </t>
    </r>
    <r>
      <rPr>
        <sz val="12"/>
        <color theme="1"/>
        <rFont val="Arial"/>
        <family val="2"/>
      </rPr>
      <t>a folio 13, se anexa verificación</t>
    </r>
  </si>
  <si>
    <r>
      <rPr>
        <b/>
        <sz val="12"/>
        <color theme="1"/>
        <rFont val="Arial"/>
        <family val="2"/>
      </rPr>
      <t xml:space="preserve">CUMPLE </t>
    </r>
    <r>
      <rPr>
        <sz val="12"/>
        <color theme="1"/>
        <rFont val="Arial"/>
        <family val="2"/>
      </rPr>
      <t>a folio 21, se anexa verificación</t>
    </r>
  </si>
  <si>
    <r>
      <t xml:space="preserve">CUMPLE </t>
    </r>
    <r>
      <rPr>
        <sz val="12"/>
        <color theme="1"/>
        <rFont val="Arial"/>
        <family val="2"/>
      </rPr>
      <t>a folio 17 fecha 2019-08-23
Código responsabilidades, calidades y atributos 05, 07, 09, 14, 42, 49</t>
    </r>
  </si>
  <si>
    <r>
      <t xml:space="preserve">CUMPLE </t>
    </r>
    <r>
      <rPr>
        <sz val="12"/>
        <color theme="1"/>
        <rFont val="Arial"/>
        <family val="2"/>
      </rPr>
      <t>a folio 23-28 fecha 2019-08-22
Código responsabilidades, calidades y atributos 05, 07, 14, 42, 48</t>
    </r>
  </si>
  <si>
    <r>
      <t xml:space="preserve">CUMPLE </t>
    </r>
    <r>
      <rPr>
        <sz val="12"/>
        <color theme="1"/>
        <rFont val="Arial"/>
        <family val="2"/>
      </rPr>
      <t>a folio 121 fecha 2020-03-02
Código responsabilidades, calidades y atributos 05, 07, 09 14, 42, 48</t>
    </r>
  </si>
  <si>
    <r>
      <t xml:space="preserve">CUMPLE </t>
    </r>
    <r>
      <rPr>
        <sz val="12"/>
        <color theme="1"/>
        <rFont val="Arial"/>
        <family val="2"/>
      </rPr>
      <t>a folio 17 fecha 2017-12-01
Código responsabilidades, calidades y atributos 05, 07, 09 14,11,35 42</t>
    </r>
  </si>
  <si>
    <r>
      <t xml:space="preserve">CUMPLE </t>
    </r>
    <r>
      <rPr>
        <sz val="12"/>
        <color theme="1"/>
        <rFont val="Arial"/>
        <family val="2"/>
      </rPr>
      <t>a folio 41-47 fecha 2020-02-25
Código responsabilidades, calidades y atributos 03, 05, 07, 09 14,10, 42</t>
    </r>
  </si>
  <si>
    <r>
      <t xml:space="preserve">CUMPLE </t>
    </r>
    <r>
      <rPr>
        <sz val="12"/>
        <color theme="1"/>
        <rFont val="Arial"/>
        <family val="2"/>
      </rPr>
      <t>a folio 97 fecha 2019-08-22
Código responsabilidades, calidades y atributos  05, 07, 09 14,,48 42</t>
    </r>
  </si>
  <si>
    <r>
      <t xml:space="preserve">CUMPLE </t>
    </r>
    <r>
      <rPr>
        <sz val="12"/>
        <color theme="1"/>
        <rFont val="Arial"/>
        <family val="2"/>
      </rPr>
      <t>a folio126 fecha 2020
Código responsabilidades, calidades y atributos  05, 07, 09 14,10,13 42</t>
    </r>
  </si>
  <si>
    <r>
      <t xml:space="preserve">CUMPLE </t>
    </r>
    <r>
      <rPr>
        <sz val="12"/>
        <color theme="1"/>
        <rFont val="Arial"/>
        <family val="2"/>
      </rPr>
      <t>a folio 13-16 del archivo nombrado "parte 1"
fecha 2020/04/04
Código responsabilidades, calidades y atributos  05, 07, 14, 48, 52 42</t>
    </r>
  </si>
  <si>
    <r>
      <t xml:space="preserve">CUMPLE </t>
    </r>
    <r>
      <rPr>
        <sz val="12"/>
        <color theme="1"/>
        <rFont val="Arial"/>
        <family val="2"/>
      </rPr>
      <t>a folio 26  fecha 2020-02-05
Código responsabilidades, calidades y atributos  05, 07, 09 14,,48 42,52</t>
    </r>
  </si>
  <si>
    <r>
      <t xml:space="preserve">CUMPLE </t>
    </r>
    <r>
      <rPr>
        <sz val="12"/>
        <color theme="1"/>
        <rFont val="Arial"/>
        <family val="2"/>
      </rPr>
      <t>a folio 23  fecha 2020-02-03
Código responsabilidades, calidades y atributos  05, 07, 09 14,,48 42,52</t>
    </r>
  </si>
  <si>
    <r>
      <t xml:space="preserve">CUMPLE </t>
    </r>
    <r>
      <rPr>
        <sz val="12"/>
        <color theme="1"/>
        <rFont val="Arial"/>
        <family val="2"/>
      </rPr>
      <t xml:space="preserve">a folios 90-366
RUP inscrito el 22-11-2014, fecha de la ultima renovación el 15-04-2019 </t>
    </r>
    <r>
      <rPr>
        <b/>
        <sz val="12"/>
        <color theme="1"/>
        <rFont val="Arial"/>
        <family val="2"/>
      </rPr>
      <t xml:space="preserve">Código de verificación </t>
    </r>
    <r>
      <rPr>
        <sz val="12"/>
        <color theme="1"/>
        <rFont val="Arial"/>
        <family val="2"/>
      </rPr>
      <t xml:space="preserve">2xRG7vmg2V
Se encuentra inscrito en los UNSPC 721015, 721029, 721033, 721211, 721214 </t>
    </r>
  </si>
  <si>
    <r>
      <t xml:space="preserve">CUMPLE </t>
    </r>
    <r>
      <rPr>
        <sz val="12"/>
        <color theme="1"/>
        <rFont val="Arial"/>
        <family val="2"/>
      </rPr>
      <t xml:space="preserve">a folios 49-157
RUP inscrito el 21 de mayo de 2014, fecha de la ultima renovación el 22 de abril de 2019 </t>
    </r>
    <r>
      <rPr>
        <b/>
        <sz val="12"/>
        <color theme="1"/>
        <rFont val="Arial"/>
        <family val="2"/>
      </rPr>
      <t xml:space="preserve">Código de verificación </t>
    </r>
    <r>
      <rPr>
        <sz val="12"/>
        <color theme="1"/>
        <rFont val="Arial"/>
        <family val="2"/>
      </rPr>
      <t xml:space="preserve">adbAydakcyrdcnRm
Se encuentra inscrito en los UNSPC 721015, 721029, 721033, 721211, 721214 </t>
    </r>
  </si>
  <si>
    <r>
      <t xml:space="preserve">CUMPLE </t>
    </r>
    <r>
      <rPr>
        <sz val="12"/>
        <color theme="1"/>
        <rFont val="Arial"/>
        <family val="2"/>
      </rPr>
      <t xml:space="preserve">a folios 30-120
RUP inscrito el 26 de junio de 2009, fecha de la ultima renovación el 29 de abril de 2019 </t>
    </r>
    <r>
      <rPr>
        <b/>
        <sz val="12"/>
        <color theme="1"/>
        <rFont val="Arial"/>
        <family val="2"/>
      </rPr>
      <t xml:space="preserve">Código de verificación </t>
    </r>
    <r>
      <rPr>
        <sz val="12"/>
        <color theme="1"/>
        <rFont val="Arial"/>
        <family val="2"/>
      </rPr>
      <t xml:space="preserve">fadfpddcXfjWuaTi
Se encuentra inscrito en los UNSPC 721015, 721029, 721033, 721211, 721214 </t>
    </r>
  </si>
  <si>
    <r>
      <t xml:space="preserve">CUMPLE </t>
    </r>
    <r>
      <rPr>
        <sz val="12"/>
        <color theme="1"/>
        <rFont val="Arial"/>
        <family val="2"/>
      </rPr>
      <t xml:space="preserve">a folios18-34
RUP inscrito el 8 de mayo de 2018, fecha de la ultima renovación el 3 de mayo de 2019 </t>
    </r>
    <r>
      <rPr>
        <b/>
        <sz val="12"/>
        <color theme="1"/>
        <rFont val="Arial"/>
        <family val="2"/>
      </rPr>
      <t xml:space="preserve">Código de verificación </t>
    </r>
    <r>
      <rPr>
        <sz val="12"/>
        <color theme="1"/>
        <rFont val="Arial"/>
        <family val="2"/>
      </rPr>
      <t xml:space="preserve">jjailcZkkDElbedk
Se encuentra inscrito en los UNSPC 721015, 721029, 721033, 721211, 721214 </t>
    </r>
  </si>
  <si>
    <r>
      <t xml:space="preserve">CUMPLE </t>
    </r>
    <r>
      <rPr>
        <sz val="12"/>
        <color theme="1"/>
        <rFont val="Arial"/>
        <family val="2"/>
      </rPr>
      <t xml:space="preserve">a folios 49-188
RUP inscrito el 8 de junio de 2009, fecha de la ultima renovación el 25 abril  de 2019 </t>
    </r>
    <r>
      <rPr>
        <b/>
        <sz val="12"/>
        <color theme="1"/>
        <rFont val="Arial"/>
        <family val="2"/>
      </rPr>
      <t xml:space="preserve">Código de verificación </t>
    </r>
    <r>
      <rPr>
        <sz val="12"/>
        <color theme="1"/>
        <rFont val="Arial"/>
        <family val="2"/>
      </rPr>
      <t xml:space="preserve">cHgIybCdapaTncMk
Se encuentra inscrito en los UNSPC 721015, 721029, 721033, 721211, 721214 </t>
    </r>
  </si>
  <si>
    <r>
      <t xml:space="preserve">CUMPLE </t>
    </r>
    <r>
      <rPr>
        <sz val="12"/>
        <color theme="1"/>
        <rFont val="Arial"/>
        <family val="2"/>
      </rPr>
      <t xml:space="preserve">a folios 16-96
RUP inscrito el 10 de mayo 2012, fecha de la ultima renovación el 18 de febrero 2020 </t>
    </r>
    <r>
      <rPr>
        <b/>
        <sz val="12"/>
        <color theme="1"/>
        <rFont val="Arial"/>
        <family val="2"/>
      </rPr>
      <t xml:space="preserve">Código de verificación </t>
    </r>
    <r>
      <rPr>
        <sz val="12"/>
        <color theme="1"/>
        <rFont val="Arial"/>
        <family val="2"/>
      </rPr>
      <t xml:space="preserve">higaKvaUkdjihjlI
Se encuentra inscrito en los UNSPC 721015, 721029, 721033, 721211, 721214 </t>
    </r>
  </si>
  <si>
    <r>
      <t xml:space="preserve">CUMPLE </t>
    </r>
    <r>
      <rPr>
        <sz val="12"/>
        <color theme="1"/>
        <rFont val="Arial"/>
        <family val="2"/>
      </rPr>
      <t xml:space="preserve">a folios 134-210
RUP inscrito el 23/09/2015, fecha de la ultima renovación el 11/04/2019 </t>
    </r>
    <r>
      <rPr>
        <b/>
        <sz val="12"/>
        <color theme="1"/>
        <rFont val="Arial"/>
        <family val="2"/>
      </rPr>
      <t xml:space="preserve">Numero Operación: </t>
    </r>
    <r>
      <rPr>
        <sz val="12"/>
        <color theme="1"/>
        <rFont val="Arial"/>
        <family val="2"/>
      </rPr>
      <t xml:space="preserve">99-USUPUBXX-20200429-0553
Se encuentra inscrito en los UNSPC 721015, 721029, 721033, 721211, 721214 </t>
    </r>
  </si>
  <si>
    <r>
      <t xml:space="preserve">CUMPLE </t>
    </r>
    <r>
      <rPr>
        <sz val="12"/>
        <color theme="1"/>
        <rFont val="Arial"/>
        <family val="2"/>
      </rPr>
      <t xml:space="preserve">a folios 2-48 del archivo nombrado "parte 2"
RUP inscrito el 20 de mayo de 2016, fecha de la ultima renovación el 7 de mayo de 2019 </t>
    </r>
    <r>
      <rPr>
        <b/>
        <sz val="12"/>
        <color theme="1"/>
        <rFont val="Arial"/>
        <family val="2"/>
      </rPr>
      <t xml:space="preserve">Código de verificación: </t>
    </r>
    <r>
      <rPr>
        <sz val="12"/>
        <color theme="1"/>
        <rFont val="Arial"/>
        <family val="2"/>
      </rPr>
      <t xml:space="preserve">biIdjTdpVOclxocy
Se encuentra inscrito en los UNSPC 721015, 721029, 721033, 721211, 721214 </t>
    </r>
  </si>
  <si>
    <r>
      <t xml:space="preserve">CUMPLE </t>
    </r>
    <r>
      <rPr>
        <sz val="12"/>
        <color theme="1"/>
        <rFont val="Arial"/>
        <family val="2"/>
      </rPr>
      <t xml:space="preserve">a folios 27-102
RUP inscrito el 07 de Mayo de
2014, fecha de la ultima renovación el 22 de
Abril de 2019. </t>
    </r>
    <r>
      <rPr>
        <b/>
        <sz val="12"/>
        <color theme="1"/>
        <rFont val="Arial"/>
        <family val="2"/>
      </rPr>
      <t xml:space="preserve">Código de verificación: </t>
    </r>
    <r>
      <rPr>
        <sz val="12"/>
        <color theme="1"/>
        <rFont val="Arial"/>
        <family val="2"/>
      </rPr>
      <t xml:space="preserve">aoWkacXfUYkbavbd
Se encuentra inscrito en los UNSPC 721015, 721029, 721033, 721211, 721214 </t>
    </r>
  </si>
  <si>
    <r>
      <t xml:space="preserve">CUMPLE </t>
    </r>
    <r>
      <rPr>
        <sz val="12"/>
        <color theme="1"/>
        <rFont val="Arial"/>
        <family val="2"/>
      </rPr>
      <t xml:space="preserve">a folios 35-137
RUP inscrito el 20 de Junio de
2011, fecha de la ultima renovación el 27 de
Marzo de 2020. </t>
    </r>
    <r>
      <rPr>
        <b/>
        <sz val="12"/>
        <color theme="1"/>
        <rFont val="Arial"/>
        <family val="2"/>
      </rPr>
      <t xml:space="preserve">Código de verificación: </t>
    </r>
    <r>
      <rPr>
        <sz val="12"/>
        <color theme="1"/>
        <rFont val="Arial"/>
        <family val="2"/>
      </rPr>
      <t xml:space="preserve">teGaiCnZlaaidkfn
Se encuentra inscrito en los UNSPC 721015, 721029, 721033, 721211, 721214 </t>
    </r>
  </si>
  <si>
    <r>
      <t xml:space="preserve">CUMPLE </t>
    </r>
    <r>
      <rPr>
        <sz val="12"/>
        <color theme="1"/>
        <rFont val="Arial"/>
        <family val="2"/>
      </rPr>
      <t>fecha de expedición 13/05/2020</t>
    </r>
    <r>
      <rPr>
        <b/>
        <sz val="12"/>
        <color theme="1"/>
        <rFont val="Arial"/>
        <family val="2"/>
      </rPr>
      <t xml:space="preserve"> </t>
    </r>
    <r>
      <rPr>
        <sz val="12"/>
        <color theme="1"/>
        <rFont val="Arial"/>
        <family val="2"/>
      </rPr>
      <t>folios 367-374</t>
    </r>
  </si>
  <si>
    <r>
      <t xml:space="preserve">CUMPLE </t>
    </r>
    <r>
      <rPr>
        <sz val="12"/>
        <color theme="1"/>
        <rFont val="Arial"/>
        <family val="2"/>
      </rPr>
      <t>fecha de expedición 08/05/2020</t>
    </r>
    <r>
      <rPr>
        <b/>
        <sz val="12"/>
        <color theme="1"/>
        <rFont val="Arial"/>
        <family val="2"/>
      </rPr>
      <t xml:space="preserve"> </t>
    </r>
    <r>
      <rPr>
        <sz val="12"/>
        <color theme="1"/>
        <rFont val="Arial"/>
        <family val="2"/>
      </rPr>
      <t>folios 159, 161, 163</t>
    </r>
  </si>
  <si>
    <r>
      <t xml:space="preserve">CUMPLE </t>
    </r>
    <r>
      <rPr>
        <sz val="12"/>
        <color theme="1"/>
        <rFont val="Arial"/>
        <family val="2"/>
      </rPr>
      <t>fecha de expedición 14/05/2020</t>
    </r>
    <r>
      <rPr>
        <b/>
        <sz val="12"/>
        <color theme="1"/>
        <rFont val="Arial"/>
        <family val="2"/>
      </rPr>
      <t xml:space="preserve"> </t>
    </r>
    <r>
      <rPr>
        <sz val="12"/>
        <color theme="1"/>
        <rFont val="Arial"/>
        <family val="2"/>
      </rPr>
      <t>folios 6-18</t>
    </r>
  </si>
  <si>
    <r>
      <t xml:space="preserve">CUMPLE </t>
    </r>
    <r>
      <rPr>
        <sz val="12"/>
        <color theme="1"/>
        <rFont val="Arial"/>
        <family val="2"/>
      </rPr>
      <t>fecha de expedición 13/05/2020</t>
    </r>
    <r>
      <rPr>
        <b/>
        <sz val="12"/>
        <color theme="1"/>
        <rFont val="Arial"/>
        <family val="2"/>
      </rPr>
      <t xml:space="preserve"> </t>
    </r>
    <r>
      <rPr>
        <sz val="12"/>
        <color theme="1"/>
        <rFont val="Arial"/>
        <family val="2"/>
      </rPr>
      <t>folios 76-81</t>
    </r>
  </si>
  <si>
    <r>
      <t xml:space="preserve">CUMPLE </t>
    </r>
    <r>
      <rPr>
        <sz val="12"/>
        <color theme="1"/>
        <rFont val="Arial"/>
        <family val="2"/>
      </rPr>
      <t>fecha de expedición 11/05/2020</t>
    </r>
    <r>
      <rPr>
        <b/>
        <sz val="12"/>
        <color theme="1"/>
        <rFont val="Arial"/>
        <family val="2"/>
      </rPr>
      <t xml:space="preserve"> </t>
    </r>
    <r>
      <rPr>
        <sz val="12"/>
        <color theme="1"/>
        <rFont val="Arial"/>
        <family val="2"/>
      </rPr>
      <t>folios 190</t>
    </r>
    <r>
      <rPr>
        <b/>
        <sz val="12"/>
        <color theme="1"/>
        <rFont val="Arial"/>
        <family val="2"/>
      </rPr>
      <t>-</t>
    </r>
    <r>
      <rPr>
        <sz val="12"/>
        <color theme="1"/>
        <rFont val="Arial"/>
        <family val="2"/>
      </rPr>
      <t>198</t>
    </r>
  </si>
  <si>
    <r>
      <t xml:space="preserve">CUMPLE </t>
    </r>
    <r>
      <rPr>
        <sz val="12"/>
        <color theme="1"/>
        <rFont val="Arial"/>
        <family val="2"/>
      </rPr>
      <t>fecha de expedición 13/05/2020</t>
    </r>
    <r>
      <rPr>
        <b/>
        <sz val="12"/>
        <color theme="1"/>
        <rFont val="Arial"/>
        <family val="2"/>
      </rPr>
      <t xml:space="preserve"> </t>
    </r>
    <r>
      <rPr>
        <sz val="12"/>
        <color theme="1"/>
        <rFont val="Arial"/>
        <family val="2"/>
      </rPr>
      <t>folios 138-145</t>
    </r>
  </si>
  <si>
    <r>
      <t xml:space="preserve">CUMPLE </t>
    </r>
    <r>
      <rPr>
        <sz val="12"/>
        <color theme="1"/>
        <rFont val="Arial"/>
        <family val="2"/>
      </rPr>
      <t>fecha de expedición 06/05/2020</t>
    </r>
    <r>
      <rPr>
        <b/>
        <sz val="12"/>
        <color theme="1"/>
        <rFont val="Arial"/>
        <family val="2"/>
      </rPr>
      <t xml:space="preserve"> </t>
    </r>
    <r>
      <rPr>
        <sz val="12"/>
        <color theme="1"/>
        <rFont val="Arial"/>
        <family val="2"/>
      </rPr>
      <t>folios 29-36</t>
    </r>
  </si>
  <si>
    <r>
      <t xml:space="preserve">CUMPLE </t>
    </r>
    <r>
      <rPr>
        <sz val="12"/>
        <color rgb="FF000000"/>
        <rFont val="Arial"/>
        <family val="2"/>
      </rPr>
      <t>fecha de expedición 05/05/2020 Folios 31-38 del archivo nombrado "parte 1"</t>
    </r>
  </si>
  <si>
    <r>
      <t xml:space="preserve">CUMPLE </t>
    </r>
    <r>
      <rPr>
        <sz val="12"/>
        <color theme="1"/>
        <rFont val="Arial"/>
        <family val="2"/>
      </rPr>
      <t>fecha de expedición 12/05/2020</t>
    </r>
    <r>
      <rPr>
        <b/>
        <sz val="12"/>
        <color theme="1"/>
        <rFont val="Arial"/>
        <family val="2"/>
      </rPr>
      <t xml:space="preserve"> </t>
    </r>
    <r>
      <rPr>
        <sz val="12"/>
        <color theme="1"/>
        <rFont val="Arial"/>
        <family val="2"/>
      </rPr>
      <t>folios 103-110</t>
    </r>
  </si>
  <si>
    <r>
      <t xml:space="preserve">CUMPLE </t>
    </r>
    <r>
      <rPr>
        <sz val="12"/>
        <color theme="1"/>
        <rFont val="Arial"/>
        <family val="2"/>
      </rPr>
      <t>fecha de expedición 2020/04/24</t>
    </r>
    <r>
      <rPr>
        <b/>
        <sz val="12"/>
        <color theme="1"/>
        <rFont val="Arial"/>
        <family val="2"/>
      </rPr>
      <t xml:space="preserve"> </t>
    </r>
    <r>
      <rPr>
        <sz val="12"/>
        <color theme="1"/>
        <rFont val="Arial"/>
        <family val="2"/>
      </rPr>
      <t>folios 168-</t>
    </r>
  </si>
  <si>
    <t>Aseguradora Solidaria de Colombia</t>
  </si>
  <si>
    <t>Vigencia [días]:</t>
  </si>
  <si>
    <r>
      <t xml:space="preserve">CUMPLE 
(I) </t>
    </r>
    <r>
      <rPr>
        <sz val="12"/>
        <color theme="1"/>
        <rFont val="Arial"/>
        <family val="2"/>
      </rPr>
      <t xml:space="preserve">carpeta de archivo nombrada "CEDULA, TP Y COPNIA"
</t>
    </r>
    <r>
      <rPr>
        <b/>
        <sz val="12"/>
        <color theme="1"/>
        <rFont val="Arial"/>
        <family val="2"/>
      </rPr>
      <t xml:space="preserve">(II) </t>
    </r>
    <r>
      <rPr>
        <sz val="12"/>
        <color theme="1"/>
        <rFont val="Arial"/>
        <family val="2"/>
      </rPr>
      <t>carta de presentación firmada por el señor Luis Carlos Parra Velásquez con cedula de ciudadanía 91278390. archivo nombrado "CARTA DE PRESENTACION"</t>
    </r>
  </si>
  <si>
    <r>
      <t xml:space="preserve">(i) CUMPLE </t>
    </r>
    <r>
      <rPr>
        <sz val="12"/>
        <color theme="1"/>
        <rFont val="Arial"/>
        <family val="2"/>
      </rPr>
      <t xml:space="preserve">folio 62
Gustavo Adolfo Carmona Identificado con numero cedula 71577370 de Medellín
</t>
    </r>
    <r>
      <rPr>
        <b/>
        <sz val="12"/>
        <color theme="1"/>
        <rFont val="Arial"/>
        <family val="2"/>
      </rPr>
      <t xml:space="preserve">(ii) CUMPLE </t>
    </r>
    <r>
      <rPr>
        <sz val="12"/>
        <color theme="1"/>
        <rFont val="Arial"/>
        <family val="2"/>
      </rPr>
      <t xml:space="preserve">Folios 6-8
Carta firmada por el proponente </t>
    </r>
  </si>
  <si>
    <r>
      <t xml:space="preserve">(i) CUMPLE </t>
    </r>
    <r>
      <rPr>
        <sz val="12"/>
        <color theme="1"/>
        <rFont val="Arial"/>
        <family val="2"/>
      </rPr>
      <t xml:space="preserve">folio 6
Identificado con numero cedula 43150821 de Medellín
</t>
    </r>
    <r>
      <rPr>
        <b/>
        <sz val="12"/>
        <color theme="1"/>
        <rFont val="Arial"/>
        <family val="2"/>
      </rPr>
      <t xml:space="preserve">(ii) CUMPLE </t>
    </r>
    <r>
      <rPr>
        <sz val="12"/>
        <color theme="1"/>
        <rFont val="Arial"/>
        <family val="2"/>
      </rPr>
      <t xml:space="preserve">Folios 3-5
Carta firmada por el proponente </t>
    </r>
  </si>
  <si>
    <r>
      <rPr>
        <b/>
        <sz val="12"/>
        <color theme="1"/>
        <rFont val="Arial"/>
        <family val="2"/>
      </rPr>
      <t xml:space="preserve">CUMPLE </t>
    </r>
    <r>
      <rPr>
        <sz val="12"/>
        <color theme="1"/>
        <rFont val="Arial"/>
        <family val="2"/>
      </rPr>
      <t xml:space="preserve">
carpeta de archivo nombrada "CEDULA, TP Y COPNIA"
El señor Luis Carlos Parra Velásquez  identificado con cedula ciudadanía numero 91278390 de Barrancabermeja. tiene como profesión Ingeniero civil con matricula profesional vigente Nº 68202-54201 desde 16 marzo de 1995</t>
    </r>
  </si>
  <si>
    <r>
      <t xml:space="preserve">CUMPLE </t>
    </r>
    <r>
      <rPr>
        <sz val="12"/>
        <color theme="1"/>
        <rFont val="Arial"/>
        <family val="2"/>
      </rPr>
      <t>a folios 64-65
El señor Gustavo Adolfo Carmona Alarcon tiene como profesión Ingeniero civil con matricula profesional vigente 05202-27454 del 18 febrero de 1988</t>
    </r>
  </si>
  <si>
    <r>
      <t xml:space="preserve">CUMPLE </t>
    </r>
    <r>
      <rPr>
        <sz val="12"/>
        <color theme="1"/>
        <rFont val="Arial"/>
        <family val="2"/>
      </rPr>
      <t>a folios 7-8
La señora ANGELA MARÍA CÁRDENAS ZAPATA tiene como profesión Ingeniera civil con matricula profesional vigente 05202-102494 del 18 diciembre de 2003</t>
    </r>
  </si>
  <si>
    <r>
      <t xml:space="preserve">NO CUMPLE </t>
    </r>
    <r>
      <rPr>
        <sz val="12"/>
        <rFont val="Arial"/>
        <family val="2"/>
      </rPr>
      <t>archivo pdf nombrado "PLANILLA SEGURIDAD SOCIAL MARZO 2020"</t>
    </r>
    <r>
      <rPr>
        <sz val="12"/>
        <color rgb="FFFF0000"/>
        <rFont val="Arial"/>
        <family val="2"/>
      </rPr>
      <t xml:space="preserve">
</t>
    </r>
    <r>
      <rPr>
        <sz val="12"/>
        <rFont val="Arial"/>
        <family val="2"/>
      </rPr>
      <t>Se anexó la planilla de pago del mes de marzo, numero de planilla 9405084526, se requirió para que presentará el pago de la planilla del mes de abril., no subsano el documento solicitado. de acuerdo numeral 15,13</t>
    </r>
  </si>
  <si>
    <r>
      <t xml:space="preserve">CUMPLE </t>
    </r>
    <r>
      <rPr>
        <sz val="12"/>
        <color theme="1"/>
        <rFont val="Arial"/>
        <family val="2"/>
      </rPr>
      <t>carpeta nombrada "CONTRALORIA, PROCURADURIA, ANTECEDENTES, RNMC, RUT Y LIB. MILITAR"
certificado expedido por la Contraloría General de la Republica, 11 abril de 2020 con código de verificación 91278390200411121553</t>
    </r>
    <r>
      <rPr>
        <b/>
        <sz val="12"/>
        <color theme="1"/>
        <rFont val="Arial"/>
        <family val="2"/>
      </rPr>
      <t xml:space="preserve">. </t>
    </r>
    <r>
      <rPr>
        <sz val="12"/>
        <color theme="1"/>
        <rFont val="Arial"/>
        <family val="2"/>
      </rPr>
      <t>Se anexa verificación</t>
    </r>
  </si>
  <si>
    <r>
      <rPr>
        <b/>
        <sz val="12"/>
        <color theme="1"/>
        <rFont val="Arial"/>
        <family val="2"/>
      </rPr>
      <t xml:space="preserve">CUMPLE </t>
    </r>
    <r>
      <rPr>
        <sz val="12"/>
        <color theme="1"/>
        <rFont val="Arial"/>
        <family val="2"/>
      </rPr>
      <t>a folio 67, se anexa verificación</t>
    </r>
  </si>
  <si>
    <r>
      <rPr>
        <b/>
        <sz val="12"/>
        <color theme="1"/>
        <rFont val="Arial"/>
        <family val="2"/>
      </rPr>
      <t xml:space="preserve">CUMPLE </t>
    </r>
    <r>
      <rPr>
        <sz val="12"/>
        <color theme="1"/>
        <rFont val="Arial"/>
        <family val="2"/>
      </rPr>
      <t>a folio 14, se anexa verificación</t>
    </r>
  </si>
  <si>
    <r>
      <t xml:space="preserve">CUMPLE </t>
    </r>
    <r>
      <rPr>
        <sz val="12"/>
        <color theme="1"/>
        <rFont val="Arial"/>
        <family val="2"/>
      </rPr>
      <t xml:space="preserve">carpeta nombrada "CONTRALORIA, PROCURADURIA, ANTECEDENTES, RNMC, RUT Y LIB. MILITAR"
certificado expedido por la Procuraduría General de la Nación N° 144279771, el  11 abril de 2020 </t>
    </r>
    <r>
      <rPr>
        <b/>
        <sz val="12"/>
        <color theme="1"/>
        <rFont val="Arial"/>
        <family val="2"/>
      </rPr>
      <t>Se anexa verificación</t>
    </r>
  </si>
  <si>
    <r>
      <rPr>
        <b/>
        <sz val="12"/>
        <color theme="1"/>
        <rFont val="Arial"/>
        <family val="2"/>
      </rPr>
      <t xml:space="preserve">CUMPLE </t>
    </r>
    <r>
      <rPr>
        <sz val="12"/>
        <color theme="1"/>
        <rFont val="Arial"/>
        <family val="2"/>
      </rPr>
      <t>a folio 66, se anexa verificación</t>
    </r>
  </si>
  <si>
    <r>
      <rPr>
        <b/>
        <sz val="12"/>
        <color theme="1"/>
        <rFont val="Arial"/>
        <family val="2"/>
      </rPr>
      <t xml:space="preserve">CUMPLE </t>
    </r>
    <r>
      <rPr>
        <sz val="12"/>
        <color theme="1"/>
        <rFont val="Arial"/>
        <family val="2"/>
      </rPr>
      <t>a folio 15, se anexa verificación</t>
    </r>
  </si>
  <si>
    <r>
      <t xml:space="preserve">CUMPLE </t>
    </r>
    <r>
      <rPr>
        <sz val="12"/>
        <color theme="1"/>
        <rFont val="Arial"/>
        <family val="2"/>
      </rPr>
      <t xml:space="preserve">carpeta nombrada "CONTRALORIA, PROCURADURIA, ANTECEDENTES, RNMC, RUT Y LIB. MILITAR"
certificado expedido por la Policía Nacional de Colombia el  1 mayo de 2020 </t>
    </r>
    <r>
      <rPr>
        <b/>
        <sz val="12"/>
        <color theme="1"/>
        <rFont val="Arial"/>
        <family val="2"/>
      </rPr>
      <t>Se anexa verificación</t>
    </r>
  </si>
  <si>
    <r>
      <rPr>
        <b/>
        <sz val="12"/>
        <color theme="1"/>
        <rFont val="Arial"/>
        <family val="2"/>
      </rPr>
      <t xml:space="preserve">CUMPLE </t>
    </r>
    <r>
      <rPr>
        <sz val="12"/>
        <color theme="1"/>
        <rFont val="Arial"/>
        <family val="2"/>
      </rPr>
      <t>a folio 68, se anexa verificación</t>
    </r>
  </si>
  <si>
    <r>
      <rPr>
        <b/>
        <sz val="12"/>
        <color theme="1"/>
        <rFont val="Arial"/>
        <family val="2"/>
      </rPr>
      <t xml:space="preserve">CUMPLE </t>
    </r>
    <r>
      <rPr>
        <sz val="12"/>
        <color theme="1"/>
        <rFont val="Arial"/>
        <family val="2"/>
      </rPr>
      <t>a folio 16, se anexa verificación</t>
    </r>
  </si>
  <si>
    <r>
      <t xml:space="preserve">CUMPLE </t>
    </r>
    <r>
      <rPr>
        <sz val="12"/>
        <color theme="1"/>
        <rFont val="Arial"/>
        <family val="2"/>
      </rPr>
      <t>carpeta nombrada "CONTRALORIA, PROCURADURIA, ANTECEDENTES, RNMC, RUT Y LIB. MILITAR"
certificado expedido por la Policía Nacional de Colombia el  12 mayo de 2020 con código de verificación 12435315 Se anexa verificación</t>
    </r>
  </si>
  <si>
    <r>
      <rPr>
        <b/>
        <sz val="12"/>
        <color theme="1"/>
        <rFont val="Arial"/>
        <family val="2"/>
      </rPr>
      <t xml:space="preserve">CUMPLE </t>
    </r>
    <r>
      <rPr>
        <sz val="12"/>
        <color theme="1"/>
        <rFont val="Arial"/>
        <family val="2"/>
      </rPr>
      <t>a folio 69, se anexa verificación</t>
    </r>
  </si>
  <si>
    <r>
      <rPr>
        <b/>
        <sz val="12"/>
        <color theme="1"/>
        <rFont val="Arial"/>
        <family val="2"/>
      </rPr>
      <t xml:space="preserve">CUMPLE </t>
    </r>
    <r>
      <rPr>
        <sz val="12"/>
        <color theme="1"/>
        <rFont val="Arial"/>
        <family val="2"/>
      </rPr>
      <t>a folio 17, se anexa verificación</t>
    </r>
  </si>
  <si>
    <r>
      <t xml:space="preserve">CUMPLE </t>
    </r>
    <r>
      <rPr>
        <sz val="12"/>
        <color theme="1"/>
        <rFont val="Arial"/>
        <family val="2"/>
      </rPr>
      <t>carpeta nombrada "CONTRALORIA, PROCURADURIA, ANTECEDENTES, RNMC, RUT Y LIB. MILITAR"
inscrito como persona natural el con NIT 91278390-2 fecha 2019-08-23 Se anexa verificación</t>
    </r>
  </si>
  <si>
    <r>
      <t xml:space="preserve">CUMPLE </t>
    </r>
    <r>
      <rPr>
        <sz val="12"/>
        <color theme="1"/>
        <rFont val="Arial"/>
        <family val="2"/>
      </rPr>
      <t>archivo de pdf nombrado: "RUP LUISK FEBRERO 3 DE 2020"
Inscrito en la cámara de comercio de Bucaramanga fecha registro 2014/05/08, fecha de la ultima renovación 2019/04/17</t>
    </r>
    <r>
      <rPr>
        <b/>
        <sz val="12"/>
        <color theme="1"/>
        <rFont val="Arial"/>
        <family val="2"/>
      </rPr>
      <t xml:space="preserve"> código de verificación </t>
    </r>
    <r>
      <rPr>
        <sz val="12"/>
        <color theme="1"/>
        <rFont val="Arial"/>
        <family val="2"/>
      </rPr>
      <t>IHNX18016. Inscrita en los códigos</t>
    </r>
    <r>
      <rPr>
        <b/>
        <sz val="12"/>
        <color theme="1"/>
        <rFont val="Arial"/>
        <family val="2"/>
      </rPr>
      <t xml:space="preserve"> </t>
    </r>
    <r>
      <rPr>
        <sz val="12"/>
        <color theme="1"/>
        <rFont val="Arial"/>
        <family val="2"/>
      </rPr>
      <t>721015 – 721029 – 721033 721211 y 721214</t>
    </r>
  </si>
  <si>
    <r>
      <t xml:space="preserve">CUMPLE </t>
    </r>
    <r>
      <rPr>
        <sz val="12"/>
        <color theme="1"/>
        <rFont val="Arial"/>
        <family val="2"/>
      </rPr>
      <t>a folio 71-180
Inscrito en la cámara de comercio de Medellín para Antioquia  fecha registro 28/08/2013 fecha de la ultima renovación 01/04/2019</t>
    </r>
    <r>
      <rPr>
        <b/>
        <sz val="12"/>
        <color theme="1"/>
        <rFont val="Arial"/>
        <family val="2"/>
      </rPr>
      <t xml:space="preserve"> código de verificación </t>
    </r>
    <r>
      <rPr>
        <sz val="12"/>
        <color theme="1"/>
        <rFont val="Arial"/>
        <family val="2"/>
      </rPr>
      <t>hOYahjdkkjkavkki. Inscrita en los códigos</t>
    </r>
    <r>
      <rPr>
        <b/>
        <sz val="12"/>
        <color theme="1"/>
        <rFont val="Arial"/>
        <family val="2"/>
      </rPr>
      <t xml:space="preserve"> </t>
    </r>
    <r>
      <rPr>
        <sz val="12"/>
        <color theme="1"/>
        <rFont val="Arial"/>
        <family val="2"/>
      </rPr>
      <t>721015 – 721029 – 721033 -721211 y 721214</t>
    </r>
  </si>
  <si>
    <r>
      <t xml:space="preserve">CUMPLE </t>
    </r>
    <r>
      <rPr>
        <sz val="12"/>
        <color theme="1"/>
        <rFont val="Arial"/>
        <family val="2"/>
      </rPr>
      <t>a folio 21-103
Inscrito en la cámara de comercio de Medellín para Antioquia  fecha registro 30 de julio de 2012 fecha de la ultima renovación 27 marzo de 2020</t>
    </r>
    <r>
      <rPr>
        <b/>
        <sz val="12"/>
        <color theme="1"/>
        <rFont val="Arial"/>
        <family val="2"/>
      </rPr>
      <t xml:space="preserve"> código de verificación </t>
    </r>
    <r>
      <rPr>
        <sz val="12"/>
        <color theme="1"/>
        <rFont val="Arial"/>
        <family val="2"/>
      </rPr>
      <t>lbkgjPdkNarpkYbg. Inscrita en los códigos</t>
    </r>
    <r>
      <rPr>
        <b/>
        <sz val="12"/>
        <color theme="1"/>
        <rFont val="Arial"/>
        <family val="2"/>
      </rPr>
      <t xml:space="preserve"> </t>
    </r>
    <r>
      <rPr>
        <sz val="12"/>
        <color theme="1"/>
        <rFont val="Arial"/>
        <family val="2"/>
      </rPr>
      <t>721015 – 721029 – 721033 -721211 y 721214</t>
    </r>
  </si>
  <si>
    <r>
      <t xml:space="preserve">CUMPLE </t>
    </r>
    <r>
      <rPr>
        <sz val="12"/>
        <color theme="1"/>
        <rFont val="Arial"/>
        <family val="2"/>
      </rPr>
      <t>archivo de pdf nombrado: "POLIZA LCPV VA-012-2020"</t>
    </r>
    <r>
      <rPr>
        <b/>
        <sz val="12"/>
        <color theme="1"/>
        <rFont val="Arial"/>
        <family val="2"/>
      </rPr>
      <t xml:space="preserve"> </t>
    </r>
    <r>
      <rPr>
        <sz val="12"/>
        <color theme="1"/>
        <rFont val="Arial"/>
        <family val="2"/>
      </rPr>
      <t>fecha de expedición 13/05/2020</t>
    </r>
  </si>
  <si>
    <r>
      <t xml:space="preserve">CUMPLE </t>
    </r>
    <r>
      <rPr>
        <sz val="12"/>
        <color theme="1"/>
        <rFont val="Arial"/>
        <family val="2"/>
      </rPr>
      <t>a folio 60 -61
Fecha expedición 14/05/2020</t>
    </r>
  </si>
  <si>
    <r>
      <t xml:space="preserve">CUMPLE </t>
    </r>
    <r>
      <rPr>
        <sz val="12"/>
        <color theme="1"/>
        <rFont val="Arial"/>
        <family val="2"/>
      </rPr>
      <t>a folio</t>
    </r>
    <r>
      <rPr>
        <b/>
        <sz val="12"/>
        <color theme="1"/>
        <rFont val="Arial"/>
        <family val="2"/>
      </rPr>
      <t xml:space="preserve"> </t>
    </r>
    <r>
      <rPr>
        <sz val="12"/>
        <color theme="1"/>
        <rFont val="Arial"/>
        <family val="2"/>
      </rPr>
      <t>104-
Fecha de expedición 4/05/2020</t>
    </r>
  </si>
  <si>
    <r>
      <rPr>
        <b/>
        <sz val="12"/>
        <color theme="1"/>
        <rFont val="Arial"/>
        <family val="2"/>
      </rPr>
      <t xml:space="preserve">(i) CUMPLE </t>
    </r>
    <r>
      <rPr>
        <sz val="12"/>
        <color theme="1"/>
        <rFont val="Arial"/>
        <family val="2"/>
      </rPr>
      <t>a folio 83-89
Nit 900066226-6 registrada en la cámara de comercio aburra sur., registrada en Julio 10 de 2014</t>
    </r>
    <r>
      <rPr>
        <b/>
        <sz val="12"/>
        <color theme="1"/>
        <rFont val="Arial"/>
        <family val="2"/>
      </rPr>
      <t xml:space="preserve">Codigo de verificación: </t>
    </r>
    <r>
      <rPr>
        <sz val="12"/>
        <color theme="1"/>
        <rFont val="Arial"/>
        <family val="2"/>
      </rPr>
      <t xml:space="preserve">yJSxyNAew3 Fecha de expedición 2020/05/13
</t>
    </r>
    <r>
      <rPr>
        <b/>
        <sz val="12"/>
        <color theme="1"/>
        <rFont val="Arial"/>
        <family val="2"/>
      </rPr>
      <t xml:space="preserve">Representante Legal: </t>
    </r>
    <r>
      <rPr>
        <sz val="12"/>
        <color theme="1"/>
        <rFont val="Arial"/>
        <family val="2"/>
      </rPr>
      <t xml:space="preserve"> John Alberto Calle Gallego identificado con cedula 98519387 de Itagüí
</t>
    </r>
    <r>
      <rPr>
        <b/>
        <sz val="12"/>
        <color theme="1"/>
        <rFont val="Arial"/>
        <family val="2"/>
      </rPr>
      <t xml:space="preserve">(ii) CUMPLE </t>
    </r>
    <r>
      <rPr>
        <sz val="12"/>
        <color theme="1"/>
        <rFont val="Arial"/>
        <family val="2"/>
      </rPr>
      <t>folios 4-6, carta firmada por el representante legal</t>
    </r>
  </si>
  <si>
    <r>
      <t xml:space="preserve">(i) CUMPLE </t>
    </r>
    <r>
      <rPr>
        <sz val="12"/>
        <rFont val="Arial"/>
        <family val="2"/>
      </rPr>
      <t>a folios 15-21</t>
    </r>
    <r>
      <rPr>
        <b/>
        <sz val="12"/>
        <rFont val="Arial"/>
        <family val="2"/>
      </rPr>
      <t xml:space="preserve">
Nit  </t>
    </r>
    <r>
      <rPr>
        <sz val="12"/>
        <rFont val="Arial"/>
        <family val="2"/>
      </rPr>
      <t xml:space="preserve">900154904-9 registrado en la cámara de comercio de Medellín para Antioquia, registrada el 7 de junio de 2007 </t>
    </r>
    <r>
      <rPr>
        <b/>
        <sz val="12"/>
        <rFont val="Arial"/>
        <family val="2"/>
      </rPr>
      <t xml:space="preserve">código de verificación: </t>
    </r>
    <r>
      <rPr>
        <sz val="12"/>
        <rFont val="Arial"/>
        <family val="2"/>
      </rPr>
      <t xml:space="preserve">dldcinbDahjjRicd Fecha de expedición 11/05/2020
</t>
    </r>
    <r>
      <rPr>
        <b/>
        <sz val="12"/>
        <rFont val="Arial"/>
        <family val="2"/>
      </rPr>
      <t xml:space="preserve">Representante Legal: </t>
    </r>
    <r>
      <rPr>
        <sz val="12"/>
        <rFont val="Arial"/>
        <family val="2"/>
      </rPr>
      <t xml:space="preserve">Diego Humberto Rodriguez Sierra identificado con cedula 71734283
</t>
    </r>
    <r>
      <rPr>
        <b/>
        <sz val="12"/>
        <rFont val="Arial"/>
        <family val="2"/>
      </rPr>
      <t xml:space="preserve">(ii) CUMPLE </t>
    </r>
    <r>
      <rPr>
        <sz val="12"/>
        <rFont val="Arial"/>
        <family val="2"/>
      </rPr>
      <t>a folios 7-8, carta firmada por el representante legal</t>
    </r>
  </si>
  <si>
    <r>
      <t xml:space="preserve">(i) CUMPLE </t>
    </r>
    <r>
      <rPr>
        <sz val="12"/>
        <rFont val="Arial"/>
        <family val="2"/>
      </rPr>
      <t>a folios 21-29</t>
    </r>
    <r>
      <rPr>
        <b/>
        <sz val="12"/>
        <rFont val="Arial"/>
        <family val="2"/>
      </rPr>
      <t xml:space="preserve">
Nit </t>
    </r>
    <r>
      <rPr>
        <sz val="12"/>
        <rFont val="Arial"/>
        <family val="2"/>
      </rPr>
      <t xml:space="preserve">811046667-2 registrado en la cámara de comercio de Medellín para Antioquia, registrada el 13 de Agosto de 2004 </t>
    </r>
    <r>
      <rPr>
        <b/>
        <sz val="12"/>
        <rFont val="Arial"/>
        <family val="2"/>
      </rPr>
      <t xml:space="preserve">código de verificación: </t>
    </r>
    <r>
      <rPr>
        <sz val="12"/>
        <rFont val="Arial"/>
        <family val="2"/>
      </rPr>
      <t xml:space="preserve">ccbcjoVGlFabTMkc Fecha expedición: 28/04/2020
</t>
    </r>
    <r>
      <rPr>
        <b/>
        <sz val="12"/>
        <rFont val="Arial"/>
        <family val="2"/>
      </rPr>
      <t xml:space="preserve">Representante Legal: </t>
    </r>
    <r>
      <rPr>
        <sz val="12"/>
        <rFont val="Arial"/>
        <family val="2"/>
      </rPr>
      <t xml:space="preserve">WILLIAM ANTONIO BALCAZAR BOTERO identificado con cedula 71.652.056
</t>
    </r>
    <r>
      <rPr>
        <b/>
        <sz val="12"/>
        <rFont val="Arial"/>
        <family val="2"/>
      </rPr>
      <t xml:space="preserve">(ii) CUMPLE </t>
    </r>
    <r>
      <rPr>
        <sz val="12"/>
        <rFont val="Arial"/>
        <family val="2"/>
      </rPr>
      <t>a folios 3-4, carta firmada por el representante legal</t>
    </r>
  </si>
  <si>
    <r>
      <t xml:space="preserve">(i) CUMPLE </t>
    </r>
    <r>
      <rPr>
        <sz val="12"/>
        <rFont val="Arial"/>
        <family val="2"/>
      </rPr>
      <t>a folios 6-10</t>
    </r>
    <r>
      <rPr>
        <b/>
        <sz val="12"/>
        <rFont val="Arial"/>
        <family val="2"/>
      </rPr>
      <t xml:space="preserve">
Nit </t>
    </r>
    <r>
      <rPr>
        <sz val="12"/>
        <rFont val="Arial"/>
        <family val="2"/>
      </rPr>
      <t xml:space="preserve">900716514-2 registrado en la cámara de comercio de Medellín para Antioquia, registrada el 7 de noviembre de 2013 </t>
    </r>
    <r>
      <rPr>
        <b/>
        <sz val="12"/>
        <rFont val="Arial"/>
        <family val="2"/>
      </rPr>
      <t xml:space="preserve">código de verificación: </t>
    </r>
    <r>
      <rPr>
        <sz val="12"/>
        <rFont val="Arial"/>
        <family val="2"/>
      </rPr>
      <t xml:space="preserve">bbNlCxlinTlkWJiF Fecha de Expedición 14/04/2020
</t>
    </r>
    <r>
      <rPr>
        <b/>
        <sz val="12"/>
        <rFont val="Arial"/>
        <family val="2"/>
      </rPr>
      <t xml:space="preserve">Representante Legal: </t>
    </r>
    <r>
      <rPr>
        <sz val="12"/>
        <rFont val="Arial"/>
        <family val="2"/>
      </rPr>
      <t xml:space="preserve">ANDRES URIBE LOPEZ identificado con cedula 94.531.598
</t>
    </r>
    <r>
      <rPr>
        <b/>
        <sz val="12"/>
        <rFont val="Arial"/>
        <family val="2"/>
      </rPr>
      <t xml:space="preserve">(ii) CUMPLE </t>
    </r>
    <r>
      <rPr>
        <sz val="12"/>
        <rFont val="Arial"/>
        <family val="2"/>
      </rPr>
      <t>a folios 3-5, carta firmada por el representante legal</t>
    </r>
  </si>
  <si>
    <r>
      <t xml:space="preserve">(i) CUMPLE </t>
    </r>
    <r>
      <rPr>
        <sz val="12"/>
        <rFont val="Arial"/>
        <family val="2"/>
      </rPr>
      <t>a folios 9-21</t>
    </r>
    <r>
      <rPr>
        <b/>
        <sz val="12"/>
        <rFont val="Arial"/>
        <family val="2"/>
      </rPr>
      <t xml:space="preserve">
Nit </t>
    </r>
    <r>
      <rPr>
        <sz val="12"/>
        <rFont val="Arial"/>
        <family val="2"/>
      </rPr>
      <t xml:space="preserve">800109273-6 registrado en la cámara de comercio de Medellín para Antioquia, registrada el 1 de octubre de 11990, Fecha expedición: 20/04/2020 </t>
    </r>
    <r>
      <rPr>
        <b/>
        <sz val="12"/>
        <rFont val="Arial"/>
        <family val="2"/>
      </rPr>
      <t xml:space="preserve">código de verificación: </t>
    </r>
    <r>
      <rPr>
        <sz val="12"/>
        <rFont val="Arial"/>
        <family val="2"/>
      </rPr>
      <t xml:space="preserve">azaGbbjbloaeulzu
</t>
    </r>
    <r>
      <rPr>
        <b/>
        <sz val="12"/>
        <rFont val="Arial"/>
        <family val="2"/>
      </rPr>
      <t xml:space="preserve">Representante Legal: </t>
    </r>
    <r>
      <rPr>
        <sz val="12"/>
        <rFont val="Arial"/>
        <family val="2"/>
      </rPr>
      <t xml:space="preserve">GUSTAVO ALONSO VILLA 
MERINO identificado con cedula 70.554.935
</t>
    </r>
    <r>
      <rPr>
        <b/>
        <sz val="12"/>
        <rFont val="Arial"/>
        <family val="2"/>
      </rPr>
      <t xml:space="preserve">(ii) CUMPLE </t>
    </r>
    <r>
      <rPr>
        <sz val="12"/>
        <rFont val="Arial"/>
        <family val="2"/>
      </rPr>
      <t xml:space="preserve">a folios 4-5 carta firmada por el representante legal suplente Juan Sebastian Velez Hurtado identificado con cedula 71.318.204
</t>
    </r>
  </si>
  <si>
    <r>
      <t xml:space="preserve">(i) CUMPLE </t>
    </r>
    <r>
      <rPr>
        <sz val="12"/>
        <rFont val="Arial"/>
        <family val="2"/>
      </rPr>
      <t>a folios 9-15</t>
    </r>
    <r>
      <rPr>
        <b/>
        <sz val="12"/>
        <rFont val="Arial"/>
        <family val="2"/>
      </rPr>
      <t xml:space="preserve">
Nit </t>
    </r>
    <r>
      <rPr>
        <sz val="12"/>
        <rFont val="Arial"/>
        <family val="2"/>
      </rPr>
      <t xml:space="preserve">900348130-9 registrado en la cámara de comercio de Medellín para Antioquia, registrada el 29 de enero de 2014 </t>
    </r>
    <r>
      <rPr>
        <b/>
        <sz val="12"/>
        <rFont val="Arial"/>
        <family val="2"/>
      </rPr>
      <t xml:space="preserve">código de verificación: </t>
    </r>
    <r>
      <rPr>
        <sz val="12"/>
        <rFont val="Arial"/>
        <family val="2"/>
      </rPr>
      <t xml:space="preserve">UFlcacbwcbnakecb Fecha de Expedición 30/04/2020
</t>
    </r>
    <r>
      <rPr>
        <b/>
        <sz val="12"/>
        <rFont val="Arial"/>
        <family val="2"/>
      </rPr>
      <t xml:space="preserve">Representante Legal: </t>
    </r>
    <r>
      <rPr>
        <sz val="12"/>
        <rFont val="Arial"/>
        <family val="2"/>
      </rPr>
      <t xml:space="preserve">SERGIO A PALACIO VELASQUEZ identificado con cedula 71.746.941
</t>
    </r>
    <r>
      <rPr>
        <b/>
        <sz val="12"/>
        <rFont val="Arial"/>
        <family val="2"/>
      </rPr>
      <t xml:space="preserve">(ii) CUMPLE </t>
    </r>
    <r>
      <rPr>
        <sz val="12"/>
        <rFont val="Arial"/>
        <family val="2"/>
      </rPr>
      <t>a folios 3-7,
 carta firmada por el representante legal y el ingeniero que avala la propuesta HERNAN ALONSO OLARTE GIRALDO.</t>
    </r>
  </si>
  <si>
    <r>
      <t xml:space="preserve">(i) CUMPLE </t>
    </r>
    <r>
      <rPr>
        <sz val="12"/>
        <rFont val="Arial"/>
        <family val="2"/>
      </rPr>
      <t>a folios 9-28</t>
    </r>
    <r>
      <rPr>
        <b/>
        <sz val="12"/>
        <rFont val="Arial"/>
        <family val="2"/>
      </rPr>
      <t xml:space="preserve">
Nit </t>
    </r>
    <r>
      <rPr>
        <sz val="12"/>
        <rFont val="Arial"/>
        <family val="2"/>
      </rPr>
      <t xml:space="preserve">900348130-9 registrado en la cámara de comercio de aburra sur, registrada el 23 de septiembre de 2015 </t>
    </r>
    <r>
      <rPr>
        <b/>
        <sz val="12"/>
        <rFont val="Arial"/>
        <family val="2"/>
      </rPr>
      <t xml:space="preserve">código de verificación: </t>
    </r>
    <r>
      <rPr>
        <sz val="12"/>
        <rFont val="Arial"/>
        <family val="2"/>
      </rPr>
      <t xml:space="preserve">eCTMnSqYfS Fecha de Expedición 2020/05/04
</t>
    </r>
    <r>
      <rPr>
        <b/>
        <sz val="12"/>
        <rFont val="Arial"/>
        <family val="2"/>
      </rPr>
      <t xml:space="preserve">Representante Legal Principal: </t>
    </r>
    <r>
      <rPr>
        <sz val="12"/>
        <rFont val="Arial"/>
        <family val="2"/>
      </rPr>
      <t xml:space="preserve">VIEIRA MEJIA MARCO AURELIO identificado con cedula 71751926
</t>
    </r>
    <r>
      <rPr>
        <b/>
        <sz val="12"/>
        <rFont val="Arial"/>
        <family val="2"/>
      </rPr>
      <t xml:space="preserve">(ii) CUMPLE </t>
    </r>
    <r>
      <rPr>
        <sz val="12"/>
        <rFont val="Arial"/>
        <family val="2"/>
      </rPr>
      <t>a folios 3-6, 
carta firmada por la representante legal suplente 2 la señora MEDINA OSORIO ELVIA ROSA identificada con numero de cedula 42776868.</t>
    </r>
  </si>
  <si>
    <r>
      <t xml:space="preserve">(i) CUMPLE </t>
    </r>
    <r>
      <rPr>
        <sz val="12"/>
        <rFont val="Arial"/>
        <family val="2"/>
      </rPr>
      <t>a folios 7-11 del archivo nombrado "parte 1"</t>
    </r>
    <r>
      <rPr>
        <b/>
        <sz val="12"/>
        <rFont val="Arial"/>
        <family val="2"/>
      </rPr>
      <t xml:space="preserve">
Nit </t>
    </r>
    <r>
      <rPr>
        <sz val="12"/>
        <rFont val="Arial"/>
        <family val="2"/>
      </rPr>
      <t xml:space="preserve">900488012-8 registrado en la cámara de comercio de Medellín para Antioquia registrada el 27 de agosto de 2015 </t>
    </r>
    <r>
      <rPr>
        <b/>
        <sz val="12"/>
        <rFont val="Arial"/>
        <family val="2"/>
      </rPr>
      <t xml:space="preserve">código de verificación: </t>
    </r>
    <r>
      <rPr>
        <sz val="12"/>
        <rFont val="Arial"/>
        <family val="2"/>
      </rPr>
      <t xml:space="preserve">iljCaOijpbjnife Fecha de Expedicion20/04/2020
</t>
    </r>
    <r>
      <rPr>
        <b/>
        <sz val="12"/>
        <rFont val="Arial"/>
        <family val="2"/>
      </rPr>
      <t xml:space="preserve">Representante Legal Principal: </t>
    </r>
    <r>
      <rPr>
        <sz val="12"/>
        <rFont val="Arial"/>
        <family val="2"/>
      </rPr>
      <t xml:space="preserve">Juan Manuel Marquez Agudelo identificado con cedula 1017142710
</t>
    </r>
    <r>
      <rPr>
        <b/>
        <sz val="12"/>
        <rFont val="Arial"/>
        <family val="2"/>
      </rPr>
      <t xml:space="preserve">(ii) CUMPLE </t>
    </r>
    <r>
      <rPr>
        <sz val="12"/>
        <rFont val="Arial"/>
        <family val="2"/>
      </rPr>
      <t xml:space="preserve">a folios 4-5 del archivo nombrado "parte 1"
carta firmada por la representante legal </t>
    </r>
  </si>
  <si>
    <r>
      <t xml:space="preserve">(i) CUMPLE </t>
    </r>
    <r>
      <rPr>
        <sz val="12"/>
        <rFont val="Arial"/>
        <family val="2"/>
      </rPr>
      <t>a folios 20-25</t>
    </r>
    <r>
      <rPr>
        <b/>
        <sz val="12"/>
        <rFont val="Arial"/>
        <family val="2"/>
      </rPr>
      <t xml:space="preserve">
Nit </t>
    </r>
    <r>
      <rPr>
        <sz val="12"/>
        <rFont val="Arial"/>
        <family val="2"/>
      </rPr>
      <t xml:space="preserve">900090840-1 registrado en la cámara de comercio de Medellín para Antioquia, registrada el 16 de junio de 2006 </t>
    </r>
    <r>
      <rPr>
        <b/>
        <sz val="12"/>
        <rFont val="Arial"/>
        <family val="2"/>
      </rPr>
      <t xml:space="preserve">código de verificación: </t>
    </r>
    <r>
      <rPr>
        <sz val="12"/>
        <rFont val="Arial"/>
        <family val="2"/>
      </rPr>
      <t xml:space="preserve">cbpEclaiKDflfkaJ Fecha de Expedición 11/05/2020
</t>
    </r>
    <r>
      <rPr>
        <b/>
        <sz val="12"/>
        <rFont val="Arial"/>
        <family val="2"/>
      </rPr>
      <t xml:space="preserve">Representante Legal </t>
    </r>
    <r>
      <rPr>
        <sz val="12"/>
        <rFont val="Arial"/>
        <family val="2"/>
      </rPr>
      <t xml:space="preserve">EDUARDO AGUDELO OSPINA identificado con cedula 98.592.237
</t>
    </r>
    <r>
      <rPr>
        <b/>
        <sz val="12"/>
        <rFont val="Arial"/>
        <family val="2"/>
      </rPr>
      <t xml:space="preserve">(ii) CUMPLE </t>
    </r>
    <r>
      <rPr>
        <sz val="12"/>
        <rFont val="Arial"/>
        <family val="2"/>
      </rPr>
      <t>a folios 3-6, 
carta firmada por la representante legal</t>
    </r>
  </si>
  <si>
    <r>
      <t xml:space="preserve">(i) CUMPLE </t>
    </r>
    <r>
      <rPr>
        <sz val="12"/>
        <rFont val="Arial"/>
        <family val="2"/>
      </rPr>
      <t>a folios 25-33</t>
    </r>
    <r>
      <rPr>
        <b/>
        <sz val="12"/>
        <rFont val="Arial"/>
        <family val="2"/>
      </rPr>
      <t xml:space="preserve">
Nit </t>
    </r>
    <r>
      <rPr>
        <sz val="12"/>
        <rFont val="Arial"/>
        <family val="2"/>
      </rPr>
      <t xml:space="preserve">811047188-0 registrado en la cámara de comercio de Medellín para Antioquia, registrada el 15 de Septiembre de 2004 </t>
    </r>
    <r>
      <rPr>
        <b/>
        <sz val="12"/>
        <rFont val="Arial"/>
        <family val="2"/>
      </rPr>
      <t xml:space="preserve">código de verificación: </t>
    </r>
    <r>
      <rPr>
        <sz val="12"/>
        <rFont val="Arial"/>
        <family val="2"/>
      </rPr>
      <t xml:space="preserve">akjddiHncZciVopS Fecha de Expedición 05/05/2020
</t>
    </r>
    <r>
      <rPr>
        <b/>
        <sz val="12"/>
        <rFont val="Arial"/>
        <family val="2"/>
      </rPr>
      <t xml:space="preserve">Representante Legal </t>
    </r>
    <r>
      <rPr>
        <sz val="12"/>
        <rFont val="Arial"/>
        <family val="2"/>
      </rPr>
      <t xml:space="preserve">MARIA YORLENY PALACIO L. identificado con cedula 43.623.142
</t>
    </r>
    <r>
      <rPr>
        <b/>
        <sz val="12"/>
        <rFont val="Arial"/>
        <family val="2"/>
      </rPr>
      <t xml:space="preserve">(ii) CUMPLE </t>
    </r>
    <r>
      <rPr>
        <sz val="12"/>
        <rFont val="Arial"/>
        <family val="2"/>
      </rPr>
      <t>a folios 4-6, 
carta firmada por la representante legal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</si>
</sst>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00;[Red]\-&quot;$&quot;#,##0.00"/>
    <numFmt numFmtId="165" formatCode="_-&quot;$&quot;* #,##0.00_-;\-&quot;$&quot;* #,##0.00_-;_-&quot;$&quot;* &quot;-&quot;??_-;_-@_-"/>
    <numFmt numFmtId="166" formatCode="_(* #,##0.00_);_(* \(#,##0.00\);_(* &quot;-&quot;??_);_(@_)"/>
    <numFmt numFmtId="167" formatCode="_ * #,##0.00_ ;_ * \-#,##0.00_ ;_ * &quot;-&quot;??_ ;_ @_ "/>
    <numFmt numFmtId="168" formatCode="&quot;K=&quot;\ \ \ \ #,##0.00\ &quot;de contra&quot;"/>
    <numFmt numFmtId="169" formatCode="&quot;$&quot;\ #,##0.00"/>
    <numFmt numFmtId="170" formatCode="#,##0.00\ &quot;SMMLV&quot;"/>
    <numFmt numFmtId="171" formatCode="_ * #,##0_ ;_ * \-#,##0_ ;_ * &quot;-&quot;??_ ;_ @_ "/>
    <numFmt numFmtId="172" formatCode="_-* #,##0.00\ [$€]_-;\-* #,##0.00\ [$€]_-;_-* &quot;-&quot;??\ [$€]_-;_-@_-"/>
    <numFmt numFmtId="173" formatCode="\$#,##0.00_);[Red]\(\$#,##0.00\)"/>
    <numFmt numFmtId="174" formatCode="&quot;$&quot;\ #,##0.00;[Red]&quot;$&quot;\ \-#,##0.00"/>
    <numFmt numFmtId="175" formatCode="_-* #,##0.00\ _$_-;\-* #,##0.00\ _$_-;_-* &quot;-&quot;??\ _$_-;_-@_-"/>
    <numFmt numFmtId="176" formatCode="#,##0.000"/>
    <numFmt numFmtId="177" formatCode="0.0"/>
    <numFmt numFmtId="178" formatCode="###,###,##0.00000"/>
    <numFmt numFmtId="179" formatCode="&quot;$&quot;\ #,##0;&quot;$&quot;\ \-#,##0"/>
    <numFmt numFmtId="180" formatCode="_ &quot;$&quot;\ * #,##0.00_ ;_ &quot;$&quot;\ * \-#,##0.00_ ;_ &quot;$&quot;\ * &quot;-&quot;??_ ;_ @_ "/>
    <numFmt numFmtId="181" formatCode="_ &quot;$&quot;\ * #,##0_ ;_ &quot;$&quot;\ * \-#,##0_ ;_ &quot;$&quot;\ * &quot;-&quot;_ ;_ @_ "/>
    <numFmt numFmtId="182" formatCode="&quot;$&quot;\ #,##0.00;&quot;$&quot;\ \-#,##0.00"/>
    <numFmt numFmtId="183" formatCode="[$$-240A]\ #,##0.00"/>
    <numFmt numFmtId="184" formatCode="&quot;$&quot;\ #,##0;[Red]&quot;$&quot;\ \-#,##0"/>
    <numFmt numFmtId="185" formatCode="_(* #,##0_);_(* \(#,##0\);_(* &quot;-&quot;??_);_(@_)"/>
    <numFmt numFmtId="186" formatCode="_([$$-240A]\ * #,##0_);_([$$-240A]\ * \(#,##0\);_([$$-240A]\ * &quot;-&quot;_);_(@_)"/>
    <numFmt numFmtId="187" formatCode="#,##0;[Red]#,##0"/>
    <numFmt numFmtId="188" formatCode="#,##0.00;[Red]#,##0.00"/>
    <numFmt numFmtId="189" formatCode="&quot;$&quot;\ #,##0"/>
    <numFmt numFmtId="190" formatCode="#,##0.0000"/>
    <numFmt numFmtId="191" formatCode="#,##0.00_ ;[Red]\-#,##0.00\ "/>
    <numFmt numFmtId="192" formatCode="_(&quot;$&quot;\ * #,##0.00_);_(&quot;$&quot;\ * \(#,##0.00\);_(&quot;$&quot;\ * &quot;-&quot;??_);_(@_)"/>
    <numFmt numFmtId="193" formatCode="_(&quot;$&quot;* #,##0.00_);_(&quot;$&quot;* \(#,##0.00\);_(&quot;$&quot;* &quot;-&quot;??_);_(@_)"/>
    <numFmt numFmtId="194" formatCode="_-&quot;$&quot;* #,##0_-;\-&quot;$&quot;* #,##0_-;_-&quot;$&quot;* &quot;-&quot;??_-;_-@_-"/>
    <numFmt numFmtId="195" formatCode="_-[$$-240A]\ * #,##0.00_-;\-[$$-240A]\ * #,##0.00_-;_-[$$-240A]\ * &quot;-&quot;??_-;_-@_-"/>
    <numFmt numFmtId="196" formatCode="&quot;$&quot;#,##0"/>
    <numFmt numFmtId="197" formatCode="_-* #,##0.00_-;\-* #,##0.00_-;_-* &quot;-&quot;_-;_-@_-"/>
    <numFmt numFmtId="198" formatCode="_-&quot;$&quot;\ * #,##0_-;\-&quot;$&quot;\ * #,##0_-;_-&quot;$&quot;\ * &quot;-&quot;??_-;_-@_-"/>
    <numFmt numFmtId="199" formatCode="_(&quot;$&quot;\ * #,##0_);_(&quot;$&quot;\ * \(#,##0\);_(&quot;$&quot;\ * &quot;-&quot;??_);_(@_)"/>
    <numFmt numFmtId="200" formatCode="0.0%"/>
    <numFmt numFmtId="201" formatCode="0.000%"/>
    <numFmt numFmtId="202" formatCode="0.0000%"/>
    <numFmt numFmtId="203" formatCode="0.0000000%"/>
    <numFmt numFmtId="204" formatCode="0.00000000%"/>
  </numFmts>
  <fonts count="144">
    <font>
      <sz val="10"/>
      <name val="Arial"/>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sz val="12"/>
      <name val="Arial"/>
      <family val="2"/>
    </font>
    <font>
      <b/>
      <sz val="12"/>
      <name val="Arial"/>
      <family val="2"/>
    </font>
    <font>
      <sz val="9"/>
      <name val="Arial"/>
      <family val="2"/>
    </font>
    <font>
      <u/>
      <sz val="7"/>
      <color theme="10"/>
      <name val="Arial"/>
      <family val="2"/>
    </font>
    <font>
      <u/>
      <sz val="8.5"/>
      <color theme="10"/>
      <name val="Arial"/>
      <family val="2"/>
    </font>
    <font>
      <sz val="10"/>
      <name val="Helv"/>
      <charset val="204"/>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i/>
      <sz val="8"/>
      <name val="Arial"/>
      <family val="2"/>
    </font>
    <font>
      <b/>
      <sz val="11"/>
      <color indexed="62"/>
      <name val="Calibri"/>
      <family val="2"/>
    </font>
    <font>
      <sz val="11"/>
      <color indexed="62"/>
      <name val="Calibri"/>
      <family val="2"/>
    </font>
    <font>
      <i/>
      <sz val="11"/>
      <color indexed="23"/>
      <name val="Calibri"/>
      <family val="2"/>
    </font>
    <font>
      <b/>
      <i/>
      <sz val="7"/>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9"/>
      <name val="Calibri"/>
      <family val="2"/>
    </font>
    <font>
      <sz val="10"/>
      <name val="Myriad Pro"/>
    </font>
    <font>
      <b/>
      <sz val="11"/>
      <color indexed="63"/>
      <name val="Calibri"/>
      <family val="2"/>
    </font>
    <font>
      <b/>
      <sz val="8"/>
      <name val="Arial"/>
      <family val="2"/>
    </font>
    <font>
      <b/>
      <sz val="18"/>
      <color indexed="56"/>
      <name val="Cambria"/>
      <family val="2"/>
    </font>
    <font>
      <b/>
      <sz val="11"/>
      <name val="Arial"/>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b/>
      <sz val="16"/>
      <name val="Arial"/>
      <family val="2"/>
    </font>
    <font>
      <sz val="10"/>
      <color theme="1"/>
      <name val="Arial"/>
      <family val="2"/>
    </font>
    <font>
      <b/>
      <sz val="10"/>
      <color theme="1"/>
      <name val="Arial"/>
      <family val="2"/>
    </font>
    <font>
      <b/>
      <sz val="10"/>
      <color rgb="FF000000"/>
      <name val="Arial"/>
      <family val="2"/>
    </font>
    <font>
      <sz val="11"/>
      <color rgb="FF000000"/>
      <name val="Calibri"/>
      <family val="2"/>
    </font>
    <font>
      <sz val="11"/>
      <name val="Calibri"/>
      <family val="2"/>
      <scheme val="minor"/>
    </font>
    <font>
      <b/>
      <sz val="11"/>
      <name val="Calibri"/>
      <family val="2"/>
      <scheme val="minor"/>
    </font>
    <font>
      <b/>
      <sz val="12"/>
      <name val="Calibri"/>
      <family val="2"/>
      <scheme val="minor"/>
    </font>
    <font>
      <sz val="11"/>
      <name val="Arial"/>
      <family val="2"/>
    </font>
    <font>
      <b/>
      <sz val="14"/>
      <color rgb="FF000000"/>
      <name val="Calibri"/>
      <family val="2"/>
    </font>
    <font>
      <sz val="11"/>
      <color theme="1"/>
      <name val="Arial"/>
      <family val="2"/>
    </font>
    <font>
      <sz val="10"/>
      <name val="Swis721 LtCn BT"/>
      <family val="2"/>
    </font>
    <font>
      <sz val="11"/>
      <name val="Swis721 LtCn BT"/>
      <family val="2"/>
    </font>
    <font>
      <b/>
      <sz val="12"/>
      <name val="Swis721 LtCn BT"/>
      <family val="2"/>
    </font>
    <font>
      <sz val="16"/>
      <name val="Arial"/>
      <family val="2"/>
    </font>
    <font>
      <b/>
      <sz val="11"/>
      <color rgb="FF000000"/>
      <name val="Arial"/>
      <family val="2"/>
    </font>
    <font>
      <sz val="12"/>
      <name val="Calibri"/>
      <family val="2"/>
      <scheme val="minor"/>
    </font>
    <font>
      <b/>
      <vertAlign val="subscript"/>
      <sz val="12"/>
      <name val="Calibri"/>
      <family val="2"/>
      <scheme val="minor"/>
    </font>
    <font>
      <sz val="10"/>
      <name val="Arial"/>
      <family val="2"/>
    </font>
    <font>
      <sz val="10"/>
      <name val="Century Gothic"/>
      <family val="2"/>
    </font>
    <font>
      <u/>
      <sz val="10"/>
      <color theme="10"/>
      <name val="Arial"/>
      <family val="2"/>
    </font>
    <font>
      <sz val="8"/>
      <name val="Arial"/>
      <family val="2"/>
    </font>
    <font>
      <b/>
      <sz val="18"/>
      <name val="Arial"/>
      <family val="2"/>
    </font>
    <font>
      <b/>
      <sz val="22"/>
      <name val="Arial"/>
      <family val="2"/>
    </font>
    <font>
      <b/>
      <sz val="26"/>
      <color rgb="FF000000"/>
      <name val="Calibri"/>
      <family val="2"/>
    </font>
    <font>
      <b/>
      <sz val="20"/>
      <name val="Arial"/>
      <family val="2"/>
    </font>
    <font>
      <u/>
      <sz val="16"/>
      <name val="Arial"/>
      <family val="2"/>
    </font>
    <font>
      <sz val="10"/>
      <name val="Arial"/>
      <family val="2"/>
    </font>
    <font>
      <b/>
      <sz val="48"/>
      <name val="Arial"/>
      <family val="2"/>
    </font>
    <font>
      <b/>
      <sz val="10"/>
      <name val="Century Gothic"/>
      <family val="2"/>
    </font>
    <font>
      <b/>
      <sz val="11.5"/>
      <name val="Arial"/>
      <family val="2"/>
    </font>
    <font>
      <b/>
      <sz val="36"/>
      <name val="Arial"/>
      <family val="2"/>
    </font>
    <font>
      <u/>
      <sz val="28"/>
      <name val="Symbol"/>
      <family val="1"/>
      <charset val="2"/>
    </font>
    <font>
      <sz val="11"/>
      <color rgb="FFFF0000"/>
      <name val="Arial"/>
      <family val="2"/>
    </font>
    <font>
      <b/>
      <sz val="72"/>
      <name val="Arial"/>
      <family val="2"/>
    </font>
    <font>
      <sz val="10.5"/>
      <color theme="0"/>
      <name val="Arial"/>
      <family val="2"/>
    </font>
    <font>
      <b/>
      <sz val="10.5"/>
      <color theme="0"/>
      <name val="Arial"/>
      <family val="2"/>
    </font>
    <font>
      <b/>
      <sz val="11"/>
      <color theme="0"/>
      <name val="Arial"/>
      <family val="2"/>
    </font>
    <font>
      <b/>
      <sz val="12"/>
      <color theme="1"/>
      <name val="Arial"/>
      <family val="2"/>
    </font>
    <font>
      <sz val="10"/>
      <color rgb="FFFF0000"/>
      <name val="Arial"/>
      <family val="2"/>
    </font>
    <font>
      <b/>
      <sz val="11"/>
      <color rgb="FFFF0000"/>
      <name val="Arial"/>
      <family val="2"/>
    </font>
    <font>
      <b/>
      <sz val="12"/>
      <color rgb="FFFF0000"/>
      <name val="Arial"/>
      <family val="2"/>
    </font>
    <font>
      <sz val="9"/>
      <color indexed="81"/>
      <name val="Tahoma"/>
      <family val="2"/>
    </font>
    <font>
      <b/>
      <sz val="9"/>
      <color indexed="81"/>
      <name val="Tahoma"/>
      <family val="2"/>
    </font>
    <font>
      <b/>
      <sz val="11"/>
      <name val="Swis721 LtCn BT"/>
      <family val="2"/>
    </font>
    <font>
      <b/>
      <sz val="12"/>
      <color rgb="FF000000"/>
      <name val="Arial"/>
      <family val="2"/>
    </font>
    <font>
      <sz val="12"/>
      <color rgb="FF000000"/>
      <name val="Arial"/>
      <family val="2"/>
    </font>
    <font>
      <sz val="10"/>
      <name val="Arial"/>
      <family val="2"/>
    </font>
    <font>
      <sz val="12"/>
      <color rgb="FFFF0000"/>
      <name val="Arial"/>
      <family val="2"/>
    </font>
    <font>
      <b/>
      <sz val="14"/>
      <color indexed="81"/>
      <name val="Tahoma"/>
      <family val="2"/>
    </font>
    <font>
      <b/>
      <sz val="12"/>
      <color rgb="FFFF0000"/>
      <name val="Calibri"/>
      <family val="2"/>
      <scheme val="minor"/>
    </font>
    <font>
      <b/>
      <sz val="12"/>
      <color rgb="FF000000"/>
      <name val="Swis721 LtCn BT"/>
      <family val="2"/>
    </font>
    <font>
      <b/>
      <sz val="11"/>
      <color rgb="FF000000"/>
      <name val="Swis721 LtCn BT"/>
      <family val="2"/>
    </font>
    <font>
      <b/>
      <sz val="12"/>
      <color rgb="FFFFFFFF"/>
      <name val="Calibri"/>
      <family val="2"/>
    </font>
    <font>
      <sz val="12"/>
      <name val="Calibri"/>
      <family val="2"/>
    </font>
    <font>
      <sz val="12"/>
      <name val="Swis721 LtCn BT"/>
      <family val="2"/>
    </font>
    <font>
      <b/>
      <sz val="11"/>
      <color rgb="FF000000"/>
      <name val="Calibri"/>
      <family val="2"/>
    </font>
    <font>
      <u/>
      <sz val="11"/>
      <color rgb="FF0000FF"/>
      <name val="Calibri"/>
      <family val="2"/>
    </font>
    <font>
      <u/>
      <sz val="11"/>
      <color rgb="FF0000FF"/>
      <name val="Calibri"/>
      <family val="2"/>
      <scheme val="minor"/>
    </font>
    <font>
      <vertAlign val="superscript"/>
      <sz val="11"/>
      <name val="Swis721 LtCn BT"/>
      <family val="2"/>
    </font>
    <font>
      <u/>
      <sz val="11.5"/>
      <color rgb="FF0000FF"/>
      <name val="Swis721 LtCn BT"/>
      <family val="2"/>
    </font>
    <font>
      <sz val="11.5"/>
      <name val="Swis721 LtCn BT"/>
      <family val="2"/>
    </font>
    <font>
      <sz val="11"/>
      <color rgb="FF0000FF"/>
      <name val="Calibri"/>
      <family val="2"/>
    </font>
    <font>
      <b/>
      <sz val="14"/>
      <name val="Swis721 LtCn BT"/>
      <family val="2"/>
    </font>
    <font>
      <b/>
      <sz val="9"/>
      <color rgb="FF000000"/>
      <name val="Tahoma"/>
      <family val="2"/>
    </font>
    <font>
      <sz val="9"/>
      <color rgb="FF000000"/>
      <name val="Tahoma"/>
      <family val="2"/>
    </font>
    <font>
      <b/>
      <sz val="10"/>
      <color rgb="FFFF0000"/>
      <name val="Arial"/>
      <family val="2"/>
    </font>
    <font>
      <sz val="11"/>
      <color rgb="FFFFFF00"/>
      <name val="Arial"/>
      <family val="2"/>
    </font>
    <font>
      <u/>
      <sz val="11"/>
      <name val="Arial"/>
      <family val="2"/>
    </font>
    <font>
      <b/>
      <sz val="11"/>
      <color theme="1"/>
      <name val="Calibri"/>
      <family val="2"/>
      <scheme val="minor"/>
    </font>
    <font>
      <sz val="14"/>
      <name val="Swis721 LtCn BT"/>
      <family val="2"/>
    </font>
    <font>
      <b/>
      <sz val="12"/>
      <color theme="1"/>
      <name val="Swis721 LtCn BT"/>
      <family val="2"/>
    </font>
    <font>
      <b/>
      <sz val="12"/>
      <color indexed="8"/>
      <name val="Swis721 LtCn BT"/>
      <family val="2"/>
    </font>
    <font>
      <b/>
      <sz val="11"/>
      <color indexed="8"/>
      <name val="Swis721 LtCn BT"/>
      <family val="2"/>
    </font>
    <font>
      <u/>
      <sz val="11.5"/>
      <color theme="10"/>
      <name val="Swis721 LtCn BT"/>
      <family val="2"/>
    </font>
    <font>
      <sz val="11"/>
      <color theme="10"/>
      <name val="Calibri"/>
      <family val="2"/>
      <scheme val="minor"/>
    </font>
    <font>
      <b/>
      <sz val="9"/>
      <color theme="1"/>
      <name val="Swis721 LtCn BT"/>
      <family val="2"/>
    </font>
    <font>
      <sz val="11"/>
      <color theme="1"/>
      <name val="Swis721 LtCn BT"/>
      <family val="2"/>
    </font>
    <font>
      <sz val="11"/>
      <color indexed="8"/>
      <name val="Swis721 LtCn BT"/>
      <family val="2"/>
    </font>
    <font>
      <b/>
      <sz val="18"/>
      <name val="Swis721 LtCn BT"/>
      <family val="2"/>
    </font>
    <font>
      <b/>
      <sz val="20"/>
      <name val="Swis721 LtCn BT"/>
      <family val="2"/>
    </font>
    <font>
      <sz val="12"/>
      <color theme="1"/>
      <name val="Calibri"/>
      <family val="2"/>
      <scheme val="minor"/>
    </font>
    <font>
      <sz val="14"/>
      <color theme="1"/>
      <name val="Swis721 LtCn BT"/>
      <family val="2"/>
    </font>
    <font>
      <sz val="14"/>
      <name val="Swis721 LtCn BT"/>
      <family val="2"/>
    </font>
    <font>
      <b/>
      <sz val="14"/>
      <color theme="1"/>
      <name val="Swis721 LtCn BT"/>
      <family val="2"/>
    </font>
    <font>
      <b/>
      <sz val="14"/>
      <color theme="1"/>
      <name val="Calibri"/>
      <family val="2"/>
      <scheme val="minor"/>
    </font>
    <font>
      <sz val="14"/>
      <name val="Arial"/>
      <family val="2"/>
    </font>
    <font>
      <b/>
      <sz val="9"/>
      <name val="Arial"/>
      <family val="2"/>
    </font>
    <font>
      <sz val="12"/>
      <color theme="0"/>
      <name val="Calibri"/>
      <family val="2"/>
      <scheme val="minor"/>
    </font>
    <font>
      <b/>
      <sz val="11"/>
      <name val="Swis721 LtCn BT"/>
    </font>
    <font>
      <sz val="14"/>
      <name val="Swis721 LtCn BT"/>
    </font>
    <font>
      <b/>
      <u/>
      <sz val="11"/>
      <name val="Arial"/>
      <family val="2"/>
    </font>
    <font>
      <sz val="14"/>
      <color rgb="FFFF0000"/>
      <name val="Arial"/>
      <family val="2"/>
    </font>
    <font>
      <u/>
      <sz val="14"/>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50"/>
        <bgColor indexed="64"/>
      </patternFill>
    </fill>
    <fill>
      <patternFill patternType="solid">
        <fgColor theme="6" tint="-0.249977111117893"/>
        <bgColor indexed="64"/>
      </patternFill>
    </fill>
    <fill>
      <patternFill patternType="solid">
        <fgColor rgb="FFFF6600"/>
        <bgColor indexed="64"/>
      </patternFill>
    </fill>
    <fill>
      <patternFill patternType="solid">
        <fgColor rgb="FFFFFFFF"/>
        <bgColor rgb="FF000000"/>
      </patternFill>
    </fill>
    <fill>
      <patternFill patternType="solid">
        <fgColor rgb="FFFFFF00"/>
        <bgColor rgb="FF000000"/>
      </patternFill>
    </fill>
    <fill>
      <patternFill patternType="solid">
        <fgColor rgb="FFC4D79B"/>
        <bgColor rgb="FF000000"/>
      </patternFill>
    </fill>
    <fill>
      <patternFill patternType="solid">
        <fgColor rgb="FF808080"/>
        <bgColor rgb="FF000000"/>
      </patternFill>
    </fill>
    <fill>
      <patternFill patternType="solid">
        <fgColor rgb="FFBFBFBF"/>
        <bgColor rgb="FF000000"/>
      </patternFill>
    </fill>
    <fill>
      <patternFill patternType="solid">
        <fgColor rgb="FFD9D9D9"/>
        <bgColor rgb="FF000000"/>
      </patternFill>
    </fill>
    <fill>
      <patternFill patternType="solid">
        <fgColor indexed="9"/>
        <bgColor indexed="64"/>
      </patternFill>
    </fill>
    <fill>
      <patternFill patternType="solid">
        <fgColor theme="1" tint="0.499984740745262"/>
        <bgColor indexed="64"/>
      </patternFill>
    </fill>
    <fill>
      <patternFill patternType="solid">
        <fgColor theme="0" tint="-0.249977111117893"/>
        <bgColor indexed="8"/>
      </patternFill>
    </fill>
    <fill>
      <patternFill patternType="solid">
        <fgColor theme="5" tint="0.59999389629810485"/>
        <bgColor indexed="64"/>
      </patternFill>
    </fill>
    <fill>
      <patternFill patternType="solid">
        <fgColor theme="0"/>
        <bgColor rgb="FF000000"/>
      </patternFill>
    </fill>
  </fills>
  <borders count="19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auto="1"/>
      </left>
      <right style="double">
        <color auto="1"/>
      </right>
      <top/>
      <bottom style="double">
        <color auto="1"/>
      </bottom>
      <diagonal/>
    </border>
    <border>
      <left style="double">
        <color auto="1"/>
      </left>
      <right style="double">
        <color auto="1"/>
      </right>
      <top style="double">
        <color auto="1"/>
      </top>
      <bottom/>
      <diagonal/>
    </border>
    <border>
      <left/>
      <right/>
      <top style="double">
        <color auto="1"/>
      </top>
      <bottom style="medium">
        <color auto="1"/>
      </bottom>
      <diagonal/>
    </border>
    <border>
      <left/>
      <right/>
      <top style="double">
        <color auto="1"/>
      </top>
      <bottom/>
      <diagonal/>
    </border>
    <border>
      <left/>
      <right/>
      <top style="thin">
        <color indexed="64"/>
      </top>
      <bottom style="thin">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style="double">
        <color indexed="64"/>
      </right>
      <top/>
      <bottom/>
      <diagonal/>
    </border>
    <border>
      <left/>
      <right style="double">
        <color auto="1"/>
      </right>
      <top style="double">
        <color auto="1"/>
      </top>
      <bottom style="double">
        <color auto="1"/>
      </bottom>
      <diagonal/>
    </border>
    <border>
      <left style="double">
        <color indexed="64"/>
      </left>
      <right style="medium">
        <color indexed="64"/>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double">
        <color indexed="64"/>
      </right>
      <top/>
      <bottom style="double">
        <color indexed="64"/>
      </bottom>
      <diagonal/>
    </border>
    <border>
      <left/>
      <right style="double">
        <color indexed="64"/>
      </right>
      <top/>
      <bottom style="double">
        <color indexed="64"/>
      </bottom>
      <diagonal/>
    </border>
    <border>
      <left/>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style="double">
        <color auto="1"/>
      </left>
      <right/>
      <top style="double">
        <color auto="1"/>
      </top>
      <bottom style="medium">
        <color auto="1"/>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double">
        <color indexed="64"/>
      </left>
      <right style="double">
        <color indexed="64"/>
      </right>
      <top style="double">
        <color indexed="64"/>
      </top>
      <bottom/>
      <diagonal/>
    </border>
    <border>
      <left style="thin">
        <color auto="1"/>
      </left>
      <right style="thin">
        <color auto="1"/>
      </right>
      <top style="medium">
        <color auto="1"/>
      </top>
      <bottom style="thin">
        <color auto="1"/>
      </bottom>
      <diagonal/>
    </border>
    <border>
      <left style="medium">
        <color auto="1"/>
      </left>
      <right style="medium">
        <color auto="1"/>
      </right>
      <top style="hair">
        <color auto="1"/>
      </top>
      <bottom style="hair">
        <color auto="1"/>
      </bottom>
      <diagonal/>
    </border>
    <border>
      <left/>
      <right/>
      <top style="hair">
        <color auto="1"/>
      </top>
      <bottom style="hair">
        <color auto="1"/>
      </bottom>
      <diagonal/>
    </border>
    <border>
      <left style="thin">
        <color indexed="64"/>
      </left>
      <right style="thin">
        <color indexed="64"/>
      </right>
      <top style="thin">
        <color auto="1"/>
      </top>
      <bottom style="thin">
        <color indexed="64"/>
      </bottom>
      <diagonal/>
    </border>
    <border>
      <left style="double">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style="medium">
        <color auto="1"/>
      </right>
      <top style="medium">
        <color indexed="64"/>
      </top>
      <bottom style="hair">
        <color auto="1"/>
      </bottom>
      <diagonal/>
    </border>
    <border>
      <left style="medium">
        <color auto="1"/>
      </left>
      <right style="double">
        <color auto="1"/>
      </right>
      <top style="medium">
        <color auto="1"/>
      </top>
      <bottom style="hair">
        <color auto="1"/>
      </bottom>
      <diagonal/>
    </border>
    <border>
      <left style="double">
        <color auto="1"/>
      </left>
      <right/>
      <top style="hair">
        <color auto="1"/>
      </top>
      <bottom style="hair">
        <color auto="1"/>
      </bottom>
      <diagonal/>
    </border>
    <border>
      <left/>
      <right style="medium">
        <color auto="1"/>
      </right>
      <top style="hair">
        <color auto="1"/>
      </top>
      <bottom style="hair">
        <color auto="1"/>
      </bottom>
      <diagonal/>
    </border>
    <border>
      <left style="medium">
        <color indexed="64"/>
      </left>
      <right style="medium">
        <color indexed="64"/>
      </right>
      <top style="hair">
        <color indexed="64"/>
      </top>
      <bottom style="medium">
        <color auto="1"/>
      </bottom>
      <diagonal/>
    </border>
    <border>
      <left style="double">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double">
        <color auto="1"/>
      </right>
      <top style="medium">
        <color auto="1"/>
      </top>
      <bottom style="double">
        <color auto="1"/>
      </bottom>
      <diagonal/>
    </border>
    <border>
      <left style="medium">
        <color indexed="64"/>
      </left>
      <right style="double">
        <color indexed="64"/>
      </right>
      <top style="hair">
        <color indexed="64"/>
      </top>
      <bottom style="medium">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auto="1"/>
      </left>
      <right style="double">
        <color auto="1"/>
      </right>
      <top style="double">
        <color auto="1"/>
      </top>
      <bottom style="medium">
        <color auto="1"/>
      </bottom>
      <diagonal/>
    </border>
    <border>
      <left style="double">
        <color auto="1"/>
      </left>
      <right style="double">
        <color auto="1"/>
      </right>
      <top style="double">
        <color auto="1"/>
      </top>
      <bottom style="double">
        <color auto="1"/>
      </bottom>
      <diagonal/>
    </border>
    <border>
      <left style="thin">
        <color indexed="64"/>
      </left>
      <right style="double">
        <color indexed="64"/>
      </right>
      <top style="double">
        <color indexed="64"/>
      </top>
      <bottom style="thin">
        <color indexed="64"/>
      </bottom>
      <diagonal/>
    </border>
    <border>
      <left style="thin">
        <color auto="1"/>
      </left>
      <right style="double">
        <color indexed="64"/>
      </right>
      <top style="thin">
        <color indexed="64"/>
      </top>
      <bottom style="thin">
        <color auto="1"/>
      </bottom>
      <diagonal/>
    </border>
    <border>
      <left style="thin">
        <color indexed="64"/>
      </left>
      <right style="double">
        <color indexed="64"/>
      </right>
      <top style="thin">
        <color indexed="64"/>
      </top>
      <bottom style="double">
        <color indexed="64"/>
      </bottom>
      <diagonal/>
    </border>
    <border>
      <left style="double">
        <color indexed="64"/>
      </left>
      <right style="medium">
        <color indexed="64"/>
      </right>
      <top/>
      <bottom style="double">
        <color indexed="64"/>
      </bottom>
      <diagonal/>
    </border>
    <border>
      <left/>
      <right/>
      <top/>
      <bottom style="double">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right style="double">
        <color rgb="FF3F3F3F"/>
      </right>
      <top style="double">
        <color rgb="FF3F3F3F"/>
      </top>
      <bottom style="double">
        <color rgb="FF3F3F3F"/>
      </bottom>
      <diagonal/>
    </border>
    <border>
      <left/>
      <right style="medium">
        <color indexed="64"/>
      </right>
      <top style="double">
        <color indexed="64"/>
      </top>
      <bottom/>
      <diagonal/>
    </border>
    <border>
      <left/>
      <right style="medium">
        <color indexed="64"/>
      </right>
      <top/>
      <bottom style="hair">
        <color indexed="64"/>
      </bottom>
      <diagonal/>
    </border>
    <border>
      <left/>
      <right style="medium">
        <color indexed="64"/>
      </right>
      <top/>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double">
        <color auto="1"/>
      </left>
      <right style="double">
        <color indexed="64"/>
      </right>
      <top/>
      <bottom style="double">
        <color indexed="64"/>
      </bottom>
      <diagonal/>
    </border>
    <border>
      <left/>
      <right/>
      <top style="double">
        <color rgb="FF3F3F3F"/>
      </top>
      <bottom/>
      <diagonal/>
    </border>
    <border>
      <left style="double">
        <color indexed="64"/>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diagonal/>
    </border>
    <border>
      <left/>
      <right/>
      <top/>
      <bottom style="hair">
        <color indexed="64"/>
      </bottom>
      <diagonal/>
    </border>
    <border>
      <left style="double">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double">
        <color indexed="64"/>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auto="1"/>
      </left>
      <right/>
      <top style="double">
        <color auto="1"/>
      </top>
      <bottom/>
      <diagonal/>
    </border>
    <border>
      <left/>
      <right style="double">
        <color indexed="64"/>
      </right>
      <top style="double">
        <color auto="1"/>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right/>
      <top/>
      <bottom style="medium">
        <color auto="1"/>
      </bottom>
      <diagonal/>
    </border>
    <border>
      <left/>
      <right style="double">
        <color auto="1"/>
      </right>
      <top/>
      <bottom style="medium">
        <color auto="1"/>
      </bottom>
      <diagonal/>
    </border>
    <border>
      <left style="double">
        <color indexed="64"/>
      </left>
      <right/>
      <top/>
      <bottom style="medium">
        <color auto="1"/>
      </bottom>
      <diagonal/>
    </border>
    <border>
      <left style="double">
        <color indexed="64"/>
      </left>
      <right style="double">
        <color indexed="64"/>
      </right>
      <top/>
      <bottom style="double">
        <color indexed="64"/>
      </bottom>
      <diagonal/>
    </border>
    <border>
      <left style="medium">
        <color indexed="64"/>
      </left>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style="double">
        <color indexed="64"/>
      </right>
      <top/>
      <bottom style="medium">
        <color indexed="64"/>
      </bottom>
      <diagonal/>
    </border>
    <border>
      <left/>
      <right style="double">
        <color indexed="64"/>
      </right>
      <top style="medium">
        <color indexed="64"/>
      </top>
      <bottom style="thin">
        <color indexed="64"/>
      </bottom>
      <diagonal/>
    </border>
    <border>
      <left style="double">
        <color indexed="64"/>
      </left>
      <right style="double">
        <color indexed="64"/>
      </right>
      <top/>
      <bottom style="medium">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style="double">
        <color indexed="64"/>
      </left>
      <right style="medium">
        <color indexed="64"/>
      </right>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right/>
      <top/>
      <bottom style="double">
        <color indexed="64"/>
      </bottom>
      <diagonal/>
    </border>
    <border>
      <left style="medium">
        <color indexed="64"/>
      </left>
      <right/>
      <top style="thin">
        <color indexed="64"/>
      </top>
      <bottom style="thin">
        <color indexed="64"/>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style="thin">
        <color indexed="64"/>
      </bottom>
      <diagonal/>
    </border>
  </borders>
  <cellStyleXfs count="441">
    <xf numFmtId="0" fontId="0" fillId="0" borderId="0"/>
    <xf numFmtId="164" fontId="14" fillId="0" borderId="0" applyFont="0" applyFill="0" applyProtection="0"/>
    <xf numFmtId="0" fontId="14" fillId="0" borderId="0"/>
    <xf numFmtId="167" fontId="17" fillId="0" borderId="0" applyFont="0" applyFill="0" applyBorder="0" applyAlignment="0" applyProtection="0"/>
    <xf numFmtId="172" fontId="14" fillId="0" borderId="0" applyFont="0" applyFill="0" applyBorder="0" applyAlignment="0" applyProtection="0"/>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3" fontId="14" fillId="0" borderId="0" applyFont="0" applyFill="0" applyProtection="0"/>
    <xf numFmtId="173" fontId="14" fillId="0" borderId="0" applyFont="0" applyFill="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Protection="0"/>
    <xf numFmtId="174" fontId="14" fillId="0" borderId="0" applyFont="0" applyFill="0" applyProtection="0"/>
    <xf numFmtId="174" fontId="14" fillId="0" borderId="0" applyFont="0" applyFill="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Protection="0"/>
    <xf numFmtId="174" fontId="14" fillId="0" borderId="0" applyFont="0" applyFill="0" applyProtection="0"/>
    <xf numFmtId="174" fontId="14" fillId="0" borderId="0" applyFont="0" applyFill="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Protection="0"/>
    <xf numFmtId="164" fontId="14" fillId="0" borderId="0" applyFont="0" applyFill="0" applyProtection="0"/>
    <xf numFmtId="166"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6" fontId="14" fillId="0" borderId="0" applyFont="0" applyFill="0" applyProtection="0"/>
    <xf numFmtId="0" fontId="14" fillId="0" borderId="0" applyFont="0" applyFill="0" applyProtection="0"/>
    <xf numFmtId="0" fontId="14" fillId="0" borderId="0" applyFont="0" applyFill="0" applyProtection="0"/>
    <xf numFmtId="0" fontId="14" fillId="0" borderId="0" applyFont="0" applyFill="0" applyProtection="0"/>
    <xf numFmtId="0" fontId="14" fillId="0" borderId="0" applyFont="0" applyFill="0" applyProtection="0"/>
    <xf numFmtId="0" fontId="14" fillId="0" borderId="0" applyFont="0" applyFill="0" applyProtection="0"/>
    <xf numFmtId="0" fontId="14" fillId="0" borderId="0" applyFont="0" applyFill="0" applyProtection="0"/>
    <xf numFmtId="173" fontId="14" fillId="0" borderId="0" applyFont="0" applyFill="0" applyProtection="0"/>
    <xf numFmtId="177" fontId="14" fillId="0" borderId="0" applyFont="0" applyFill="0" applyProtection="0"/>
    <xf numFmtId="177" fontId="14" fillId="0" borderId="0" applyFont="0" applyFill="0" applyProtection="0"/>
    <xf numFmtId="177" fontId="14" fillId="0" borderId="0" applyFont="0" applyFill="0" applyProtection="0"/>
    <xf numFmtId="173" fontId="14" fillId="0" borderId="0" applyFont="0" applyFill="0" applyProtection="0"/>
    <xf numFmtId="173" fontId="14" fillId="0" borderId="0" applyFont="0" applyFill="0" applyProtection="0"/>
    <xf numFmtId="176" fontId="14" fillId="0" borderId="0" applyFont="0" applyFill="0" applyProtection="0"/>
    <xf numFmtId="176" fontId="14" fillId="0" borderId="0" applyFont="0" applyFill="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8" fontId="14" fillId="0" borderId="0" applyFont="0" applyFill="0" applyProtection="0"/>
    <xf numFmtId="178" fontId="14" fillId="0" borderId="0" applyFont="0" applyFill="0" applyProtection="0"/>
    <xf numFmtId="178" fontId="14" fillId="0" borderId="0" applyFont="0" applyFill="0" applyProtection="0"/>
    <xf numFmtId="164" fontId="14" fillId="0" borderId="0" applyFont="0" applyFill="0" applyProtection="0"/>
    <xf numFmtId="164" fontId="14" fillId="0" borderId="0" applyFont="0" applyFill="0" applyProtection="0"/>
    <xf numFmtId="164" fontId="14" fillId="0" borderId="0" applyFont="0" applyFill="0" applyProtection="0"/>
    <xf numFmtId="164" fontId="14" fillId="0" borderId="0" applyFont="0" applyFill="0" applyProtection="0"/>
    <xf numFmtId="164" fontId="14" fillId="0" borderId="0" applyFont="0" applyFill="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80"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2" fontId="14" fillId="0" borderId="0" applyFont="0" applyFill="0" applyProtection="0"/>
    <xf numFmtId="12" fontId="14" fillId="0" borderId="0" applyFont="0" applyFill="0" applyProtection="0"/>
    <xf numFmtId="12" fontId="14" fillId="0" borderId="0" applyFont="0" applyFill="0" applyProtection="0"/>
    <xf numFmtId="41" fontId="18"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80"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13" fontId="14" fillId="0" borderId="0" applyFont="0" applyFill="0" applyProtection="0"/>
    <xf numFmtId="13" fontId="14" fillId="0" borderId="0" applyFont="0" applyFill="0" applyProtection="0"/>
    <xf numFmtId="13" fontId="14" fillId="0" borderId="0" applyFont="0" applyFill="0" applyProtection="0"/>
    <xf numFmtId="13" fontId="14" fillId="0" borderId="0" applyFont="0" applyFill="0" applyProtection="0"/>
    <xf numFmtId="13" fontId="14" fillId="0" borderId="0" applyFont="0" applyFill="0" applyProtection="0"/>
    <xf numFmtId="9" fontId="14" fillId="0" borderId="0" applyFont="0" applyFill="0" applyBorder="0" applyAlignment="0" applyProtection="0"/>
    <xf numFmtId="0" fontId="14" fillId="0" borderId="0"/>
    <xf numFmtId="0" fontId="14" fillId="0" borderId="0"/>
    <xf numFmtId="0" fontId="14" fillId="0" borderId="0"/>
    <xf numFmtId="0" fontId="22"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1"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8" borderId="0" applyNumberFormat="0" applyBorder="0" applyAlignment="0" applyProtection="0"/>
    <xf numFmtId="3" fontId="16" fillId="0" borderId="0">
      <alignment horizontal="center" vertical="center"/>
    </xf>
    <xf numFmtId="0" fontId="25" fillId="3"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7" fillId="22" borderId="4" applyNumberFormat="0" applyAlignment="0" applyProtection="0"/>
    <xf numFmtId="0" fontId="28" fillId="23" borderId="4" applyNumberFormat="0" applyAlignment="0" applyProtection="0"/>
    <xf numFmtId="0" fontId="28" fillId="23" borderId="4" applyNumberFormat="0" applyAlignment="0" applyProtection="0"/>
    <xf numFmtId="0" fontId="28" fillId="23" borderId="4" applyNumberFormat="0" applyAlignment="0" applyProtection="0"/>
    <xf numFmtId="0" fontId="29" fillId="24" borderId="5" applyNumberFormat="0" applyAlignment="0" applyProtection="0"/>
    <xf numFmtId="0" fontId="29" fillId="24" borderId="5" applyNumberFormat="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29" fillId="24" borderId="5" applyNumberFormat="0" applyAlignment="0" applyProtection="0"/>
    <xf numFmtId="0" fontId="31" fillId="0" borderId="0">
      <alignment horizontal="left" vertical="top"/>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33" fillId="13" borderId="4" applyNumberFormat="0" applyAlignment="0" applyProtection="0"/>
    <xf numFmtId="0" fontId="33" fillId="13" borderId="4" applyNumberFormat="0" applyAlignment="0" applyProtection="0"/>
    <xf numFmtId="0" fontId="33" fillId="13" borderId="4" applyNumberFormat="0" applyAlignment="0" applyProtection="0"/>
    <xf numFmtId="0" fontId="14" fillId="27" borderId="1" applyNumberFormat="0" applyFont="0" applyFill="0" applyBorder="0" applyAlignment="0" applyProtection="0">
      <alignment horizontal="center" vertical="center" wrapText="1"/>
      <protection locked="0"/>
    </xf>
    <xf numFmtId="0" fontId="34" fillId="0" borderId="0" applyNumberFormat="0" applyFill="0" applyBorder="0" applyAlignment="0" applyProtection="0"/>
    <xf numFmtId="0" fontId="35" fillId="0" borderId="0">
      <alignment horizontal="centerContinuous"/>
    </xf>
    <xf numFmtId="0" fontId="26" fillId="4" borderId="0" applyNumberFormat="0" applyBorder="0" applyAlignment="0" applyProtection="0"/>
    <xf numFmtId="0" fontId="36" fillId="0" borderId="7" applyNumberFormat="0" applyFill="0" applyAlignment="0" applyProtection="0"/>
    <xf numFmtId="0" fontId="37" fillId="0" borderId="8" applyNumberFormat="0" applyFill="0" applyAlignment="0" applyProtection="0"/>
    <xf numFmtId="0" fontId="38" fillId="0" borderId="9" applyNumberFormat="0" applyFill="0" applyAlignment="0" applyProtection="0"/>
    <xf numFmtId="0" fontId="38" fillId="0" borderId="0" applyNumberFormat="0" applyFill="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33" fillId="7" borderId="4" applyNumberFormat="0" applyAlignment="0" applyProtection="0"/>
    <xf numFmtId="0" fontId="39" fillId="0" borderId="10" applyNumberFormat="0" applyFill="0" applyAlignment="0" applyProtection="0"/>
    <xf numFmtId="174" fontId="14" fillId="0" borderId="0" applyFont="0" applyFill="0" applyProtection="0"/>
    <xf numFmtId="182" fontId="14" fillId="0" borderId="0" applyFont="0" applyFill="0" applyBorder="0" applyAlignment="0" applyProtection="0"/>
    <xf numFmtId="167"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67" fontId="14" fillId="0" borderId="0" applyFont="0" applyFill="0" applyBorder="0" applyAlignment="0" applyProtection="0"/>
    <xf numFmtId="182" fontId="14" fillId="0" borderId="0" applyFont="0" applyFill="0" applyBorder="0" applyAlignment="0" applyProtection="0"/>
    <xf numFmtId="184" fontId="14" fillId="0" borderId="0" applyFont="0" applyFill="0" applyBorder="0" applyAlignment="0" applyProtection="0"/>
    <xf numFmtId="185" fontId="14" fillId="0" borderId="0" applyFont="0" applyFill="0" applyBorder="0" applyAlignment="0" applyProtection="0"/>
    <xf numFmtId="0" fontId="14" fillId="0" borderId="0" applyFont="0" applyFill="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14" fillId="0" borderId="0"/>
    <xf numFmtId="0" fontId="41" fillId="0" borderId="0"/>
    <xf numFmtId="0" fontId="23" fillId="0" borderId="0"/>
    <xf numFmtId="0" fontId="23" fillId="0" borderId="0"/>
    <xf numFmtId="0" fontId="23" fillId="0" borderId="0"/>
    <xf numFmtId="0" fontId="23" fillId="0" borderId="0"/>
    <xf numFmtId="0" fontId="41" fillId="0" borderId="0"/>
    <xf numFmtId="0" fontId="14" fillId="0" borderId="0"/>
    <xf numFmtId="0" fontId="14" fillId="10" borderId="11" applyNumberFormat="0" applyFont="0" applyAlignment="0" applyProtection="0"/>
    <xf numFmtId="0" fontId="14" fillId="10" borderId="11" applyNumberFormat="0" applyFont="0" applyAlignment="0" applyProtection="0"/>
    <xf numFmtId="0" fontId="14" fillId="10" borderId="11" applyNumberFormat="0" applyFont="0" applyAlignment="0" applyProtection="0"/>
    <xf numFmtId="0" fontId="14" fillId="10" borderId="11" applyNumberFormat="0" applyFont="0" applyAlignment="0" applyProtection="0"/>
    <xf numFmtId="0" fontId="42" fillId="22" borderId="12" applyNumberFormat="0" applyAlignment="0" applyProtection="0"/>
    <xf numFmtId="13" fontId="14" fillId="0" borderId="0" applyFont="0" applyFill="0" applyProtection="0"/>
    <xf numFmtId="13" fontId="14" fillId="0" borderId="0" applyFont="0" applyFill="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3" fontId="14" fillId="0" borderId="0" applyFont="0" applyFill="0" applyBorder="0" applyAlignment="0" applyProtection="0"/>
    <xf numFmtId="0" fontId="42" fillId="23" borderId="12" applyNumberFormat="0" applyAlignment="0" applyProtection="0"/>
    <xf numFmtId="0" fontId="42" fillId="23" borderId="12" applyNumberFormat="0" applyAlignment="0" applyProtection="0"/>
    <xf numFmtId="0" fontId="42" fillId="23" borderId="12"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3" fillId="0" borderId="2" applyBorder="0">
      <alignment horizontal="center"/>
    </xf>
    <xf numFmtId="0" fontId="44" fillId="0" borderId="0" applyNumberFormat="0" applyFill="0" applyBorder="0" applyAlignment="0" applyProtection="0"/>
    <xf numFmtId="0" fontId="45" fillId="0" borderId="0">
      <alignment horizontal="left" vertical="top"/>
    </xf>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14" fillId="0" borderId="0">
      <alignment horizontal="left" vertical="top"/>
    </xf>
    <xf numFmtId="0" fontId="47" fillId="0" borderId="14" applyNumberFormat="0" applyFill="0" applyAlignment="0" applyProtection="0"/>
    <xf numFmtId="0" fontId="47" fillId="0" borderId="14" applyNumberFormat="0" applyFill="0" applyAlignment="0" applyProtection="0"/>
    <xf numFmtId="0" fontId="47" fillId="0" borderId="14" applyNumberFormat="0" applyFill="0" applyAlignment="0" applyProtection="0"/>
    <xf numFmtId="0" fontId="19" fillId="0" borderId="0">
      <alignment horizontal="left" vertical="top"/>
    </xf>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16" applyNumberFormat="0" applyFill="0" applyAlignment="0" applyProtection="0"/>
    <xf numFmtId="0" fontId="49" fillId="0" borderId="16" applyNumberFormat="0" applyFill="0" applyAlignment="0" applyProtection="0"/>
    <xf numFmtId="0" fontId="49" fillId="0" borderId="16" applyNumberFormat="0" applyFill="0" applyAlignment="0" applyProtection="0"/>
    <xf numFmtId="0" fontId="43" fillId="0" borderId="0">
      <alignment horizontal="left" vertical="top"/>
    </xf>
    <xf numFmtId="0" fontId="30" fillId="0" borderId="0" applyNumberFormat="0" applyFill="0" applyBorder="0" applyAlignment="0" applyProtection="0"/>
    <xf numFmtId="180"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54" fillId="0" borderId="0"/>
    <xf numFmtId="0" fontId="12" fillId="0" borderId="0"/>
    <xf numFmtId="0" fontId="11" fillId="0" borderId="0"/>
    <xf numFmtId="186" fontId="14" fillId="0" borderId="0"/>
    <xf numFmtId="0" fontId="10" fillId="0" borderId="0"/>
    <xf numFmtId="0" fontId="9" fillId="0" borderId="0"/>
    <xf numFmtId="0" fontId="8" fillId="0" borderId="0"/>
    <xf numFmtId="0" fontId="7" fillId="0" borderId="0"/>
    <xf numFmtId="0" fontId="7"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9" fontId="68" fillId="0" borderId="0" applyFont="0" applyFill="0" applyBorder="0" applyAlignment="0" applyProtection="0"/>
    <xf numFmtId="0" fontId="6" fillId="0" borderId="0"/>
    <xf numFmtId="0" fontId="70" fillId="0" borderId="0" applyNumberForma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8" fillId="0" borderId="0" applyFont="0" applyFill="0" applyBorder="0" applyAlignment="0" applyProtection="0"/>
    <xf numFmtId="0" fontId="27" fillId="22" borderId="28" applyNumberFormat="0" applyAlignment="0" applyProtection="0"/>
    <xf numFmtId="0" fontId="28" fillId="23" borderId="28" applyNumberFormat="0" applyAlignment="0" applyProtection="0"/>
    <xf numFmtId="0" fontId="28" fillId="23" borderId="28" applyNumberFormat="0" applyAlignment="0" applyProtection="0"/>
    <xf numFmtId="0" fontId="28" fillId="23" borderId="28" applyNumberFormat="0" applyAlignment="0" applyProtection="0"/>
    <xf numFmtId="0" fontId="33" fillId="13" borderId="28" applyNumberFormat="0" applyAlignment="0" applyProtection="0"/>
    <xf numFmtId="0" fontId="33" fillId="13" borderId="28" applyNumberFormat="0" applyAlignment="0" applyProtection="0"/>
    <xf numFmtId="0" fontId="33" fillId="13" borderId="28" applyNumberFormat="0" applyAlignment="0" applyProtection="0"/>
    <xf numFmtId="0" fontId="14" fillId="27" borderId="22" applyNumberFormat="0" applyFont="0" applyFill="0" applyBorder="0" applyAlignment="0" applyProtection="0">
      <alignment horizontal="center" vertical="center" wrapText="1"/>
      <protection locked="0"/>
    </xf>
    <xf numFmtId="0" fontId="33" fillId="7" borderId="28" applyNumberFormat="0" applyAlignment="0" applyProtection="0"/>
    <xf numFmtId="0" fontId="14" fillId="10" borderId="29" applyNumberFormat="0" applyFont="0" applyAlignment="0" applyProtection="0"/>
    <xf numFmtId="0" fontId="14" fillId="10" borderId="29" applyNumberFormat="0" applyFont="0" applyAlignment="0" applyProtection="0"/>
    <xf numFmtId="0" fontId="14" fillId="10" borderId="29" applyNumberFormat="0" applyFont="0" applyAlignment="0" applyProtection="0"/>
    <xf numFmtId="0" fontId="14" fillId="10" borderId="29" applyNumberFormat="0" applyFont="0" applyAlignment="0" applyProtection="0"/>
    <xf numFmtId="0" fontId="42" fillId="22" borderId="30" applyNumberFormat="0" applyAlignment="0" applyProtection="0"/>
    <xf numFmtId="0" fontId="42" fillId="23" borderId="30" applyNumberFormat="0" applyAlignment="0" applyProtection="0"/>
    <xf numFmtId="0" fontId="42" fillId="23" borderId="30" applyNumberFormat="0" applyAlignment="0" applyProtection="0"/>
    <xf numFmtId="0" fontId="42" fillId="23" borderId="30" applyNumberFormat="0" applyAlignment="0" applyProtection="0"/>
    <xf numFmtId="0" fontId="49" fillId="0" borderId="31" applyNumberFormat="0" applyFill="0" applyAlignment="0" applyProtection="0"/>
    <xf numFmtId="0" fontId="49" fillId="0" borderId="31" applyNumberFormat="0" applyFill="0" applyAlignment="0" applyProtection="0"/>
    <xf numFmtId="0" fontId="49" fillId="0" borderId="3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4" fillId="0" borderId="0" applyFont="0" applyFill="0" applyBorder="0" applyAlignment="0" applyProtection="0"/>
    <xf numFmtId="0" fontId="5" fillId="0" borderId="0"/>
    <xf numFmtId="0" fontId="4" fillId="0" borderId="0"/>
    <xf numFmtId="0" fontId="3" fillId="0" borderId="0"/>
    <xf numFmtId="192" fontId="3" fillId="0" borderId="0" applyFont="0" applyFill="0" applyBorder="0" applyAlignment="0" applyProtection="0"/>
    <xf numFmtId="9" fontId="3" fillId="0" borderId="0" applyFont="0" applyFill="0" applyBorder="0" applyAlignment="0" applyProtection="0"/>
    <xf numFmtId="193" fontId="2" fillId="0" borderId="0" applyFont="0" applyFill="0" applyBorder="0" applyAlignment="0" applyProtection="0"/>
    <xf numFmtId="42" fontId="14" fillId="0" borderId="0" applyFont="0" applyFill="0" applyBorder="0" applyAlignment="0" applyProtection="0"/>
    <xf numFmtId="42" fontId="7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4" fontId="97" fillId="0" borderId="0" applyFont="0" applyFill="0" applyBorder="0" applyAlignment="0" applyProtection="0"/>
    <xf numFmtId="0" fontId="14" fillId="0" borderId="0"/>
    <xf numFmtId="0" fontId="14" fillId="0" borderId="0"/>
    <xf numFmtId="0" fontId="2" fillId="0" borderId="0"/>
    <xf numFmtId="41" fontId="14" fillId="0" borderId="0" applyFont="0" applyFill="0" applyBorder="0" applyAlignment="0" applyProtection="0"/>
    <xf numFmtId="0" fontId="108" fillId="0" borderId="0" applyNumberFormat="0" applyFill="0" applyBorder="0" applyAlignment="0" applyProtection="0"/>
    <xf numFmtId="0" fontId="14" fillId="0" borderId="0"/>
  </cellStyleXfs>
  <cellXfs count="1283">
    <xf numFmtId="0" fontId="0" fillId="0" borderId="0" xfId="0"/>
    <xf numFmtId="4" fontId="14" fillId="37" borderId="22" xfId="3" applyNumberFormat="1" applyFont="1" applyFill="1" applyBorder="1" applyAlignment="1" applyProtection="1">
      <alignment horizontal="center" vertical="center" wrapText="1"/>
      <protection locked="0"/>
    </xf>
    <xf numFmtId="9" fontId="58" fillId="37" borderId="22" xfId="2" applyNumberFormat="1" applyFont="1" applyFill="1" applyBorder="1" applyAlignment="1" applyProtection="1">
      <alignment horizontal="center" vertical="center" wrapText="1"/>
      <protection locked="0"/>
    </xf>
    <xf numFmtId="177" fontId="15" fillId="37" borderId="22" xfId="3" applyNumberFormat="1" applyFont="1" applyFill="1" applyBorder="1" applyAlignment="1" applyProtection="1">
      <alignment horizontal="center" vertical="center" wrapText="1"/>
      <protection locked="0"/>
    </xf>
    <xf numFmtId="21" fontId="58" fillId="31" borderId="27" xfId="351" applyNumberFormat="1" applyFont="1" applyFill="1" applyBorder="1" applyAlignment="1" applyProtection="1">
      <alignment horizontal="center" vertical="center"/>
      <protection locked="0"/>
    </xf>
    <xf numFmtId="3" fontId="58" fillId="31" borderId="27" xfId="351" applyNumberFormat="1" applyFont="1" applyFill="1" applyBorder="1" applyAlignment="1" applyProtection="1">
      <alignment horizontal="center" vertical="center" wrapText="1"/>
      <protection locked="0"/>
    </xf>
    <xf numFmtId="0" fontId="58" fillId="31" borderId="27" xfId="351" applyFont="1" applyFill="1" applyBorder="1" applyAlignment="1" applyProtection="1">
      <alignment horizontal="center" vertical="center" wrapText="1"/>
      <protection locked="0"/>
    </xf>
    <xf numFmtId="189" fontId="58" fillId="31" borderId="27" xfId="351" applyNumberFormat="1" applyFont="1" applyFill="1" applyBorder="1" applyAlignment="1" applyProtection="1">
      <alignment horizontal="center" vertical="center" wrapText="1"/>
      <protection locked="0"/>
    </xf>
    <xf numFmtId="0" fontId="58" fillId="31" borderId="27" xfId="351" applyFont="1" applyFill="1" applyBorder="1" applyAlignment="1" applyProtection="1">
      <alignment horizontal="left" vertical="center" wrapText="1"/>
      <protection locked="0"/>
    </xf>
    <xf numFmtId="3" fontId="58" fillId="31" borderId="22" xfId="351" applyNumberFormat="1" applyFont="1" applyFill="1" applyBorder="1" applyAlignment="1" applyProtection="1">
      <alignment horizontal="center" vertical="center" wrapText="1"/>
      <protection locked="0"/>
    </xf>
    <xf numFmtId="0" fontId="58" fillId="31" borderId="22" xfId="351" applyFont="1" applyFill="1" applyBorder="1" applyAlignment="1" applyProtection="1">
      <alignment horizontal="center" vertical="center" wrapText="1"/>
      <protection locked="0"/>
    </xf>
    <xf numFmtId="0" fontId="74" fillId="37" borderId="22" xfId="0" applyNumberFormat="1" applyFont="1" applyFill="1" applyBorder="1" applyAlignment="1" applyProtection="1">
      <alignment horizontal="center" vertical="center" wrapText="1"/>
      <protection hidden="1"/>
    </xf>
    <xf numFmtId="0" fontId="58" fillId="0" borderId="0" xfId="2" applyFont="1" applyFill="1" applyAlignment="1" applyProtection="1">
      <alignment vertical="center" wrapText="1"/>
      <protection hidden="1"/>
    </xf>
    <xf numFmtId="9" fontId="45" fillId="33" borderId="22" xfId="2" applyNumberFormat="1" applyFont="1" applyFill="1" applyBorder="1" applyAlignment="1" applyProtection="1">
      <alignment horizontal="center" vertical="center" wrapText="1"/>
      <protection hidden="1"/>
    </xf>
    <xf numFmtId="0" fontId="45" fillId="33" borderId="22" xfId="2" applyNumberFormat="1" applyFont="1" applyFill="1" applyBorder="1" applyAlignment="1" applyProtection="1">
      <alignment horizontal="center" wrapText="1"/>
      <protection hidden="1"/>
    </xf>
    <xf numFmtId="167" fontId="45" fillId="0" borderId="0" xfId="3" applyFont="1" applyFill="1" applyBorder="1" applyAlignment="1" applyProtection="1">
      <alignment vertical="center" wrapText="1"/>
      <protection hidden="1"/>
    </xf>
    <xf numFmtId="4" fontId="15" fillId="0" borderId="22" xfId="2" applyNumberFormat="1" applyFont="1" applyFill="1" applyBorder="1" applyAlignment="1" applyProtection="1">
      <alignment horizontal="center" vertical="center" wrapText="1"/>
      <protection hidden="1"/>
    </xf>
    <xf numFmtId="0" fontId="15" fillId="34" borderId="22" xfId="0" applyFont="1" applyFill="1" applyBorder="1" applyAlignment="1" applyProtection="1">
      <alignment horizontal="center" vertical="center"/>
      <protection hidden="1"/>
    </xf>
    <xf numFmtId="167" fontId="45" fillId="0" borderId="0" xfId="3" applyFont="1" applyFill="1" applyAlignment="1" applyProtection="1">
      <alignment horizontal="center" wrapText="1"/>
      <protection hidden="1"/>
    </xf>
    <xf numFmtId="0" fontId="58" fillId="0" borderId="0" xfId="2" applyFont="1" applyFill="1" applyAlignment="1" applyProtection="1">
      <alignment horizontal="center" wrapText="1"/>
      <protection hidden="1"/>
    </xf>
    <xf numFmtId="167" fontId="45" fillId="0" borderId="19" xfId="3" applyFont="1" applyFill="1" applyBorder="1" applyAlignment="1" applyProtection="1">
      <alignment vertical="center" wrapText="1"/>
      <protection hidden="1"/>
    </xf>
    <xf numFmtId="167" fontId="45" fillId="0" borderId="22" xfId="3" applyFont="1" applyFill="1" applyBorder="1" applyAlignment="1" applyProtection="1">
      <alignment horizontal="center" vertical="center" wrapText="1"/>
      <protection hidden="1"/>
    </xf>
    <xf numFmtId="0" fontId="58" fillId="0" borderId="22" xfId="0" applyFont="1" applyFill="1" applyBorder="1" applyAlignment="1" applyProtection="1">
      <alignment vertical="center"/>
      <protection locked="0"/>
    </xf>
    <xf numFmtId="0" fontId="0" fillId="29" borderId="0" xfId="0" applyFill="1" applyAlignment="1" applyProtection="1">
      <alignment vertical="center" wrapText="1"/>
      <protection hidden="1"/>
    </xf>
    <xf numFmtId="0" fontId="18" fillId="0" borderId="26" xfId="0" applyFont="1" applyFill="1" applyBorder="1" applyAlignment="1" applyProtection="1">
      <alignment horizontal="center" vertical="center" wrapText="1"/>
      <protection hidden="1"/>
    </xf>
    <xf numFmtId="0" fontId="45" fillId="0" borderId="22" xfId="0" applyFont="1" applyFill="1" applyBorder="1" applyAlignment="1" applyProtection="1">
      <alignment horizontal="center" vertical="center" wrapText="1"/>
      <protection hidden="1"/>
    </xf>
    <xf numFmtId="0" fontId="45" fillId="0" borderId="22" xfId="2" applyFont="1" applyBorder="1" applyAlignment="1" applyProtection="1">
      <alignment horizontal="center" vertical="center" wrapText="1"/>
      <protection hidden="1"/>
    </xf>
    <xf numFmtId="0" fontId="58" fillId="0" borderId="22" xfId="0" applyNumberFormat="1" applyFont="1" applyFill="1" applyBorder="1" applyAlignment="1" applyProtection="1">
      <alignment horizontal="center" vertical="center" wrapText="1"/>
      <protection hidden="1"/>
    </xf>
    <xf numFmtId="0" fontId="58" fillId="0" borderId="0" xfId="0" applyNumberFormat="1" applyFont="1" applyFill="1" applyBorder="1" applyAlignment="1" applyProtection="1">
      <alignment horizontal="center" vertical="center" wrapText="1"/>
      <protection hidden="1"/>
    </xf>
    <xf numFmtId="0" fontId="58" fillId="0" borderId="0" xfId="0" applyFont="1" applyBorder="1" applyAlignment="1" applyProtection="1">
      <alignment vertical="center"/>
      <protection hidden="1"/>
    </xf>
    <xf numFmtId="49" fontId="58" fillId="0" borderId="0" xfId="0" applyNumberFormat="1" applyFont="1" applyFill="1" applyBorder="1" applyAlignment="1" applyProtection="1">
      <alignment horizontal="center" vertical="center" wrapText="1"/>
      <protection hidden="1"/>
    </xf>
    <xf numFmtId="0" fontId="60" fillId="0" borderId="0" xfId="351" applyFont="1" applyProtection="1">
      <protection hidden="1"/>
    </xf>
    <xf numFmtId="0" fontId="45" fillId="30" borderId="20" xfId="351" applyFont="1" applyFill="1" applyBorder="1" applyAlignment="1" applyProtection="1">
      <alignment wrapText="1"/>
      <protection hidden="1"/>
    </xf>
    <xf numFmtId="0" fontId="45" fillId="30" borderId="21" xfId="351" applyFont="1" applyFill="1" applyBorder="1" applyAlignment="1" applyProtection="1">
      <alignment vertical="center" wrapText="1"/>
      <protection hidden="1"/>
    </xf>
    <xf numFmtId="0" fontId="45" fillId="30" borderId="17" xfId="351" applyFont="1" applyFill="1" applyBorder="1" applyAlignment="1" applyProtection="1">
      <alignment vertical="center" wrapText="1"/>
      <protection hidden="1"/>
    </xf>
    <xf numFmtId="0" fontId="45" fillId="29" borderId="22" xfId="351" applyFont="1" applyFill="1" applyBorder="1" applyAlignment="1" applyProtection="1">
      <alignment horizontal="center" vertical="center"/>
      <protection hidden="1"/>
    </xf>
    <xf numFmtId="0" fontId="45" fillId="29" borderId="22" xfId="351" applyFont="1" applyFill="1" applyBorder="1" applyAlignment="1" applyProtection="1">
      <alignment horizontal="center" vertical="center" wrapText="1"/>
      <protection hidden="1"/>
    </xf>
    <xf numFmtId="0" fontId="58" fillId="0" borderId="27" xfId="351" applyNumberFormat="1" applyFont="1" applyBorder="1" applyAlignment="1" applyProtection="1">
      <alignment horizontal="center" vertical="center"/>
      <protection hidden="1"/>
    </xf>
    <xf numFmtId="0" fontId="58" fillId="0" borderId="0" xfId="351" applyFont="1" applyProtection="1">
      <protection hidden="1"/>
    </xf>
    <xf numFmtId="0" fontId="17" fillId="0" borderId="0" xfId="2" applyFont="1" applyFill="1" applyAlignment="1" applyProtection="1">
      <alignment vertical="center" wrapText="1"/>
      <protection hidden="1"/>
    </xf>
    <xf numFmtId="0" fontId="18" fillId="0" borderId="0" xfId="3" applyNumberFormat="1" applyFont="1" applyFill="1" applyAlignment="1" applyProtection="1">
      <alignment vertical="center" wrapText="1"/>
      <protection hidden="1"/>
    </xf>
    <xf numFmtId="167" fontId="18" fillId="0" borderId="0" xfId="3" applyFont="1" applyFill="1" applyAlignment="1" applyProtection="1">
      <alignment horizontal="center" vertical="center" wrapText="1"/>
      <protection hidden="1"/>
    </xf>
    <xf numFmtId="167" fontId="18" fillId="0" borderId="0" xfId="3" applyFont="1" applyFill="1" applyAlignment="1" applyProtection="1">
      <alignment vertical="center" wrapText="1"/>
      <protection hidden="1"/>
    </xf>
    <xf numFmtId="167" fontId="18" fillId="33" borderId="22" xfId="3" applyFont="1" applyFill="1" applyBorder="1" applyAlignment="1" applyProtection="1">
      <alignment horizontal="center" vertical="center" wrapText="1"/>
      <protection hidden="1"/>
    </xf>
    <xf numFmtId="170" fontId="15" fillId="33" borderId="22" xfId="3" applyNumberFormat="1" applyFont="1" applyFill="1" applyBorder="1" applyAlignment="1" applyProtection="1">
      <alignment horizontal="center" vertical="center" wrapText="1"/>
      <protection hidden="1"/>
    </xf>
    <xf numFmtId="0" fontId="18" fillId="0" borderId="0" xfId="2" applyNumberFormat="1" applyFont="1" applyFill="1" applyBorder="1" applyAlignment="1" applyProtection="1">
      <alignment vertical="center" wrapText="1"/>
      <protection hidden="1"/>
    </xf>
    <xf numFmtId="168" fontId="18" fillId="0" borderId="0" xfId="3" applyNumberFormat="1" applyFont="1" applyFill="1" applyBorder="1" applyAlignment="1" applyProtection="1">
      <alignment vertical="center" wrapText="1"/>
      <protection hidden="1"/>
    </xf>
    <xf numFmtId="169" fontId="17" fillId="0" borderId="0" xfId="3" applyNumberFormat="1" applyFont="1" applyFill="1" applyBorder="1" applyAlignment="1" applyProtection="1">
      <alignment horizontal="right" vertical="center" wrapText="1"/>
      <protection hidden="1"/>
    </xf>
    <xf numFmtId="170" fontId="17" fillId="0" borderId="0" xfId="3" applyNumberFormat="1" applyFont="1" applyFill="1" applyBorder="1" applyAlignment="1" applyProtection="1">
      <alignment vertical="center" wrapText="1"/>
      <protection hidden="1"/>
    </xf>
    <xf numFmtId="3" fontId="18" fillId="0" borderId="0" xfId="3" applyNumberFormat="1" applyFont="1" applyFill="1" applyBorder="1" applyAlignment="1" applyProtection="1">
      <alignment vertical="center" wrapText="1"/>
      <protection hidden="1"/>
    </xf>
    <xf numFmtId="0" fontId="17" fillId="0" borderId="0" xfId="2" applyNumberFormat="1" applyFont="1" applyFill="1" applyAlignment="1" applyProtection="1">
      <alignment vertical="center" wrapText="1"/>
      <protection hidden="1"/>
    </xf>
    <xf numFmtId="0" fontId="14" fillId="0" borderId="22" xfId="356" applyBorder="1" applyAlignment="1" applyProtection="1">
      <alignment vertical="center"/>
      <protection hidden="1"/>
    </xf>
    <xf numFmtId="171" fontId="17" fillId="0" borderId="0" xfId="3" applyNumberFormat="1" applyFont="1" applyFill="1" applyAlignment="1" applyProtection="1">
      <alignment vertical="center" wrapText="1"/>
      <protection hidden="1"/>
    </xf>
    <xf numFmtId="167" fontId="17" fillId="0" borderId="0" xfId="3" applyFont="1" applyFill="1" applyAlignment="1" applyProtection="1">
      <alignment vertical="center" wrapText="1"/>
      <protection hidden="1"/>
    </xf>
    <xf numFmtId="0" fontId="17" fillId="0" borderId="0" xfId="2" applyFont="1" applyFill="1" applyBorder="1" applyAlignment="1" applyProtection="1">
      <alignment vertical="center" wrapText="1"/>
      <protection hidden="1"/>
    </xf>
    <xf numFmtId="0" fontId="17" fillId="0" borderId="0" xfId="2" applyNumberFormat="1" applyFont="1" applyFill="1" applyAlignment="1" applyProtection="1">
      <alignment horizontal="center" vertical="center" wrapText="1"/>
      <protection hidden="1"/>
    </xf>
    <xf numFmtId="0" fontId="17" fillId="0" borderId="0" xfId="2" applyFont="1" applyFill="1" applyAlignment="1" applyProtection="1">
      <alignment horizontal="center" vertical="center" wrapText="1"/>
      <protection hidden="1"/>
    </xf>
    <xf numFmtId="0" fontId="15" fillId="30" borderId="0" xfId="2" applyFont="1" applyFill="1" applyBorder="1" applyAlignment="1" applyProtection="1">
      <alignment horizontal="center" vertical="center" wrapText="1"/>
      <protection hidden="1"/>
    </xf>
    <xf numFmtId="0" fontId="17" fillId="30" borderId="0" xfId="2" applyFont="1" applyFill="1" applyAlignment="1" applyProtection="1">
      <alignment vertical="center" wrapText="1"/>
      <protection hidden="1"/>
    </xf>
    <xf numFmtId="0" fontId="17" fillId="30" borderId="0" xfId="2" applyNumberFormat="1" applyFont="1" applyFill="1" applyAlignment="1" applyProtection="1">
      <alignment horizontal="center" vertical="center" wrapText="1"/>
      <protection hidden="1"/>
    </xf>
    <xf numFmtId="0" fontId="17" fillId="30" borderId="0" xfId="2" applyFont="1" applyFill="1" applyAlignment="1" applyProtection="1">
      <alignment horizontal="center" vertical="center" wrapText="1"/>
      <protection hidden="1"/>
    </xf>
    <xf numFmtId="0" fontId="43" fillId="33" borderId="22" xfId="2" applyFont="1" applyFill="1" applyBorder="1" applyAlignment="1" applyProtection="1">
      <alignment horizontal="center" vertical="center" wrapText="1"/>
      <protection hidden="1"/>
    </xf>
    <xf numFmtId="0" fontId="43" fillId="38" borderId="22" xfId="0" applyFont="1" applyFill="1" applyBorder="1" applyAlignment="1" applyProtection="1">
      <alignment horizontal="center" vertical="center" wrapText="1"/>
      <protection hidden="1"/>
    </xf>
    <xf numFmtId="4" fontId="14" fillId="0" borderId="22" xfId="2" applyNumberFormat="1" applyFont="1" applyFill="1" applyBorder="1" applyAlignment="1" applyProtection="1">
      <alignment horizontal="center" vertical="center"/>
      <protection hidden="1"/>
    </xf>
    <xf numFmtId="0" fontId="43" fillId="38" borderId="22" xfId="2" applyFont="1" applyFill="1" applyBorder="1" applyAlignment="1" applyProtection="1">
      <alignment horizontal="center" vertical="center" wrapText="1"/>
      <protection hidden="1"/>
    </xf>
    <xf numFmtId="167" fontId="18" fillId="37" borderId="22" xfId="3" applyFont="1" applyFill="1" applyBorder="1" applyAlignment="1" applyProtection="1">
      <alignment horizontal="center" vertical="center" wrapText="1"/>
      <protection hidden="1"/>
    </xf>
    <xf numFmtId="1" fontId="58" fillId="0" borderId="22" xfId="0" applyNumberFormat="1" applyFont="1" applyFill="1" applyBorder="1" applyAlignment="1" applyProtection="1">
      <alignment horizontal="center" vertical="center" wrapText="1"/>
      <protection hidden="1"/>
    </xf>
    <xf numFmtId="4" fontId="58" fillId="0" borderId="22" xfId="3" applyNumberFormat="1" applyFont="1" applyFill="1" applyBorder="1" applyAlignment="1" applyProtection="1">
      <alignment horizontal="left" vertical="center" wrapText="1"/>
      <protection hidden="1"/>
    </xf>
    <xf numFmtId="4" fontId="45" fillId="32" borderId="22" xfId="2" applyNumberFormat="1" applyFont="1" applyFill="1" applyBorder="1" applyAlignment="1" applyProtection="1">
      <alignment horizontal="center" vertical="center"/>
      <protection hidden="1"/>
    </xf>
    <xf numFmtId="0" fontId="18" fillId="0" borderId="22" xfId="3" applyNumberFormat="1" applyFont="1" applyFill="1" applyBorder="1" applyAlignment="1" applyProtection="1">
      <alignment horizontal="center" vertical="center" wrapText="1"/>
      <protection hidden="1"/>
    </xf>
    <xf numFmtId="167" fontId="18" fillId="0" borderId="22" xfId="3" applyFont="1" applyFill="1" applyBorder="1" applyAlignment="1" applyProtection="1">
      <alignment vertical="center" wrapText="1"/>
      <protection hidden="1"/>
    </xf>
    <xf numFmtId="167" fontId="18" fillId="0" borderId="22" xfId="3" applyFont="1" applyFill="1" applyBorder="1" applyAlignment="1" applyProtection="1">
      <alignment horizontal="center" vertical="center" wrapText="1"/>
      <protection hidden="1"/>
    </xf>
    <xf numFmtId="0" fontId="17" fillId="0" borderId="0" xfId="2" applyFont="1" applyFill="1" applyAlignment="1" applyProtection="1">
      <alignment horizontal="left" vertical="center"/>
      <protection hidden="1"/>
    </xf>
    <xf numFmtId="0" fontId="51" fillId="0" borderId="0" xfId="344" applyFont="1" applyAlignment="1" applyProtection="1">
      <alignment vertical="center"/>
      <protection hidden="1"/>
    </xf>
    <xf numFmtId="0" fontId="53" fillId="33" borderId="1" xfId="344" applyFont="1" applyFill="1" applyBorder="1" applyAlignment="1" applyProtection="1">
      <alignment horizontal="center" vertical="center" wrapText="1"/>
      <protection hidden="1"/>
    </xf>
    <xf numFmtId="1" fontId="52" fillId="33" borderId="1" xfId="344" applyNumberFormat="1" applyFont="1" applyFill="1" applyBorder="1" applyAlignment="1" applyProtection="1">
      <alignment horizontal="center" vertical="center" wrapText="1"/>
      <protection hidden="1"/>
    </xf>
    <xf numFmtId="0" fontId="14" fillId="0" borderId="0" xfId="0" applyFont="1" applyProtection="1">
      <protection hidden="1"/>
    </xf>
    <xf numFmtId="0" fontId="0" fillId="0" borderId="0" xfId="0" applyProtection="1">
      <protection hidden="1"/>
    </xf>
    <xf numFmtId="0" fontId="55" fillId="0" borderId="0" xfId="349" applyFont="1" applyProtection="1">
      <protection hidden="1"/>
    </xf>
    <xf numFmtId="0" fontId="0" fillId="0" borderId="0" xfId="0" applyAlignment="1" applyProtection="1">
      <alignment vertical="center"/>
      <protection hidden="1"/>
    </xf>
    <xf numFmtId="169" fontId="0" fillId="0" borderId="0" xfId="0" applyNumberFormat="1" applyProtection="1">
      <protection hidden="1"/>
    </xf>
    <xf numFmtId="0" fontId="58" fillId="0" borderId="0" xfId="0" applyFont="1" applyAlignment="1" applyProtection="1">
      <alignment vertical="center"/>
      <protection hidden="1"/>
    </xf>
    <xf numFmtId="0" fontId="16" fillId="29" borderId="22" xfId="0" applyFont="1" applyFill="1" applyBorder="1" applyAlignment="1" applyProtection="1">
      <alignment horizontal="center" vertical="center" wrapText="1"/>
      <protection hidden="1"/>
    </xf>
    <xf numFmtId="0" fontId="16" fillId="37" borderId="22" xfId="0" applyNumberFormat="1" applyFont="1" applyFill="1" applyBorder="1" applyAlignment="1" applyProtection="1">
      <alignment horizontal="center" vertical="center"/>
      <protection hidden="1"/>
    </xf>
    <xf numFmtId="190" fontId="15" fillId="0" borderId="22" xfId="2" applyNumberFormat="1" applyFont="1" applyFill="1" applyBorder="1" applyAlignment="1" applyProtection="1">
      <alignment horizontal="center" vertical="center" wrapText="1"/>
      <protection hidden="1"/>
    </xf>
    <xf numFmtId="4" fontId="14" fillId="37" borderId="22" xfId="2" applyNumberFormat="1" applyFont="1" applyFill="1" applyBorder="1" applyAlignment="1" applyProtection="1">
      <alignment horizontal="center" vertical="center"/>
      <protection locked="0"/>
    </xf>
    <xf numFmtId="0" fontId="18" fillId="0" borderId="0" xfId="0" applyFont="1" applyFill="1" applyBorder="1" applyAlignment="1" applyProtection="1">
      <alignment vertical="center"/>
      <protection hidden="1"/>
    </xf>
    <xf numFmtId="0" fontId="18" fillId="0" borderId="0" xfId="0" applyFont="1" applyFill="1" applyBorder="1" applyAlignment="1" applyProtection="1">
      <alignment horizontal="centerContinuous" vertical="center"/>
      <protection hidden="1"/>
    </xf>
    <xf numFmtId="183" fontId="16" fillId="29" borderId="22" xfId="0" applyNumberFormat="1" applyFont="1" applyFill="1" applyBorder="1" applyAlignment="1" applyProtection="1">
      <alignment horizontal="center" vertical="center"/>
      <protection hidden="1"/>
    </xf>
    <xf numFmtId="0" fontId="45" fillId="37" borderId="22" xfId="0" applyFont="1" applyFill="1" applyBorder="1" applyAlignment="1" applyProtection="1">
      <alignment horizontal="center" vertical="center"/>
      <protection locked="0"/>
    </xf>
    <xf numFmtId="191" fontId="0" fillId="37" borderId="22" xfId="1" applyNumberFormat="1" applyFont="1" applyFill="1" applyBorder="1" applyAlignment="1" applyProtection="1">
      <alignment horizontal="center" vertical="center"/>
      <protection hidden="1"/>
    </xf>
    <xf numFmtId="169" fontId="0" fillId="0" borderId="22" xfId="0" applyNumberFormat="1" applyBorder="1" applyAlignment="1" applyProtection="1">
      <alignment horizontal="center" vertical="center"/>
      <protection hidden="1"/>
    </xf>
    <xf numFmtId="171" fontId="45" fillId="0" borderId="22" xfId="3" applyNumberFormat="1" applyFont="1" applyFill="1" applyBorder="1" applyAlignment="1" applyProtection="1">
      <alignment vertical="center" wrapText="1"/>
      <protection hidden="1"/>
    </xf>
    <xf numFmtId="0" fontId="45" fillId="0" borderId="22" xfId="3" applyNumberFormat="1" applyFont="1" applyFill="1" applyBorder="1" applyAlignment="1" applyProtection="1">
      <alignment horizontal="center" vertical="center" wrapText="1"/>
      <protection hidden="1"/>
    </xf>
    <xf numFmtId="2" fontId="45" fillId="0" borderId="22" xfId="3" applyNumberFormat="1" applyFont="1" applyFill="1" applyBorder="1" applyAlignment="1" applyProtection="1">
      <alignment horizontal="center" vertical="center" wrapText="1"/>
      <protection hidden="1"/>
    </xf>
    <xf numFmtId="167" fontId="15" fillId="33" borderId="22" xfId="3" applyFont="1" applyFill="1" applyBorder="1" applyAlignment="1" applyProtection="1">
      <alignment horizontal="center" vertical="center" wrapText="1"/>
      <protection hidden="1"/>
    </xf>
    <xf numFmtId="0" fontId="45" fillId="29" borderId="22" xfId="0" applyFont="1" applyFill="1" applyBorder="1" applyAlignment="1" applyProtection="1">
      <alignment horizontal="center" vertical="center"/>
      <protection hidden="1"/>
    </xf>
    <xf numFmtId="0" fontId="16" fillId="29" borderId="22" xfId="0" applyFont="1" applyFill="1" applyBorder="1" applyAlignment="1" applyProtection="1">
      <alignment horizontal="center" vertical="center"/>
      <protection hidden="1"/>
    </xf>
    <xf numFmtId="167" fontId="87" fillId="0" borderId="0" xfId="3" applyFont="1" applyFill="1" applyAlignment="1" applyProtection="1">
      <alignment horizontal="center" wrapText="1"/>
      <protection hidden="1"/>
    </xf>
    <xf numFmtId="21" fontId="58" fillId="31" borderId="27" xfId="351" applyNumberFormat="1" applyFont="1" applyFill="1" applyBorder="1" applyAlignment="1" applyProtection="1">
      <alignment horizontal="center" vertical="center"/>
      <protection hidden="1"/>
    </xf>
    <xf numFmtId="3" fontId="58" fillId="31" borderId="27" xfId="351" applyNumberFormat="1" applyFont="1" applyFill="1" applyBorder="1" applyAlignment="1" applyProtection="1">
      <alignment horizontal="center" vertical="center" wrapText="1"/>
      <protection hidden="1"/>
    </xf>
    <xf numFmtId="0" fontId="58" fillId="31" borderId="27" xfId="351" applyFont="1" applyFill="1" applyBorder="1" applyAlignment="1" applyProtection="1">
      <alignment horizontal="center" vertical="center" wrapText="1"/>
      <protection hidden="1"/>
    </xf>
    <xf numFmtId="189" fontId="58" fillId="31" borderId="27" xfId="351" applyNumberFormat="1" applyFont="1" applyFill="1" applyBorder="1" applyAlignment="1" applyProtection="1">
      <alignment horizontal="center" vertical="center" wrapText="1"/>
      <protection hidden="1"/>
    </xf>
    <xf numFmtId="0" fontId="58" fillId="31" borderId="27" xfId="351" applyFont="1" applyFill="1" applyBorder="1" applyAlignment="1" applyProtection="1">
      <alignment horizontal="left" vertical="center" wrapText="1"/>
      <protection hidden="1"/>
    </xf>
    <xf numFmtId="3" fontId="58" fillId="31" borderId="22" xfId="351" applyNumberFormat="1" applyFont="1" applyFill="1" applyBorder="1" applyAlignment="1" applyProtection="1">
      <alignment horizontal="center" vertical="center" wrapText="1"/>
      <protection hidden="1"/>
    </xf>
    <xf numFmtId="0" fontId="58" fillId="31" borderId="22" xfId="351" applyFont="1" applyFill="1" applyBorder="1" applyAlignment="1" applyProtection="1">
      <alignment horizontal="center" vertical="center" wrapText="1"/>
      <protection hidden="1"/>
    </xf>
    <xf numFmtId="189" fontId="58" fillId="31" borderId="22" xfId="351" applyNumberFormat="1" applyFont="1" applyFill="1" applyBorder="1" applyAlignment="1" applyProtection="1">
      <alignment horizontal="center" vertical="center" wrapText="1"/>
      <protection hidden="1"/>
    </xf>
    <xf numFmtId="0" fontId="73" fillId="37" borderId="22" xfId="3" applyNumberFormat="1" applyFont="1" applyFill="1" applyBorder="1" applyAlignment="1" applyProtection="1">
      <alignment horizontal="center" vertical="center" wrapText="1"/>
      <protection hidden="1"/>
    </xf>
    <xf numFmtId="4" fontId="14" fillId="37" borderId="22" xfId="3" applyNumberFormat="1" applyFont="1" applyFill="1" applyBorder="1" applyAlignment="1" applyProtection="1">
      <alignment horizontal="center" vertical="center" wrapText="1"/>
      <protection hidden="1"/>
    </xf>
    <xf numFmtId="4" fontId="14" fillId="37" borderId="22" xfId="2" applyNumberFormat="1" applyFont="1" applyFill="1" applyBorder="1" applyAlignment="1" applyProtection="1">
      <alignment horizontal="center" vertical="center"/>
      <protection hidden="1"/>
    </xf>
    <xf numFmtId="0" fontId="51" fillId="0" borderId="1" xfId="344" applyFont="1" applyFill="1" applyBorder="1" applyAlignment="1" applyProtection="1">
      <alignment horizontal="center" vertical="center" wrapText="1"/>
      <protection hidden="1"/>
    </xf>
    <xf numFmtId="0" fontId="51" fillId="33" borderId="1" xfId="344" applyFont="1" applyFill="1" applyBorder="1" applyAlignment="1" applyProtection="1">
      <alignment horizontal="center" vertical="center" wrapText="1"/>
      <protection hidden="1"/>
    </xf>
    <xf numFmtId="0" fontId="58" fillId="0" borderId="27" xfId="351" applyFont="1" applyBorder="1" applyAlignment="1" applyProtection="1">
      <alignment horizontal="center" vertical="center" wrapText="1"/>
      <protection hidden="1"/>
    </xf>
    <xf numFmtId="0" fontId="18" fillId="30" borderId="3" xfId="350" applyFont="1" applyFill="1" applyBorder="1" applyAlignment="1" applyProtection="1">
      <alignment horizontal="center" vertical="center" wrapText="1"/>
      <protection locked="0"/>
    </xf>
    <xf numFmtId="9" fontId="45" fillId="39" borderId="64" xfId="2" applyNumberFormat="1" applyFont="1" applyFill="1" applyBorder="1" applyAlignment="1" applyProtection="1">
      <alignment horizontal="center" vertical="center" wrapText="1"/>
      <protection locked="0"/>
    </xf>
    <xf numFmtId="0" fontId="45" fillId="0" borderId="64" xfId="3" applyNumberFormat="1" applyFont="1" applyFill="1" applyBorder="1" applyAlignment="1" applyProtection="1">
      <alignment horizontal="center" vertical="center" wrapText="1"/>
      <protection hidden="1"/>
    </xf>
    <xf numFmtId="167" fontId="45" fillId="0" borderId="0" xfId="3" applyFont="1" applyFill="1" applyAlignment="1" applyProtection="1">
      <alignment horizontal="center" vertical="center" wrapText="1"/>
      <protection hidden="1"/>
    </xf>
    <xf numFmtId="0" fontId="58" fillId="0" borderId="0" xfId="2" applyFont="1" applyFill="1" applyAlignment="1" applyProtection="1">
      <alignment horizontal="center" vertical="center" wrapText="1"/>
      <protection hidden="1"/>
    </xf>
    <xf numFmtId="0" fontId="52" fillId="33" borderId="1" xfId="344" applyFont="1" applyFill="1" applyBorder="1" applyAlignment="1" applyProtection="1">
      <alignment horizontal="center" vertical="center" wrapText="1"/>
      <protection hidden="1"/>
    </xf>
    <xf numFmtId="0" fontId="51" fillId="0" borderId="64" xfId="344" applyFont="1" applyFill="1" applyBorder="1" applyAlignment="1" applyProtection="1">
      <alignment horizontal="center" vertical="center" wrapText="1"/>
      <protection hidden="1"/>
    </xf>
    <xf numFmtId="0" fontId="52" fillId="33" borderId="1" xfId="344" applyFont="1" applyFill="1" applyBorder="1" applyAlignment="1" applyProtection="1">
      <alignment horizontal="center" vertical="center"/>
      <protection hidden="1"/>
    </xf>
    <xf numFmtId="9" fontId="14" fillId="0" borderId="22" xfId="357" applyFont="1" applyFill="1" applyBorder="1" applyAlignment="1" applyProtection="1">
      <alignment horizontal="center" vertical="center"/>
      <protection hidden="1"/>
    </xf>
    <xf numFmtId="0" fontId="58" fillId="0" borderId="64" xfId="0" applyFont="1" applyFill="1" applyBorder="1" applyAlignment="1" applyProtection="1">
      <alignment vertical="center"/>
      <protection locked="0"/>
    </xf>
    <xf numFmtId="0" fontId="66" fillId="0" borderId="0" xfId="437" applyFont="1" applyBorder="1" applyProtection="1">
      <protection hidden="1"/>
    </xf>
    <xf numFmtId="0" fontId="66" fillId="0" borderId="0" xfId="437" applyFont="1" applyProtection="1">
      <protection hidden="1"/>
    </xf>
    <xf numFmtId="0" fontId="66" fillId="30" borderId="0" xfId="437" applyFont="1" applyFill="1" applyProtection="1">
      <protection hidden="1"/>
    </xf>
    <xf numFmtId="197" fontId="100" fillId="37" borderId="63" xfId="438" applyNumberFormat="1" applyFont="1" applyFill="1" applyBorder="1" applyAlignment="1" applyProtection="1">
      <alignment horizontal="center" vertical="center"/>
      <protection locked="0"/>
    </xf>
    <xf numFmtId="42" fontId="57" fillId="33" borderId="39" xfId="430" applyFont="1" applyFill="1" applyBorder="1" applyAlignment="1" applyProtection="1">
      <alignment horizontal="center" vertical="center"/>
      <protection hidden="1"/>
    </xf>
    <xf numFmtId="14" fontId="57" fillId="37" borderId="63" xfId="437" applyNumberFormat="1" applyFont="1" applyFill="1" applyBorder="1" applyAlignment="1" applyProtection="1">
      <alignment horizontal="center" vertical="center" wrapText="1"/>
      <protection locked="0"/>
    </xf>
    <xf numFmtId="0" fontId="57" fillId="37" borderId="63" xfId="437" applyFont="1" applyFill="1" applyBorder="1" applyAlignment="1" applyProtection="1">
      <alignment horizontal="center" vertical="center"/>
      <protection locked="0"/>
    </xf>
    <xf numFmtId="0" fontId="57" fillId="33" borderId="63" xfId="437" applyFont="1" applyFill="1" applyBorder="1" applyAlignment="1" applyProtection="1">
      <alignment horizontal="center" vertical="center"/>
      <protection hidden="1"/>
    </xf>
    <xf numFmtId="0" fontId="57" fillId="29" borderId="91" xfId="437" applyFont="1" applyFill="1" applyBorder="1" applyAlignment="1" applyProtection="1">
      <alignment horizontal="center" vertical="center" wrapText="1"/>
      <protection hidden="1"/>
    </xf>
    <xf numFmtId="187" fontId="57" fillId="33" borderId="92" xfId="437" applyNumberFormat="1" applyFont="1" applyFill="1" applyBorder="1" applyAlignment="1" applyProtection="1">
      <alignment horizontal="center" vertical="center"/>
      <protection hidden="1"/>
    </xf>
    <xf numFmtId="0" fontId="66" fillId="30" borderId="0" xfId="437" applyFont="1" applyFill="1" applyBorder="1" applyProtection="1">
      <protection hidden="1"/>
    </xf>
    <xf numFmtId="6" fontId="66" fillId="30" borderId="0" xfId="437" applyNumberFormat="1" applyFont="1" applyFill="1" applyProtection="1">
      <protection hidden="1"/>
    </xf>
    <xf numFmtId="0" fontId="57" fillId="29" borderId="70" xfId="437" applyFont="1" applyFill="1" applyBorder="1" applyAlignment="1" applyProtection="1">
      <alignment horizontal="center" vertical="center"/>
      <protection hidden="1"/>
    </xf>
    <xf numFmtId="0" fontId="66" fillId="30" borderId="0" xfId="437" applyFont="1" applyFill="1" applyBorder="1" applyAlignment="1" applyProtection="1">
      <alignment horizontal="center"/>
      <protection hidden="1"/>
    </xf>
    <xf numFmtId="0" fontId="66" fillId="30" borderId="0" xfId="437" applyFont="1" applyFill="1" applyAlignment="1" applyProtection="1">
      <alignment horizontal="left"/>
      <protection hidden="1"/>
    </xf>
    <xf numFmtId="0" fontId="57" fillId="37" borderId="70" xfId="438" applyNumberFormat="1" applyFont="1" applyFill="1" applyBorder="1" applyAlignment="1" applyProtection="1">
      <alignment horizontal="center" vertical="center" wrapText="1"/>
      <protection locked="0"/>
    </xf>
    <xf numFmtId="0" fontId="57" fillId="29" borderId="70" xfId="437" applyFont="1" applyFill="1" applyBorder="1" applyAlignment="1" applyProtection="1">
      <alignment horizontal="center" vertical="center" wrapText="1"/>
      <protection hidden="1"/>
    </xf>
    <xf numFmtId="0" fontId="57" fillId="29" borderId="70" xfId="437" applyFont="1" applyFill="1" applyBorder="1" applyAlignment="1" applyProtection="1">
      <alignment vertical="center" wrapText="1"/>
      <protection hidden="1"/>
    </xf>
    <xf numFmtId="0" fontId="57" fillId="29" borderId="32" xfId="437" applyFont="1" applyFill="1" applyBorder="1" applyAlignment="1" applyProtection="1">
      <alignment horizontal="center" vertical="center" wrapText="1"/>
      <protection hidden="1"/>
    </xf>
    <xf numFmtId="0" fontId="57" fillId="29" borderId="87" xfId="437" applyFont="1" applyFill="1" applyBorder="1" applyAlignment="1" applyProtection="1">
      <alignment horizontal="center" vertical="center" wrapText="1"/>
      <protection hidden="1"/>
    </xf>
    <xf numFmtId="0" fontId="57" fillId="30" borderId="70" xfId="437" applyFont="1" applyFill="1" applyBorder="1" applyAlignment="1" applyProtection="1">
      <alignment horizontal="center" vertical="center"/>
      <protection hidden="1"/>
    </xf>
    <xf numFmtId="0" fontId="57" fillId="37" borderId="70" xfId="437" applyFont="1" applyFill="1" applyBorder="1" applyAlignment="1" applyProtection="1">
      <alignment horizontal="center" vertical="center" wrapText="1"/>
      <protection hidden="1"/>
    </xf>
    <xf numFmtId="198" fontId="66" fillId="30" borderId="70" xfId="437" applyNumberFormat="1" applyFont="1" applyFill="1" applyBorder="1" applyAlignment="1" applyProtection="1">
      <alignment horizontal="center" vertical="center"/>
      <protection hidden="1"/>
    </xf>
    <xf numFmtId="10" fontId="66" fillId="30" borderId="70" xfId="343" applyNumberFormat="1" applyFont="1" applyFill="1" applyBorder="1" applyAlignment="1" applyProtection="1">
      <alignment horizontal="center" vertical="center"/>
      <protection hidden="1"/>
    </xf>
    <xf numFmtId="2" fontId="66" fillId="30" borderId="70" xfId="437" applyNumberFormat="1" applyFont="1" applyFill="1" applyBorder="1" applyAlignment="1" applyProtection="1">
      <alignment horizontal="center" vertical="center"/>
      <protection hidden="1"/>
    </xf>
    <xf numFmtId="2" fontId="57" fillId="30" borderId="70" xfId="437" applyNumberFormat="1" applyFont="1" applyFill="1" applyBorder="1" applyAlignment="1" applyProtection="1">
      <alignment horizontal="center" vertical="center"/>
      <protection hidden="1"/>
    </xf>
    <xf numFmtId="1" fontId="57" fillId="0" borderId="70" xfId="437" applyNumberFormat="1" applyFont="1" applyFill="1" applyBorder="1" applyAlignment="1" applyProtection="1">
      <alignment horizontal="center" vertical="center"/>
      <protection hidden="1"/>
    </xf>
    <xf numFmtId="188" fontId="66" fillId="0" borderId="0" xfId="437" applyNumberFormat="1" applyFont="1" applyBorder="1" applyAlignment="1" applyProtection="1">
      <alignment vertical="center"/>
      <protection hidden="1"/>
    </xf>
    <xf numFmtId="1" fontId="66" fillId="0" borderId="0" xfId="437" applyNumberFormat="1" applyFont="1" applyBorder="1" applyAlignment="1" applyProtection="1">
      <alignment horizontal="center" vertical="center"/>
      <protection hidden="1"/>
    </xf>
    <xf numFmtId="0" fontId="66" fillId="0" borderId="0" xfId="437" applyFont="1" applyAlignment="1" applyProtection="1">
      <alignment vertical="center"/>
      <protection hidden="1"/>
    </xf>
    <xf numFmtId="9" fontId="66" fillId="0" borderId="0" xfId="437" applyNumberFormat="1" applyFont="1" applyProtection="1">
      <protection hidden="1"/>
    </xf>
    <xf numFmtId="0" fontId="57" fillId="37" borderId="93" xfId="437" applyFont="1" applyFill="1" applyBorder="1" applyAlignment="1" applyProtection="1">
      <alignment horizontal="center" vertical="center" wrapText="1"/>
      <protection locked="0"/>
    </xf>
    <xf numFmtId="0" fontId="57" fillId="37" borderId="85" xfId="437" applyFont="1" applyFill="1" applyBorder="1" applyAlignment="1" applyProtection="1">
      <alignment horizontal="center" vertical="center" wrapText="1"/>
      <protection locked="0"/>
    </xf>
    <xf numFmtId="0" fontId="57" fillId="37" borderId="86" xfId="437" applyFont="1" applyFill="1" applyBorder="1" applyAlignment="1" applyProtection="1">
      <alignment horizontal="center" vertical="center" wrapText="1"/>
      <protection locked="0"/>
    </xf>
    <xf numFmtId="0" fontId="88" fillId="30" borderId="70" xfId="350" applyFont="1" applyFill="1" applyBorder="1" applyAlignment="1" applyProtection="1">
      <alignment horizontal="center" vertical="center" wrapText="1"/>
      <protection locked="0"/>
    </xf>
    <xf numFmtId="0" fontId="16" fillId="0" borderId="0" xfId="0" applyFont="1" applyAlignment="1" applyProtection="1">
      <alignment horizontal="center" vertical="center"/>
      <protection hidden="1"/>
    </xf>
    <xf numFmtId="6" fontId="57" fillId="37" borderId="63" xfId="437" applyNumberFormat="1" applyFont="1" applyFill="1" applyBorder="1" applyAlignment="1" applyProtection="1">
      <alignment horizontal="center" vertical="center" wrapText="1"/>
      <protection locked="0"/>
    </xf>
    <xf numFmtId="10" fontId="57" fillId="37" borderId="63" xfId="343" applyNumberFormat="1" applyFont="1" applyFill="1" applyBorder="1" applyAlignment="1" applyProtection="1">
      <alignment horizontal="center" vertical="center" wrapText="1"/>
      <protection locked="0"/>
    </xf>
    <xf numFmtId="0" fontId="16" fillId="37" borderId="22" xfId="0" applyFont="1" applyFill="1" applyBorder="1" applyAlignment="1" applyProtection="1">
      <alignment horizontal="center" vertical="center"/>
      <protection hidden="1"/>
    </xf>
    <xf numFmtId="3" fontId="103" fillId="47" borderId="97" xfId="426" applyNumberFormat="1" applyFont="1" applyFill="1" applyBorder="1" applyAlignment="1" applyProtection="1">
      <alignment horizontal="center" vertical="center" wrapText="1"/>
    </xf>
    <xf numFmtId="3" fontId="101" fillId="47" borderId="104" xfId="0" applyNumberFormat="1" applyFont="1" applyFill="1" applyBorder="1" applyAlignment="1" applyProtection="1">
      <alignment horizontal="center" vertical="center" wrapText="1"/>
    </xf>
    <xf numFmtId="3" fontId="101" fillId="47" borderId="82" xfId="0" applyNumberFormat="1" applyFont="1" applyFill="1" applyBorder="1" applyAlignment="1" applyProtection="1">
      <alignment horizontal="center" vertical="center" wrapText="1"/>
    </xf>
    <xf numFmtId="49" fontId="101" fillId="48" borderId="105" xfId="1" applyNumberFormat="1" applyFont="1" applyFill="1" applyBorder="1" applyAlignment="1" applyProtection="1">
      <alignment horizontal="center" vertical="center" wrapText="1"/>
      <protection locked="0"/>
    </xf>
    <xf numFmtId="49" fontId="102" fillId="48" borderId="105" xfId="1" applyNumberFormat="1" applyFont="1" applyFill="1" applyBorder="1" applyAlignment="1" applyProtection="1">
      <alignment horizontal="center" vertical="center" wrapText="1"/>
      <protection locked="0"/>
    </xf>
    <xf numFmtId="0" fontId="62" fillId="0" borderId="93" xfId="440" applyFont="1" applyFill="1" applyBorder="1" applyAlignment="1">
      <alignment vertical="center" wrapText="1"/>
    </xf>
    <xf numFmtId="0" fontId="62" fillId="0" borderId="60" xfId="436" applyFont="1" applyFill="1" applyBorder="1" applyAlignment="1">
      <alignment horizontal="justify" vertical="top" wrapText="1"/>
    </xf>
    <xf numFmtId="0" fontId="62" fillId="0" borderId="45" xfId="436" applyFont="1" applyFill="1" applyBorder="1" applyAlignment="1">
      <alignment horizontal="justify" vertical="top" wrapText="1"/>
    </xf>
    <xf numFmtId="0" fontId="62" fillId="0" borderId="109" xfId="436" applyFont="1" applyFill="1" applyBorder="1" applyAlignment="1">
      <alignment horizontal="justify" vertical="center" wrapText="1"/>
    </xf>
    <xf numFmtId="0" fontId="62" fillId="0" borderId="109" xfId="436" applyFont="1" applyFill="1" applyBorder="1" applyAlignment="1">
      <alignment horizontal="justify" vertical="top" wrapText="1"/>
    </xf>
    <xf numFmtId="0" fontId="111" fillId="0" borderId="109" xfId="436" applyFont="1" applyFill="1" applyBorder="1" applyAlignment="1">
      <alignment horizontal="justify" vertical="top" wrapText="1"/>
    </xf>
    <xf numFmtId="0" fontId="62" fillId="0" borderId="106" xfId="436" applyFont="1" applyFill="1" applyBorder="1" applyAlignment="1">
      <alignment horizontal="justify" vertical="top" wrapText="1"/>
    </xf>
    <xf numFmtId="49" fontId="102" fillId="48" borderId="113" xfId="1" applyNumberFormat="1" applyFont="1" applyFill="1" applyBorder="1" applyAlignment="1" applyProtection="1">
      <alignment horizontal="center" vertical="center" wrapText="1"/>
      <protection locked="0"/>
    </xf>
    <xf numFmtId="49" fontId="102" fillId="48" borderId="86" xfId="1" applyNumberFormat="1" applyFont="1" applyFill="1" applyBorder="1" applyAlignment="1" applyProtection="1">
      <alignment horizontal="center" vertical="center" wrapText="1"/>
      <protection locked="0"/>
    </xf>
    <xf numFmtId="0" fontId="101" fillId="47" borderId="101" xfId="0" applyFont="1" applyFill="1" applyBorder="1" applyAlignment="1" applyProtection="1">
      <alignment horizontal="center" vertical="center" wrapText="1"/>
    </xf>
    <xf numFmtId="0" fontId="0" fillId="0" borderId="0" xfId="0" applyAlignment="1" applyProtection="1">
      <alignment wrapText="1"/>
      <protection hidden="1"/>
    </xf>
    <xf numFmtId="0" fontId="14" fillId="0" borderId="0" xfId="0" applyFont="1" applyFill="1" applyAlignment="1" applyProtection="1">
      <alignment wrapText="1"/>
      <protection hidden="1"/>
    </xf>
    <xf numFmtId="0" fontId="85" fillId="42" borderId="51" xfId="0" applyFont="1" applyFill="1" applyBorder="1" applyAlignment="1" applyProtection="1">
      <alignment horizontal="center" vertical="center" wrapText="1"/>
      <protection hidden="1"/>
    </xf>
    <xf numFmtId="0" fontId="86" fillId="42" borderId="42" xfId="0" applyFont="1" applyFill="1" applyBorder="1" applyAlignment="1" applyProtection="1">
      <alignment horizontal="center" wrapText="1"/>
      <protection hidden="1"/>
    </xf>
    <xf numFmtId="0" fontId="86" fillId="42" borderId="62" xfId="0" applyFont="1" applyFill="1" applyBorder="1" applyAlignment="1" applyProtection="1">
      <alignment vertical="center" wrapText="1"/>
      <protection hidden="1"/>
    </xf>
    <xf numFmtId="0" fontId="86" fillId="42" borderId="42" xfId="0" applyFont="1" applyFill="1" applyBorder="1" applyAlignment="1" applyProtection="1">
      <alignment vertical="center" wrapText="1"/>
      <protection hidden="1"/>
    </xf>
    <xf numFmtId="0" fontId="86" fillId="42" borderId="52" xfId="0" applyFont="1" applyFill="1" applyBorder="1" applyAlignment="1" applyProtection="1">
      <alignment vertical="center" wrapText="1"/>
      <protection hidden="1"/>
    </xf>
    <xf numFmtId="10" fontId="0" fillId="0" borderId="0" xfId="0" applyNumberFormat="1" applyAlignment="1" applyProtection="1">
      <alignment wrapText="1"/>
      <protection hidden="1"/>
    </xf>
    <xf numFmtId="196" fontId="0" fillId="0" borderId="0" xfId="0" applyNumberFormat="1" applyAlignment="1" applyProtection="1">
      <alignment wrapText="1"/>
      <protection hidden="1"/>
    </xf>
    <xf numFmtId="0" fontId="101" fillId="47" borderId="102" xfId="0" applyFont="1" applyFill="1" applyBorder="1" applyAlignment="1" applyProtection="1">
      <alignment horizontal="center" vertical="center" wrapText="1"/>
    </xf>
    <xf numFmtId="0" fontId="101" fillId="47" borderId="82" xfId="0" applyFont="1" applyFill="1" applyBorder="1" applyAlignment="1" applyProtection="1">
      <alignment horizontal="center" vertical="center" wrapText="1"/>
    </xf>
    <xf numFmtId="4" fontId="101" fillId="47" borderId="103" xfId="0" applyNumberFormat="1" applyFont="1" applyFill="1" applyBorder="1" applyAlignment="1" applyProtection="1">
      <alignment horizontal="center" vertical="center" wrapText="1"/>
    </xf>
    <xf numFmtId="0" fontId="14" fillId="30" borderId="94" xfId="104" applyFill="1" applyBorder="1" applyAlignment="1" applyProtection="1">
      <alignment horizontal="center" vertical="center" wrapText="1"/>
      <protection hidden="1"/>
    </xf>
    <xf numFmtId="0" fontId="14" fillId="30" borderId="67" xfId="104" applyFill="1" applyBorder="1" applyAlignment="1" applyProtection="1">
      <alignment horizontal="center" vertical="center" wrapText="1"/>
      <protection hidden="1"/>
    </xf>
    <xf numFmtId="42" fontId="69" fillId="0" borderId="67" xfId="431" applyFont="1" applyBorder="1" applyAlignment="1" applyProtection="1">
      <alignment horizontal="center" vertical="center" wrapText="1"/>
      <protection hidden="1"/>
    </xf>
    <xf numFmtId="195" fontId="69" fillId="0" borderId="67" xfId="0" applyNumberFormat="1" applyFont="1" applyBorder="1" applyAlignment="1" applyProtection="1">
      <alignment horizontal="center" vertical="center" wrapText="1"/>
      <protection hidden="1"/>
    </xf>
    <xf numFmtId="0" fontId="63" fillId="48" borderId="106" xfId="435" applyFont="1" applyFill="1" applyBorder="1" applyAlignment="1">
      <alignment horizontal="justify" vertical="center" wrapText="1"/>
    </xf>
    <xf numFmtId="0" fontId="105" fillId="48" borderId="107" xfId="0" applyFont="1" applyFill="1" applyBorder="1" applyAlignment="1" applyProtection="1">
      <alignment horizontal="center" vertical="center" wrapText="1"/>
      <protection locked="0"/>
    </xf>
    <xf numFmtId="2" fontId="105" fillId="48" borderId="105" xfId="0" applyNumberFormat="1" applyFont="1" applyFill="1" applyBorder="1" applyAlignment="1" applyProtection="1">
      <alignment horizontal="center" vertical="center" wrapText="1"/>
      <protection locked="0"/>
    </xf>
    <xf numFmtId="189" fontId="105" fillId="48" borderId="108" xfId="435" applyNumberFormat="1" applyFont="1" applyFill="1" applyBorder="1" applyAlignment="1">
      <alignment horizontal="center" vertical="center" wrapText="1"/>
    </xf>
    <xf numFmtId="189" fontId="105" fillId="48" borderId="108" xfId="0" applyNumberFormat="1" applyFont="1" applyFill="1" applyBorder="1" applyAlignment="1">
      <alignment horizontal="center" vertical="center" wrapText="1"/>
    </xf>
    <xf numFmtId="189" fontId="104" fillId="48" borderId="98" xfId="426" applyNumberFormat="1" applyFont="1" applyFill="1" applyBorder="1" applyAlignment="1">
      <alignment horizontal="center" vertical="center" wrapText="1"/>
    </xf>
    <xf numFmtId="0" fontId="14" fillId="30" borderId="27" xfId="104" applyFill="1" applyBorder="1" applyAlignment="1" applyProtection="1">
      <alignment horizontal="center" vertical="center" wrapText="1"/>
      <protection hidden="1"/>
    </xf>
    <xf numFmtId="0" fontId="14" fillId="30" borderId="64" xfId="104" applyFill="1" applyBorder="1" applyAlignment="1" applyProtection="1">
      <alignment horizontal="center" vertical="center" wrapText="1"/>
      <protection hidden="1"/>
    </xf>
    <xf numFmtId="42" fontId="69" fillId="0" borderId="64" xfId="431" applyFont="1" applyBorder="1" applyAlignment="1" applyProtection="1">
      <alignment horizontal="center" vertical="center" wrapText="1"/>
      <protection hidden="1"/>
    </xf>
    <xf numFmtId="195" fontId="69" fillId="0" borderId="64" xfId="0" applyNumberFormat="1" applyFont="1" applyBorder="1" applyAlignment="1" applyProtection="1">
      <alignment horizontal="center" vertical="center" wrapText="1"/>
      <protection hidden="1"/>
    </xf>
    <xf numFmtId="0" fontId="106" fillId="44" borderId="97" xfId="0" applyFont="1" applyFill="1" applyBorder="1" applyAlignment="1">
      <alignment horizontal="center" vertical="center" wrapText="1"/>
    </xf>
    <xf numFmtId="0" fontId="107" fillId="44" borderId="61" xfId="439" applyFont="1" applyFill="1" applyBorder="1" applyAlignment="1">
      <alignment horizontal="center" vertical="center" wrapText="1"/>
    </xf>
    <xf numFmtId="0" fontId="62" fillId="44" borderId="108" xfId="0" applyFont="1" applyFill="1" applyBorder="1" applyAlignment="1" applyProtection="1">
      <alignment horizontal="center" vertical="center" wrapText="1"/>
      <protection locked="0"/>
    </xf>
    <xf numFmtId="2" fontId="62" fillId="44" borderId="110" xfId="0" applyNumberFormat="1" applyFont="1" applyFill="1" applyBorder="1" applyAlignment="1" applyProtection="1">
      <alignment horizontal="center" vertical="center" wrapText="1"/>
      <protection locked="0"/>
    </xf>
    <xf numFmtId="189" fontId="62" fillId="45" borderId="111" xfId="435" applyNumberFormat="1" applyFont="1" applyFill="1" applyBorder="1" applyAlignment="1">
      <alignment horizontal="center" vertical="center" wrapText="1"/>
    </xf>
    <xf numFmtId="189" fontId="62" fillId="44" borderId="111" xfId="0" applyNumberFormat="1" applyFont="1" applyFill="1" applyBorder="1" applyAlignment="1">
      <alignment horizontal="center" vertical="center" wrapText="1"/>
    </xf>
    <xf numFmtId="189" fontId="104" fillId="44" borderId="99" xfId="426" applyNumberFormat="1" applyFont="1" applyFill="1" applyBorder="1" applyAlignment="1">
      <alignment horizontal="center" vertical="center" wrapText="1"/>
    </xf>
    <xf numFmtId="196" fontId="69" fillId="0" borderId="64" xfId="431" applyNumberFormat="1" applyFont="1" applyBorder="1" applyAlignment="1" applyProtection="1">
      <alignment horizontal="center" vertical="center" wrapText="1"/>
      <protection hidden="1"/>
    </xf>
    <xf numFmtId="0" fontId="107" fillId="44" borderId="110" xfId="439" applyFont="1" applyFill="1" applyBorder="1" applyAlignment="1" applyProtection="1">
      <alignment horizontal="center" vertical="center" wrapText="1"/>
    </xf>
    <xf numFmtId="0" fontId="62" fillId="44" borderId="111" xfId="0" applyFont="1" applyFill="1" applyBorder="1" applyAlignment="1" applyProtection="1">
      <alignment horizontal="center" vertical="center" wrapText="1"/>
      <protection locked="0"/>
    </xf>
    <xf numFmtId="0" fontId="94" fillId="48" borderId="108" xfId="435" applyFont="1" applyFill="1" applyBorder="1" applyAlignment="1">
      <alignment horizontal="justify" vertical="center" wrapText="1"/>
    </xf>
    <xf numFmtId="0" fontId="62" fillId="48" borderId="108" xfId="0" applyFont="1" applyFill="1" applyBorder="1" applyAlignment="1" applyProtection="1">
      <alignment horizontal="center" vertical="center" wrapText="1"/>
      <protection locked="0"/>
    </xf>
    <xf numFmtId="2" fontId="62" fillId="48" borderId="105" xfId="0" applyNumberFormat="1" applyFont="1" applyFill="1" applyBorder="1" applyAlignment="1" applyProtection="1">
      <alignment horizontal="center" vertical="center" wrapText="1"/>
      <protection locked="0"/>
    </xf>
    <xf numFmtId="189" fontId="62" fillId="48" borderId="108" xfId="0" applyNumberFormat="1" applyFont="1" applyFill="1" applyBorder="1" applyAlignment="1">
      <alignment horizontal="center" vertical="center" wrapText="1"/>
    </xf>
    <xf numFmtId="0" fontId="107" fillId="0" borderId="112" xfId="439" applyFont="1" applyFill="1" applyBorder="1" applyAlignment="1" applyProtection="1">
      <alignment horizontal="center" vertical="center" wrapText="1"/>
    </xf>
    <xf numFmtId="0" fontId="107" fillId="44" borderId="102" xfId="439" applyFont="1" applyFill="1" applyBorder="1" applyAlignment="1" applyProtection="1">
      <alignment horizontal="center" vertical="center" wrapText="1"/>
    </xf>
    <xf numFmtId="177" fontId="107" fillId="44" borderId="110" xfId="439" applyNumberFormat="1" applyFont="1" applyFill="1" applyBorder="1" applyAlignment="1" applyProtection="1">
      <alignment horizontal="center" vertical="center" wrapText="1"/>
    </xf>
    <xf numFmtId="0" fontId="62" fillId="0" borderId="106" xfId="436" applyFont="1" applyFill="1" applyBorder="1" applyAlignment="1">
      <alignment horizontal="justify" vertical="center" wrapText="1"/>
    </xf>
    <xf numFmtId="2" fontId="107" fillId="44" borderId="110" xfId="439" applyNumberFormat="1" applyFont="1" applyFill="1" applyBorder="1" applyAlignment="1" applyProtection="1">
      <alignment horizontal="center" vertical="center" wrapText="1"/>
    </xf>
    <xf numFmtId="2" fontId="107" fillId="44" borderId="105" xfId="439" applyNumberFormat="1" applyFont="1" applyFill="1" applyBorder="1" applyAlignment="1">
      <alignment horizontal="center" vertical="center" wrapText="1"/>
    </xf>
    <xf numFmtId="0" fontId="107" fillId="44" borderId="105" xfId="439" applyFont="1" applyFill="1" applyBorder="1" applyAlignment="1">
      <alignment horizontal="center" vertical="center" wrapText="1"/>
    </xf>
    <xf numFmtId="189" fontId="104" fillId="48" borderId="99" xfId="426" applyNumberFormat="1" applyFont="1" applyFill="1" applyBorder="1" applyAlignment="1">
      <alignment horizontal="center" vertical="center" wrapText="1"/>
    </xf>
    <xf numFmtId="2" fontId="104" fillId="48" borderId="99" xfId="426" applyNumberFormat="1" applyFont="1" applyFill="1" applyBorder="1" applyAlignment="1" applyProtection="1">
      <alignment horizontal="center" vertical="center" wrapText="1"/>
      <protection locked="0"/>
    </xf>
    <xf numFmtId="0" fontId="94" fillId="48" borderId="106" xfId="435" applyFont="1" applyFill="1" applyBorder="1" applyAlignment="1">
      <alignment horizontal="justify" vertical="center" wrapText="1"/>
    </xf>
    <xf numFmtId="0" fontId="62" fillId="44" borderId="108" xfId="360" applyNumberFormat="1" applyFont="1" applyFill="1" applyBorder="1" applyAlignment="1">
      <alignment horizontal="center" vertical="center" wrapText="1"/>
    </xf>
    <xf numFmtId="2" fontId="62" fillId="44" borderId="105" xfId="0" applyNumberFormat="1" applyFont="1" applyFill="1" applyBorder="1" applyAlignment="1" applyProtection="1">
      <alignment horizontal="center" vertical="center" wrapText="1"/>
      <protection locked="0"/>
    </xf>
    <xf numFmtId="189" fontId="62" fillId="44" borderId="108" xfId="0" applyNumberFormat="1" applyFont="1" applyFill="1" applyBorder="1" applyAlignment="1">
      <alignment horizontal="center" vertical="center" wrapText="1"/>
    </xf>
    <xf numFmtId="0" fontId="107" fillId="44" borderId="113" xfId="439" applyFont="1" applyFill="1" applyBorder="1" applyAlignment="1">
      <alignment horizontal="center" vertical="center" wrapText="1"/>
    </xf>
    <xf numFmtId="0" fontId="62" fillId="44" borderId="107" xfId="360" applyNumberFormat="1" applyFont="1" applyFill="1" applyBorder="1" applyAlignment="1">
      <alignment horizontal="center" vertical="center" wrapText="1"/>
    </xf>
    <xf numFmtId="0" fontId="107" fillId="0" borderId="113" xfId="439" applyFont="1" applyFill="1" applyBorder="1" applyAlignment="1">
      <alignment horizontal="center" vertical="center" wrapText="1"/>
    </xf>
    <xf numFmtId="196" fontId="62" fillId="44" borderId="108" xfId="0" applyNumberFormat="1" applyFont="1" applyFill="1" applyBorder="1" applyAlignment="1">
      <alignment horizontal="center" vertical="center" wrapText="1"/>
    </xf>
    <xf numFmtId="0" fontId="107" fillId="0" borderId="105" xfId="439" applyFont="1" applyFill="1" applyBorder="1" applyAlignment="1">
      <alignment horizontal="center" vertical="center" wrapText="1"/>
    </xf>
    <xf numFmtId="0" fontId="110" fillId="0" borderId="114" xfId="439" applyFont="1" applyFill="1" applyBorder="1" applyAlignment="1">
      <alignment horizontal="center" vertical="center" wrapText="1"/>
    </xf>
    <xf numFmtId="2" fontId="111" fillId="44" borderId="77" xfId="0" applyNumberFormat="1" applyFont="1" applyFill="1" applyBorder="1" applyAlignment="1" applyProtection="1">
      <alignment horizontal="center" vertical="center" wrapText="1"/>
      <protection locked="0"/>
    </xf>
    <xf numFmtId="189" fontId="111" fillId="44" borderId="68" xfId="0" applyNumberFormat="1" applyFont="1" applyFill="1" applyBorder="1" applyAlignment="1">
      <alignment horizontal="center" vertical="center" wrapText="1"/>
    </xf>
    <xf numFmtId="177" fontId="107" fillId="0" borderId="113" xfId="439" applyNumberFormat="1" applyFont="1" applyFill="1" applyBorder="1" applyAlignment="1">
      <alignment horizontal="center" vertical="center" wrapText="1"/>
    </xf>
    <xf numFmtId="2" fontId="107" fillId="0" borderId="113" xfId="439" applyNumberFormat="1" applyFont="1" applyFill="1" applyBorder="1" applyAlignment="1">
      <alignment horizontal="center" vertical="center" wrapText="1"/>
    </xf>
    <xf numFmtId="2" fontId="107" fillId="44" borderId="113" xfId="439" applyNumberFormat="1" applyFont="1" applyFill="1" applyBorder="1" applyAlignment="1">
      <alignment horizontal="center" vertical="center" wrapText="1"/>
    </xf>
    <xf numFmtId="0" fontId="62" fillId="44" borderId="107" xfId="0" applyFont="1" applyFill="1" applyBorder="1" applyAlignment="1" applyProtection="1">
      <alignment horizontal="center" vertical="center" wrapText="1"/>
      <protection locked="0"/>
    </xf>
    <xf numFmtId="0" fontId="62" fillId="0" borderId="111" xfId="0" applyFont="1" applyFill="1" applyBorder="1" applyAlignment="1" applyProtection="1">
      <alignment horizontal="center" vertical="center" wrapText="1"/>
      <protection locked="0"/>
    </xf>
    <xf numFmtId="0" fontId="112" fillId="44" borderId="113" xfId="439" applyFont="1" applyFill="1" applyBorder="1" applyAlignment="1">
      <alignment horizontal="center" vertical="center" wrapText="1"/>
    </xf>
    <xf numFmtId="189" fontId="104" fillId="0" borderId="99" xfId="426" applyNumberFormat="1" applyFont="1" applyFill="1" applyBorder="1" applyAlignment="1">
      <alignment horizontal="center" vertical="center" wrapText="1"/>
    </xf>
    <xf numFmtId="189" fontId="62" fillId="45" borderId="108" xfId="435" applyNumberFormat="1" applyFont="1" applyFill="1" applyBorder="1" applyAlignment="1">
      <alignment horizontal="center" vertical="center" wrapText="1"/>
    </xf>
    <xf numFmtId="0" fontId="94" fillId="48" borderId="109" xfId="435" applyFont="1" applyFill="1" applyBorder="1" applyAlignment="1">
      <alignment horizontal="justify" vertical="center" wrapText="1"/>
    </xf>
    <xf numFmtId="0" fontId="62" fillId="48" borderId="107" xfId="0" applyFont="1" applyFill="1" applyBorder="1" applyAlignment="1" applyProtection="1">
      <alignment horizontal="center" vertical="center" wrapText="1"/>
      <protection locked="0"/>
    </xf>
    <xf numFmtId="2" fontId="62" fillId="48" borderId="113" xfId="0" applyNumberFormat="1" applyFont="1" applyFill="1" applyBorder="1" applyAlignment="1" applyProtection="1">
      <alignment horizontal="center" vertical="center" wrapText="1"/>
      <protection locked="0"/>
    </xf>
    <xf numFmtId="189" fontId="62" fillId="48" borderId="107" xfId="0" applyNumberFormat="1" applyFont="1" applyFill="1" applyBorder="1" applyAlignment="1">
      <alignment horizontal="center" vertical="center" wrapText="1"/>
    </xf>
    <xf numFmtId="2" fontId="62" fillId="44" borderId="115" xfId="0" applyNumberFormat="1" applyFont="1" applyFill="1" applyBorder="1" applyAlignment="1" applyProtection="1">
      <alignment horizontal="center" vertical="center" wrapText="1"/>
      <protection locked="0"/>
    </xf>
    <xf numFmtId="2" fontId="62" fillId="44" borderId="116" xfId="0" applyNumberFormat="1" applyFont="1" applyFill="1" applyBorder="1" applyAlignment="1" applyProtection="1">
      <alignment horizontal="center" vertical="center" wrapText="1"/>
      <protection locked="0"/>
    </xf>
    <xf numFmtId="2" fontId="62" fillId="44" borderId="108" xfId="0" applyNumberFormat="1" applyFont="1" applyFill="1" applyBorder="1" applyAlignment="1" applyProtection="1">
      <alignment horizontal="center" vertical="center" wrapText="1"/>
      <protection locked="0"/>
    </xf>
    <xf numFmtId="0" fontId="94" fillId="48" borderId="88" xfId="435" applyFont="1" applyFill="1" applyBorder="1" applyAlignment="1">
      <alignment horizontal="justify" vertical="center" wrapText="1"/>
    </xf>
    <xf numFmtId="2" fontId="62" fillId="48" borderId="108" xfId="0" applyNumberFormat="1" applyFont="1" applyFill="1" applyBorder="1" applyAlignment="1" applyProtection="1">
      <alignment horizontal="center" vertical="center" wrapText="1"/>
      <protection locked="0"/>
    </xf>
    <xf numFmtId="0" fontId="62" fillId="44" borderId="109" xfId="436" applyFont="1" applyFill="1" applyBorder="1" applyAlignment="1">
      <alignment horizontal="justify" vertical="center" wrapText="1"/>
    </xf>
    <xf numFmtId="0" fontId="62" fillId="44" borderId="95" xfId="0" applyFont="1" applyFill="1" applyBorder="1" applyAlignment="1" applyProtection="1">
      <alignment horizontal="center" vertical="center" wrapText="1"/>
      <protection locked="0"/>
    </xf>
    <xf numFmtId="2" fontId="62" fillId="44" borderId="113" xfId="0" applyNumberFormat="1" applyFont="1" applyFill="1" applyBorder="1" applyAlignment="1" applyProtection="1">
      <alignment horizontal="center" vertical="center" wrapText="1"/>
      <protection locked="0"/>
    </xf>
    <xf numFmtId="0" fontId="62" fillId="48" borderId="117" xfId="0" applyFont="1" applyFill="1" applyBorder="1" applyAlignment="1" applyProtection="1">
      <alignment horizontal="center" vertical="center" wrapText="1"/>
      <protection locked="0"/>
    </xf>
    <xf numFmtId="189" fontId="62" fillId="48" borderId="118" xfId="0" applyNumberFormat="1" applyFont="1" applyFill="1" applyBorder="1" applyAlignment="1">
      <alignment horizontal="center" vertical="center" wrapText="1"/>
    </xf>
    <xf numFmtId="189" fontId="62" fillId="44" borderId="107" xfId="0" applyNumberFormat="1" applyFont="1" applyFill="1" applyBorder="1" applyAlignment="1">
      <alignment horizontal="center" vertical="center" wrapText="1"/>
    </xf>
    <xf numFmtId="189" fontId="62" fillId="44" borderId="95" xfId="0" applyNumberFormat="1" applyFont="1" applyFill="1" applyBorder="1" applyAlignment="1">
      <alignment horizontal="center" vertical="center" wrapText="1"/>
    </xf>
    <xf numFmtId="189" fontId="62" fillId="44" borderId="119" xfId="0" applyNumberFormat="1" applyFont="1" applyFill="1" applyBorder="1" applyAlignment="1">
      <alignment horizontal="center" vertical="center" wrapText="1"/>
    </xf>
    <xf numFmtId="0" fontId="62" fillId="44" borderId="119" xfId="360" applyNumberFormat="1" applyFont="1" applyFill="1" applyBorder="1" applyAlignment="1">
      <alignment horizontal="center" vertical="center" wrapText="1"/>
    </xf>
    <xf numFmtId="189" fontId="104" fillId="44" borderId="100" xfId="426" applyNumberFormat="1" applyFont="1" applyFill="1" applyBorder="1" applyAlignment="1">
      <alignment horizontal="center" vertical="center" wrapText="1"/>
    </xf>
    <xf numFmtId="189" fontId="63" fillId="46" borderId="96" xfId="0" applyNumberFormat="1" applyFont="1" applyFill="1" applyBorder="1" applyAlignment="1">
      <alignment horizontal="center" wrapText="1"/>
    </xf>
    <xf numFmtId="10" fontId="62" fillId="30" borderId="0" xfId="0" applyNumberFormat="1" applyFont="1" applyFill="1" applyAlignment="1">
      <alignment horizontal="center" vertical="center" wrapText="1"/>
    </xf>
    <xf numFmtId="10" fontId="62" fillId="31" borderId="74" xfId="343" applyNumberFormat="1" applyFont="1" applyFill="1" applyBorder="1" applyAlignment="1">
      <alignment horizontal="center" vertical="center" wrapText="1"/>
    </xf>
    <xf numFmtId="189" fontId="62" fillId="31" borderId="75" xfId="0" applyNumberFormat="1" applyFont="1" applyFill="1" applyBorder="1" applyAlignment="1">
      <alignment horizontal="center" wrapText="1"/>
    </xf>
    <xf numFmtId="0" fontId="58" fillId="30" borderId="0" xfId="0" applyFont="1" applyFill="1" applyAlignment="1">
      <alignment wrapText="1"/>
    </xf>
    <xf numFmtId="0" fontId="58" fillId="44" borderId="97" xfId="0" applyFont="1" applyFill="1" applyBorder="1" applyAlignment="1">
      <alignment horizontal="center" vertical="center" wrapText="1"/>
    </xf>
    <xf numFmtId="189" fontId="62" fillId="49" borderId="120" xfId="0" applyNumberFormat="1" applyFont="1" applyFill="1" applyBorder="1" applyAlignment="1">
      <alignment vertical="center" wrapText="1"/>
    </xf>
    <xf numFmtId="189" fontId="113" fillId="49" borderId="63" xfId="0" applyNumberFormat="1" applyFont="1" applyFill="1" applyBorder="1" applyAlignment="1">
      <alignment horizontal="center" vertical="center" wrapText="1"/>
    </xf>
    <xf numFmtId="10" fontId="62" fillId="30" borderId="78" xfId="343" applyNumberFormat="1" applyFont="1" applyFill="1" applyBorder="1" applyAlignment="1">
      <alignment horizontal="center" vertical="center" wrapText="1"/>
    </xf>
    <xf numFmtId="189" fontId="62" fillId="0" borderId="84" xfId="0" applyNumberFormat="1" applyFont="1" applyBorder="1" applyAlignment="1">
      <alignment horizontal="center" wrapText="1"/>
    </xf>
    <xf numFmtId="9" fontId="63" fillId="28" borderId="82" xfId="343" applyFont="1" applyFill="1" applyBorder="1" applyAlignment="1">
      <alignment vertical="center" wrapText="1"/>
    </xf>
    <xf numFmtId="189" fontId="63" fillId="28" borderId="83" xfId="0" applyNumberFormat="1" applyFont="1" applyFill="1" applyBorder="1" applyAlignment="1">
      <alignment horizontal="center" wrapText="1"/>
    </xf>
    <xf numFmtId="0" fontId="18" fillId="30" borderId="0" xfId="0" applyFont="1" applyFill="1" applyAlignment="1">
      <alignment wrapText="1"/>
    </xf>
    <xf numFmtId="0" fontId="62" fillId="0" borderId="0" xfId="0" applyFont="1" applyAlignment="1" applyProtection="1">
      <alignment horizontal="center" wrapText="1"/>
      <protection hidden="1"/>
    </xf>
    <xf numFmtId="0" fontId="62" fillId="0" borderId="0" xfId="0" applyFont="1" applyAlignment="1" applyProtection="1">
      <alignment wrapText="1"/>
      <protection hidden="1"/>
    </xf>
    <xf numFmtId="0" fontId="16" fillId="32" borderId="22" xfId="0" applyFont="1" applyFill="1" applyBorder="1" applyAlignment="1" applyProtection="1">
      <alignment horizontal="center" vertical="center" wrapText="1"/>
      <protection hidden="1"/>
    </xf>
    <xf numFmtId="10" fontId="16" fillId="32" borderId="22" xfId="0" applyNumberFormat="1" applyFont="1" applyFill="1" applyBorder="1" applyAlignment="1" applyProtection="1">
      <alignment horizontal="center" vertical="center" wrapText="1"/>
      <protection hidden="1"/>
    </xf>
    <xf numFmtId="0" fontId="61" fillId="0" borderId="0" xfId="0" applyFont="1" applyAlignment="1" applyProtection="1">
      <alignment wrapText="1"/>
      <protection hidden="1"/>
    </xf>
    <xf numFmtId="0" fontId="14" fillId="0" borderId="22" xfId="0" applyFont="1" applyBorder="1" applyAlignment="1" applyProtection="1">
      <alignment horizontal="center" vertical="center" wrapText="1"/>
      <protection hidden="1"/>
    </xf>
    <xf numFmtId="0" fontId="0" fillId="0" borderId="0" xfId="0" applyFill="1" applyAlignment="1" applyProtection="1">
      <alignment wrapText="1"/>
      <protection hidden="1"/>
    </xf>
    <xf numFmtId="0" fontId="0" fillId="0" borderId="0" xfId="0"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4" fillId="0" borderId="70" xfId="0" applyFont="1" applyBorder="1" applyAlignment="1" applyProtection="1">
      <alignment horizontal="center" vertical="center" wrapText="1"/>
      <protection hidden="1"/>
    </xf>
    <xf numFmtId="189" fontId="14" fillId="0" borderId="22" xfId="0" applyNumberFormat="1" applyFont="1" applyBorder="1" applyAlignment="1" applyProtection="1">
      <alignment horizontal="center" vertical="center" wrapText="1"/>
      <protection hidden="1"/>
    </xf>
    <xf numFmtId="10" fontId="14" fillId="0" borderId="22" xfId="357" applyNumberFormat="1" applyFont="1" applyBorder="1" applyAlignment="1" applyProtection="1">
      <alignment horizontal="center" wrapText="1"/>
      <protection hidden="1"/>
    </xf>
    <xf numFmtId="0" fontId="16" fillId="37" borderId="70" xfId="0" applyFont="1" applyFill="1" applyBorder="1" applyAlignment="1" applyProtection="1">
      <alignment horizontal="center" vertical="center"/>
      <protection hidden="1"/>
    </xf>
    <xf numFmtId="0" fontId="51" fillId="30" borderId="1" xfId="344" applyFont="1" applyFill="1" applyBorder="1" applyAlignment="1" applyProtection="1">
      <alignment horizontal="center" vertical="center" wrapText="1"/>
      <protection locked="0"/>
    </xf>
    <xf numFmtId="0" fontId="51" fillId="30" borderId="1" xfId="344" applyFont="1" applyFill="1" applyBorder="1" applyAlignment="1" applyProtection="1">
      <alignment horizontal="center" vertical="center" wrapText="1"/>
      <protection hidden="1"/>
    </xf>
    <xf numFmtId="0" fontId="45" fillId="39" borderId="32" xfId="2" applyFont="1" applyFill="1" applyBorder="1" applyAlignment="1" applyProtection="1">
      <alignment horizontal="center" vertical="center" wrapText="1"/>
      <protection hidden="1"/>
    </xf>
    <xf numFmtId="0" fontId="45" fillId="39" borderId="27" xfId="2" applyFont="1" applyFill="1" applyBorder="1" applyAlignment="1" applyProtection="1">
      <alignment horizontal="center" vertical="center" wrapText="1"/>
      <protection hidden="1"/>
    </xf>
    <xf numFmtId="0" fontId="45" fillId="0" borderId="88" xfId="3" applyNumberFormat="1" applyFont="1" applyFill="1" applyBorder="1" applyAlignment="1" applyProtection="1">
      <alignment horizontal="center" vertical="center" wrapText="1"/>
      <protection hidden="1"/>
    </xf>
    <xf numFmtId="0" fontId="45" fillId="0" borderId="18" xfId="3" applyNumberFormat="1" applyFont="1" applyFill="1" applyBorder="1" applyAlignment="1" applyProtection="1">
      <alignment horizontal="center" vertical="center" wrapText="1"/>
      <protection hidden="1"/>
    </xf>
    <xf numFmtId="4" fontId="17" fillId="0" borderId="0" xfId="2" applyNumberFormat="1" applyFont="1" applyFill="1" applyAlignment="1" applyProtection="1">
      <alignment vertical="center" wrapText="1"/>
      <protection hidden="1"/>
    </xf>
    <xf numFmtId="0" fontId="45" fillId="39" borderId="32" xfId="2" applyFont="1" applyFill="1" applyBorder="1" applyAlignment="1" applyProtection="1">
      <alignment horizontal="center" vertical="center" wrapText="1"/>
      <protection hidden="1"/>
    </xf>
    <xf numFmtId="0" fontId="45" fillId="39" borderId="27" xfId="2" applyFont="1" applyFill="1" applyBorder="1" applyAlignment="1" applyProtection="1">
      <alignment horizontal="center" vertical="center" wrapText="1"/>
      <protection hidden="1"/>
    </xf>
    <xf numFmtId="0" fontId="45" fillId="0" borderId="87" xfId="3" applyNumberFormat="1" applyFont="1" applyFill="1" applyBorder="1" applyAlignment="1" applyProtection="1">
      <alignment horizontal="center" vertical="center" wrapText="1"/>
      <protection hidden="1"/>
    </xf>
    <xf numFmtId="0" fontId="45" fillId="0" borderId="32" xfId="3" applyNumberFormat="1" applyFont="1" applyFill="1" applyBorder="1" applyAlignment="1" applyProtection="1">
      <alignment horizontal="center" vertical="center" wrapText="1"/>
      <protection hidden="1"/>
    </xf>
    <xf numFmtId="0" fontId="45" fillId="0" borderId="27" xfId="3" applyNumberFormat="1" applyFont="1" applyFill="1" applyBorder="1" applyAlignment="1" applyProtection="1">
      <alignment horizontal="center" vertical="center" wrapText="1"/>
      <protection hidden="1"/>
    </xf>
    <xf numFmtId="0" fontId="45" fillId="39" borderId="87" xfId="2" applyFont="1" applyFill="1" applyBorder="1" applyAlignment="1" applyProtection="1">
      <alignment horizontal="center" vertical="center" wrapText="1"/>
      <protection hidden="1"/>
    </xf>
    <xf numFmtId="0" fontId="1" fillId="31" borderId="0" xfId="350" applyFont="1" applyFill="1" applyAlignment="1" applyProtection="1">
      <alignment vertical="center"/>
      <protection locked="0"/>
    </xf>
    <xf numFmtId="0" fontId="88" fillId="31" borderId="0" xfId="350" applyFont="1" applyFill="1" applyAlignment="1">
      <alignment vertical="center"/>
    </xf>
    <xf numFmtId="0" fontId="1" fillId="0" borderId="0" xfId="350" applyFont="1" applyAlignment="1" applyProtection="1">
      <alignment vertical="center"/>
      <protection locked="0"/>
    </xf>
    <xf numFmtId="0" fontId="18" fillId="30" borderId="0" xfId="350" applyFont="1" applyFill="1" applyAlignment="1">
      <alignment horizontal="center" vertical="center" wrapText="1"/>
    </xf>
    <xf numFmtId="0" fontId="1" fillId="33" borderId="70" xfId="350" applyFont="1" applyFill="1" applyBorder="1" applyAlignment="1" applyProtection="1">
      <alignment horizontal="center" vertical="center" wrapText="1"/>
      <protection locked="0"/>
    </xf>
    <xf numFmtId="0" fontId="95" fillId="33" borderId="70" xfId="350" applyFont="1" applyFill="1" applyBorder="1" applyAlignment="1">
      <alignment horizontal="center" vertical="center" wrapText="1"/>
    </xf>
    <xf numFmtId="0" fontId="88" fillId="33" borderId="70" xfId="350" applyFont="1" applyFill="1" applyBorder="1" applyAlignment="1">
      <alignment horizontal="center" vertical="center" wrapText="1"/>
    </xf>
    <xf numFmtId="0" fontId="1" fillId="30" borderId="70" xfId="350" applyFont="1" applyFill="1" applyBorder="1" applyAlignment="1" applyProtection="1">
      <alignment horizontal="center" vertical="center" wrapText="1"/>
      <protection locked="0"/>
    </xf>
    <xf numFmtId="0" fontId="18" fillId="30" borderId="70" xfId="350" applyFont="1" applyFill="1" applyBorder="1" applyAlignment="1" applyProtection="1">
      <alignment vertical="center" wrapText="1"/>
      <protection locked="0"/>
    </xf>
    <xf numFmtId="0" fontId="88" fillId="32" borderId="70" xfId="350" applyFont="1" applyFill="1" applyBorder="1" applyAlignment="1" applyProtection="1">
      <alignment horizontal="center" vertical="center" wrapText="1"/>
      <protection locked="0"/>
    </xf>
    <xf numFmtId="0" fontId="18" fillId="32" borderId="70" xfId="350" applyFont="1" applyFill="1" applyBorder="1" applyAlignment="1" applyProtection="1">
      <alignment vertical="center"/>
      <protection locked="0"/>
    </xf>
    <xf numFmtId="0" fontId="1" fillId="32" borderId="70" xfId="350" applyFont="1" applyFill="1" applyBorder="1" applyAlignment="1" applyProtection="1">
      <alignment vertical="center"/>
      <protection locked="0"/>
    </xf>
    <xf numFmtId="0" fontId="1" fillId="32" borderId="70" xfId="350" applyFont="1" applyFill="1" applyBorder="1" applyAlignment="1" applyProtection="1">
      <alignment horizontal="center" vertical="center" wrapText="1"/>
      <protection locked="0"/>
    </xf>
    <xf numFmtId="0" fontId="17" fillId="32" borderId="70" xfId="350" applyFont="1" applyFill="1" applyBorder="1" applyAlignment="1" applyProtection="1">
      <alignment horizontal="justify" vertical="center" wrapText="1"/>
      <protection locked="0"/>
    </xf>
    <xf numFmtId="0" fontId="96" fillId="0" borderId="70" xfId="350" applyFont="1" applyBorder="1" applyAlignment="1" applyProtection="1">
      <alignment horizontal="center" vertical="center" wrapText="1"/>
      <protection locked="0"/>
    </xf>
    <xf numFmtId="0" fontId="1" fillId="0" borderId="70" xfId="419" applyFont="1" applyBorder="1" applyAlignment="1" applyProtection="1">
      <alignment horizontal="center" vertical="center" wrapText="1"/>
      <protection locked="0"/>
    </xf>
    <xf numFmtId="0" fontId="88" fillId="0" borderId="70" xfId="419" applyFont="1" applyBorder="1" applyAlignment="1" applyProtection="1">
      <alignment horizontal="center" vertical="center" wrapText="1"/>
      <protection locked="0"/>
    </xf>
    <xf numFmtId="0" fontId="88" fillId="0" borderId="0" xfId="350" applyFont="1" applyAlignment="1" applyProtection="1">
      <alignment horizontal="center" vertical="center" wrapText="1"/>
      <protection locked="0"/>
    </xf>
    <xf numFmtId="0" fontId="91" fillId="0" borderId="70" xfId="419" applyFont="1" applyBorder="1" applyAlignment="1" applyProtection="1">
      <alignment horizontal="center" vertical="center" wrapText="1"/>
      <protection locked="0"/>
    </xf>
    <xf numFmtId="0" fontId="88" fillId="0" borderId="70" xfId="419" applyFont="1" applyBorder="1" applyAlignment="1" applyProtection="1">
      <alignment horizontal="center" wrapText="1"/>
      <protection locked="0"/>
    </xf>
    <xf numFmtId="0" fontId="88" fillId="0" borderId="70" xfId="419" applyFont="1" applyBorder="1" applyAlignment="1" applyProtection="1">
      <alignment horizontal="justify" vertical="center" wrapText="1"/>
      <protection locked="0"/>
    </xf>
    <xf numFmtId="0" fontId="1" fillId="0" borderId="70" xfId="419" applyFont="1" applyBorder="1" applyAlignment="1" applyProtection="1">
      <alignment horizontal="justify" vertical="center" wrapText="1"/>
      <protection locked="0"/>
    </xf>
    <xf numFmtId="8" fontId="1" fillId="0" borderId="70" xfId="419" applyNumberFormat="1" applyFont="1" applyBorder="1" applyAlignment="1" applyProtection="1">
      <alignment horizontal="justify" vertical="center" wrapText="1"/>
      <protection locked="0"/>
    </xf>
    <xf numFmtId="42" fontId="1" fillId="0" borderId="70" xfId="430" applyFont="1" applyFill="1" applyBorder="1" applyAlignment="1" applyProtection="1">
      <alignment horizontal="justify" vertical="center" wrapText="1"/>
      <protection locked="0"/>
    </xf>
    <xf numFmtId="14" fontId="1" fillId="0" borderId="70" xfId="419" applyNumberFormat="1" applyFont="1" applyBorder="1" applyAlignment="1" applyProtection="1">
      <alignment horizontal="justify" vertical="center" wrapText="1"/>
      <protection locked="0"/>
    </xf>
    <xf numFmtId="0" fontId="1" fillId="32" borderId="27" xfId="350" applyFont="1" applyFill="1" applyBorder="1" applyAlignment="1" applyProtection="1">
      <alignment horizontal="center" vertical="center" wrapText="1"/>
      <protection locked="0"/>
    </xf>
    <xf numFmtId="0" fontId="18" fillId="32" borderId="70" xfId="350" applyFont="1" applyFill="1" applyBorder="1" applyAlignment="1" applyProtection="1">
      <alignment horizontal="right" vertical="center" wrapText="1"/>
      <protection locked="0"/>
    </xf>
    <xf numFmtId="0" fontId="52" fillId="0" borderId="70" xfId="344" applyFont="1" applyBorder="1" applyAlignment="1" applyProtection="1">
      <alignment horizontal="center" vertical="center" wrapText="1"/>
      <protection locked="0"/>
    </xf>
    <xf numFmtId="0" fontId="88" fillId="0" borderId="70" xfId="350" applyFont="1" applyBorder="1" applyAlignment="1" applyProtection="1">
      <alignment horizontal="center" vertical="center" wrapText="1"/>
      <protection locked="0"/>
    </xf>
    <xf numFmtId="0" fontId="91" fillId="0" borderId="70" xfId="350" applyFont="1" applyBorder="1" applyAlignment="1" applyProtection="1">
      <alignment horizontal="left" vertical="center"/>
      <protection locked="0"/>
    </xf>
    <xf numFmtId="0" fontId="1" fillId="0" borderId="70" xfId="350" applyFont="1" applyBorder="1" applyAlignment="1" applyProtection="1">
      <alignment horizontal="left" vertical="center" wrapText="1"/>
      <protection locked="0"/>
    </xf>
    <xf numFmtId="0" fontId="1" fillId="0" borderId="0" xfId="419" applyFont="1" applyAlignment="1" applyProtection="1">
      <alignment horizontal="justify" vertical="center"/>
      <protection locked="0"/>
    </xf>
    <xf numFmtId="0" fontId="88" fillId="35" borderId="70" xfId="350" applyFont="1" applyFill="1" applyBorder="1" applyAlignment="1" applyProtection="1">
      <alignment horizontal="center" vertical="center"/>
      <protection locked="0"/>
    </xf>
    <xf numFmtId="0" fontId="18" fillId="35" borderId="70" xfId="350" applyFont="1" applyFill="1" applyBorder="1" applyAlignment="1" applyProtection="1">
      <alignment vertical="center"/>
      <protection locked="0"/>
    </xf>
    <xf numFmtId="0" fontId="1" fillId="35" borderId="70" xfId="350" applyFont="1" applyFill="1" applyBorder="1" applyAlignment="1" applyProtection="1">
      <alignment horizontal="justify" vertical="center"/>
      <protection locked="0"/>
    </xf>
    <xf numFmtId="0" fontId="1" fillId="35" borderId="70" xfId="350" applyFont="1" applyFill="1" applyBorder="1" applyAlignment="1" applyProtection="1">
      <alignment horizontal="center" vertical="center"/>
      <protection locked="0"/>
    </xf>
    <xf numFmtId="0" fontId="17" fillId="35" borderId="70" xfId="350" applyFont="1" applyFill="1" applyBorder="1" applyAlignment="1" applyProtection="1">
      <alignment horizontal="justify" vertical="center" wrapText="1"/>
      <protection locked="0"/>
    </xf>
    <xf numFmtId="0" fontId="1" fillId="0" borderId="70" xfId="350" applyFont="1" applyBorder="1" applyAlignment="1" applyProtection="1">
      <alignment horizontal="center" vertical="center" wrapText="1"/>
      <protection locked="0"/>
    </xf>
    <xf numFmtId="0" fontId="18" fillId="0" borderId="70" xfId="350" applyFont="1" applyBorder="1" applyAlignment="1" applyProtection="1">
      <alignment horizontal="center" vertical="center" wrapText="1"/>
      <protection locked="0"/>
    </xf>
    <xf numFmtId="0" fontId="17" fillId="35" borderId="70" xfId="0" applyFont="1" applyFill="1" applyBorder="1" applyAlignment="1" applyProtection="1">
      <alignment horizontal="justify" vertical="center" wrapText="1"/>
      <protection locked="0"/>
    </xf>
    <xf numFmtId="0" fontId="17" fillId="0" borderId="70" xfId="350" applyFont="1" applyBorder="1" applyAlignment="1" applyProtection="1">
      <alignment horizontal="center" vertical="center" wrapText="1"/>
      <protection locked="0"/>
    </xf>
    <xf numFmtId="0" fontId="88" fillId="0" borderId="70" xfId="350" applyFont="1" applyBorder="1" applyAlignment="1" applyProtection="1">
      <alignment horizontal="center" vertical="center"/>
      <protection locked="0"/>
    </xf>
    <xf numFmtId="0" fontId="95" fillId="0" borderId="70" xfId="350" applyFont="1" applyBorder="1" applyAlignment="1" applyProtection="1">
      <alignment horizontal="center" vertical="center" wrapText="1"/>
      <protection locked="0"/>
    </xf>
    <xf numFmtId="0" fontId="1" fillId="0" borderId="70" xfId="350" applyFont="1" applyBorder="1" applyAlignment="1" applyProtection="1">
      <alignment horizontal="center" vertical="center"/>
      <protection locked="0"/>
    </xf>
    <xf numFmtId="6" fontId="1" fillId="0" borderId="70" xfId="350" applyNumberFormat="1" applyFont="1" applyBorder="1" applyAlignment="1" applyProtection="1">
      <alignment horizontal="center" vertical="center"/>
      <protection locked="0"/>
    </xf>
    <xf numFmtId="189" fontId="96" fillId="0" borderId="70" xfId="434" applyNumberFormat="1" applyFont="1" applyFill="1" applyBorder="1" applyAlignment="1" applyProtection="1">
      <alignment horizontal="center" vertical="center" wrapText="1"/>
      <protection locked="0"/>
    </xf>
    <xf numFmtId="42" fontId="1" fillId="0" borderId="70" xfId="430" applyFont="1" applyFill="1" applyBorder="1" applyAlignment="1" applyProtection="1">
      <alignment horizontal="center" vertical="center" wrapText="1"/>
      <protection locked="0"/>
    </xf>
    <xf numFmtId="42" fontId="1" fillId="0" borderId="70" xfId="430" applyFont="1" applyFill="1" applyBorder="1" applyAlignment="1" applyProtection="1">
      <alignment vertical="center"/>
      <protection locked="0"/>
    </xf>
    <xf numFmtId="6" fontId="96" fillId="0" borderId="70" xfId="350" applyNumberFormat="1" applyFont="1" applyBorder="1" applyAlignment="1" applyProtection="1">
      <alignment horizontal="center" vertical="center" wrapText="1"/>
      <protection locked="0"/>
    </xf>
    <xf numFmtId="42" fontId="1" fillId="0" borderId="70" xfId="430" applyFont="1" applyFill="1" applyBorder="1" applyAlignment="1" applyProtection="1">
      <alignment horizontal="center" vertical="center"/>
      <protection locked="0"/>
    </xf>
    <xf numFmtId="42" fontId="96" fillId="0" borderId="70" xfId="430" applyFont="1" applyFill="1" applyBorder="1" applyAlignment="1" applyProtection="1">
      <alignment horizontal="center" vertical="center" wrapText="1"/>
      <protection locked="0"/>
    </xf>
    <xf numFmtId="198" fontId="96" fillId="0" borderId="70" xfId="434" applyNumberFormat="1" applyFont="1" applyFill="1" applyBorder="1" applyAlignment="1" applyProtection="1">
      <alignment horizontal="center" vertical="center" wrapText="1"/>
      <protection locked="0"/>
    </xf>
    <xf numFmtId="14" fontId="1" fillId="0" borderId="70" xfId="350" applyNumberFormat="1" applyFont="1" applyBorder="1" applyAlignment="1" applyProtection="1">
      <alignment horizontal="center" vertical="center"/>
      <protection locked="0"/>
    </xf>
    <xf numFmtId="0" fontId="88" fillId="35" borderId="70" xfId="350" applyFont="1" applyFill="1" applyBorder="1" applyAlignment="1" applyProtection="1">
      <alignment horizontal="right" vertical="center"/>
      <protection locked="0"/>
    </xf>
    <xf numFmtId="0" fontId="91" fillId="0" borderId="70" xfId="419" applyFont="1" applyBorder="1" applyAlignment="1" applyProtection="1">
      <alignment horizontal="center" vertical="center"/>
      <protection locked="0"/>
    </xf>
    <xf numFmtId="0" fontId="88" fillId="0" borderId="0" xfId="350" applyFont="1" applyAlignment="1" applyProtection="1">
      <alignment vertical="center"/>
      <protection locked="0"/>
    </xf>
    <xf numFmtId="14" fontId="1" fillId="0" borderId="0" xfId="350" applyNumberFormat="1" applyFont="1" applyAlignment="1" applyProtection="1">
      <alignment vertical="center"/>
      <protection locked="0"/>
    </xf>
    <xf numFmtId="9" fontId="45" fillId="30" borderId="64" xfId="2" applyNumberFormat="1" applyFont="1" applyFill="1" applyBorder="1" applyAlignment="1" applyProtection="1">
      <alignment horizontal="center" vertical="center" wrapText="1"/>
      <protection locked="0"/>
    </xf>
    <xf numFmtId="0" fontId="45" fillId="30" borderId="64" xfId="3" applyNumberFormat="1" applyFont="1" applyFill="1" applyBorder="1" applyAlignment="1" applyProtection="1">
      <alignment horizontal="center" vertical="center" wrapText="1"/>
      <protection hidden="1"/>
    </xf>
    <xf numFmtId="0" fontId="121" fillId="51" borderId="129" xfId="0" applyFont="1" applyFill="1" applyBorder="1" applyAlignment="1">
      <alignment horizontal="center" vertical="center"/>
    </xf>
    <xf numFmtId="0" fontId="121" fillId="51" borderId="127" xfId="0" applyFont="1" applyFill="1" applyBorder="1" applyAlignment="1">
      <alignment horizontal="center" vertical="center"/>
    </xf>
    <xf numFmtId="0" fontId="121" fillId="51" borderId="82" xfId="0" applyFont="1" applyFill="1" applyBorder="1" applyAlignment="1">
      <alignment horizontal="center" vertical="center"/>
    </xf>
    <xf numFmtId="4" fontId="121" fillId="51" borderId="103" xfId="0" applyNumberFormat="1" applyFont="1" applyFill="1" applyBorder="1" applyAlignment="1">
      <alignment horizontal="center" vertical="center"/>
    </xf>
    <xf numFmtId="3" fontId="121" fillId="51" borderId="104" xfId="0" applyNumberFormat="1" applyFont="1" applyFill="1" applyBorder="1" applyAlignment="1">
      <alignment horizontal="center" vertical="center" wrapText="1"/>
    </xf>
    <xf numFmtId="3" fontId="121" fillId="51" borderId="82" xfId="0" applyNumberFormat="1" applyFont="1" applyFill="1" applyBorder="1" applyAlignment="1">
      <alignment horizontal="center" vertical="center" wrapText="1"/>
    </xf>
    <xf numFmtId="49" fontId="122" fillId="52" borderId="105" xfId="1" applyNumberFormat="1" applyFont="1" applyFill="1" applyBorder="1" applyAlignment="1" applyProtection="1">
      <alignment horizontal="center" vertical="center" wrapText="1"/>
      <protection locked="0"/>
    </xf>
    <xf numFmtId="0" fontId="63" fillId="29" borderId="106" xfId="435" applyFont="1" applyFill="1" applyBorder="1" applyAlignment="1">
      <alignment horizontal="justify" vertical="center"/>
    </xf>
    <xf numFmtId="0" fontId="105" fillId="29" borderId="107" xfId="0" applyFont="1" applyFill="1" applyBorder="1" applyAlignment="1" applyProtection="1">
      <alignment horizontal="center" vertical="center"/>
      <protection locked="0"/>
    </xf>
    <xf numFmtId="2" fontId="105" fillId="29" borderId="105" xfId="0" applyNumberFormat="1" applyFont="1" applyFill="1" applyBorder="1" applyAlignment="1" applyProtection="1">
      <alignment horizontal="center" vertical="center"/>
      <protection locked="0"/>
    </xf>
    <xf numFmtId="189" fontId="105" fillId="29" borderId="108" xfId="435" applyNumberFormat="1" applyFont="1" applyFill="1" applyBorder="1" applyAlignment="1">
      <alignment horizontal="center" vertical="center"/>
    </xf>
    <xf numFmtId="189" fontId="105" fillId="29" borderId="108" xfId="0" applyNumberFormat="1" applyFont="1" applyFill="1" applyBorder="1" applyAlignment="1">
      <alignment horizontal="center" vertical="center"/>
    </xf>
    <xf numFmtId="0" fontId="119" fillId="30" borderId="97" xfId="0" applyFont="1" applyFill="1" applyBorder="1" applyAlignment="1">
      <alignment horizontal="center" vertical="center"/>
    </xf>
    <xf numFmtId="0" fontId="108" fillId="30" borderId="61" xfId="439" applyFill="1" applyBorder="1" applyAlignment="1">
      <alignment horizontal="center" vertical="center"/>
    </xf>
    <xf numFmtId="0" fontId="62" fillId="0" borderId="109" xfId="436" applyFont="1" applyBorder="1" applyAlignment="1">
      <alignment horizontal="justify" vertical="center"/>
    </xf>
    <xf numFmtId="0" fontId="62" fillId="30" borderId="108" xfId="0" applyFont="1" applyFill="1" applyBorder="1" applyAlignment="1" applyProtection="1">
      <alignment horizontal="center" vertical="center"/>
      <protection locked="0"/>
    </xf>
    <xf numFmtId="2" fontId="62" fillId="30" borderId="130" xfId="0" applyNumberFormat="1" applyFont="1" applyFill="1" applyBorder="1" applyAlignment="1" applyProtection="1">
      <alignment horizontal="center" vertical="center"/>
      <protection locked="0"/>
    </xf>
    <xf numFmtId="189" fontId="62" fillId="37" borderId="131" xfId="435" applyNumberFormat="1" applyFont="1" applyFill="1" applyBorder="1" applyAlignment="1">
      <alignment horizontal="center" vertical="center"/>
    </xf>
    <xf numFmtId="189" fontId="62" fillId="30" borderId="131" xfId="0" applyNumberFormat="1" applyFont="1" applyFill="1" applyBorder="1" applyAlignment="1">
      <alignment horizontal="center" vertical="center"/>
    </xf>
    <xf numFmtId="0" fontId="108" fillId="30" borderId="130" xfId="439" applyFill="1" applyBorder="1" applyAlignment="1" applyProtection="1">
      <alignment horizontal="center" vertical="center"/>
    </xf>
    <xf numFmtId="0" fontId="62" fillId="30" borderId="131" xfId="0" applyFont="1" applyFill="1" applyBorder="1" applyAlignment="1" applyProtection="1">
      <alignment horizontal="center" vertical="center"/>
      <protection locked="0"/>
    </xf>
    <xf numFmtId="49" fontId="123" fillId="52" borderId="105" xfId="1" applyNumberFormat="1" applyFont="1" applyFill="1" applyBorder="1" applyAlignment="1" applyProtection="1">
      <alignment horizontal="center" vertical="center" wrapText="1"/>
      <protection locked="0"/>
    </xf>
    <xf numFmtId="0" fontId="94" fillId="29" borderId="108" xfId="435" applyFont="1" applyFill="1" applyBorder="1" applyAlignment="1">
      <alignment horizontal="justify" vertical="center"/>
    </xf>
    <xf numFmtId="0" fontId="62" fillId="29" borderId="108" xfId="0" applyFont="1" applyFill="1" applyBorder="1" applyAlignment="1" applyProtection="1">
      <alignment horizontal="center" vertical="center"/>
      <protection locked="0"/>
    </xf>
    <xf numFmtId="2" fontId="62" fillId="29" borderId="105" xfId="0" applyNumberFormat="1" applyFont="1" applyFill="1" applyBorder="1" applyAlignment="1" applyProtection="1">
      <alignment horizontal="center" vertical="center"/>
      <protection locked="0"/>
    </xf>
    <xf numFmtId="189" fontId="62" fillId="29" borderId="108" xfId="0" applyNumberFormat="1" applyFont="1" applyFill="1" applyBorder="1" applyAlignment="1">
      <alignment horizontal="center" vertical="center"/>
    </xf>
    <xf numFmtId="0" fontId="108" fillId="0" borderId="112" xfId="439" applyFill="1" applyBorder="1" applyAlignment="1" applyProtection="1">
      <alignment horizontal="center" vertical="center"/>
    </xf>
    <xf numFmtId="0" fontId="108" fillId="30" borderId="127" xfId="439" applyFill="1" applyBorder="1" applyAlignment="1" applyProtection="1">
      <alignment horizontal="center" vertical="center"/>
    </xf>
    <xf numFmtId="0" fontId="62" fillId="0" borderId="93" xfId="440" applyFont="1" applyBorder="1" applyAlignment="1">
      <alignment vertical="center" wrapText="1"/>
    </xf>
    <xf numFmtId="0" fontId="62" fillId="0" borderId="60" xfId="436" applyFont="1" applyBorder="1" applyAlignment="1">
      <alignment horizontal="justify" vertical="top" wrapText="1"/>
    </xf>
    <xf numFmtId="0" fontId="62" fillId="0" borderId="45" xfId="436" applyFont="1" applyBorder="1" applyAlignment="1">
      <alignment horizontal="justify" vertical="top" wrapText="1"/>
    </xf>
    <xf numFmtId="177" fontId="108" fillId="30" borderId="130" xfId="439" applyNumberFormat="1" applyFill="1" applyBorder="1" applyAlignment="1" applyProtection="1">
      <alignment horizontal="center" vertical="center"/>
    </xf>
    <xf numFmtId="0" fontId="62" fillId="0" borderId="106" xfId="436" applyFont="1" applyBorder="1" applyAlignment="1">
      <alignment horizontal="justify" vertical="center"/>
    </xf>
    <xf numFmtId="2" fontId="108" fillId="30" borderId="130" xfId="439" applyNumberFormat="1" applyFill="1" applyBorder="1" applyAlignment="1" applyProtection="1">
      <alignment horizontal="center" vertical="center"/>
    </xf>
    <xf numFmtId="2" fontId="108" fillId="30" borderId="105" xfId="439" applyNumberFormat="1" applyFill="1" applyBorder="1" applyAlignment="1">
      <alignment horizontal="center" vertical="center"/>
    </xf>
    <xf numFmtId="0" fontId="108" fillId="30" borderId="105" xfId="439" applyFill="1" applyBorder="1" applyAlignment="1">
      <alignment horizontal="center" vertical="center"/>
    </xf>
    <xf numFmtId="0" fontId="94" fillId="29" borderId="106" xfId="435" applyFont="1" applyFill="1" applyBorder="1" applyAlignment="1">
      <alignment horizontal="justify" vertical="center"/>
    </xf>
    <xf numFmtId="0" fontId="62" fillId="30" borderId="108" xfId="360" applyNumberFormat="1" applyFont="1" applyFill="1" applyBorder="1" applyAlignment="1">
      <alignment horizontal="center" vertical="center"/>
    </xf>
    <xf numFmtId="2" fontId="62" fillId="30" borderId="105" xfId="0" applyNumberFormat="1" applyFont="1" applyFill="1" applyBorder="1" applyAlignment="1" applyProtection="1">
      <alignment horizontal="center" vertical="center"/>
      <protection locked="0"/>
    </xf>
    <xf numFmtId="189" fontId="62" fillId="30" borderId="108" xfId="0" applyNumberFormat="1" applyFont="1" applyFill="1" applyBorder="1" applyAlignment="1">
      <alignment horizontal="center" vertical="center"/>
    </xf>
    <xf numFmtId="0" fontId="108" fillId="30" borderId="113" xfId="439" applyFill="1" applyBorder="1" applyAlignment="1">
      <alignment horizontal="center" vertical="center"/>
    </xf>
    <xf numFmtId="0" fontId="62" fillId="30" borderId="107" xfId="360" applyNumberFormat="1" applyFont="1" applyFill="1" applyBorder="1" applyAlignment="1">
      <alignment horizontal="center" vertical="center"/>
    </xf>
    <xf numFmtId="0" fontId="108" fillId="0" borderId="113" xfId="439" applyFill="1" applyBorder="1" applyAlignment="1">
      <alignment horizontal="center" vertical="center"/>
    </xf>
    <xf numFmtId="196" fontId="62" fillId="30" borderId="108" xfId="0" applyNumberFormat="1" applyFont="1" applyFill="1" applyBorder="1" applyAlignment="1">
      <alignment horizontal="center" vertical="center"/>
    </xf>
    <xf numFmtId="0" fontId="108" fillId="0" borderId="105" xfId="439" applyFill="1" applyBorder="1" applyAlignment="1">
      <alignment horizontal="center" vertical="center"/>
    </xf>
    <xf numFmtId="0" fontId="124" fillId="0" borderId="114" xfId="439" applyFont="1" applyFill="1" applyBorder="1" applyAlignment="1">
      <alignment horizontal="center" vertical="center"/>
    </xf>
    <xf numFmtId="2" fontId="111" fillId="30" borderId="77" xfId="0" applyNumberFormat="1" applyFont="1" applyFill="1" applyBorder="1" applyAlignment="1" applyProtection="1">
      <alignment horizontal="center" vertical="center"/>
      <protection locked="0"/>
    </xf>
    <xf numFmtId="189" fontId="111" fillId="30" borderId="68" xfId="0" applyNumberFormat="1" applyFont="1" applyFill="1" applyBorder="1" applyAlignment="1">
      <alignment horizontal="center" vertical="center"/>
    </xf>
    <xf numFmtId="0" fontId="62" fillId="0" borderId="109" xfId="436" applyFont="1" applyBorder="1" applyAlignment="1">
      <alignment horizontal="justify" vertical="center" wrapText="1"/>
    </xf>
    <xf numFmtId="177" fontId="108" fillId="0" borderId="113" xfId="439" applyNumberFormat="1" applyFill="1" applyBorder="1" applyAlignment="1">
      <alignment horizontal="center" vertical="center"/>
    </xf>
    <xf numFmtId="2" fontId="108" fillId="0" borderId="113" xfId="439" applyNumberFormat="1" applyFill="1" applyBorder="1" applyAlignment="1">
      <alignment horizontal="center" vertical="center"/>
    </xf>
    <xf numFmtId="2" fontId="108" fillId="30" borderId="113" xfId="439" applyNumberFormat="1" applyFill="1" applyBorder="1" applyAlignment="1">
      <alignment horizontal="center" vertical="center"/>
    </xf>
    <xf numFmtId="0" fontId="62" fillId="0" borderId="109" xfId="436" applyFont="1" applyBorder="1" applyAlignment="1">
      <alignment horizontal="justify" vertical="top" wrapText="1"/>
    </xf>
    <xf numFmtId="0" fontId="62" fillId="30" borderId="107" xfId="0" applyFont="1" applyFill="1" applyBorder="1" applyAlignment="1" applyProtection="1">
      <alignment horizontal="center" vertical="center"/>
      <protection locked="0"/>
    </xf>
    <xf numFmtId="0" fontId="62" fillId="0" borderId="131" xfId="0" applyFont="1" applyBorder="1" applyAlignment="1" applyProtection="1">
      <alignment horizontal="center" vertical="center"/>
      <protection locked="0"/>
    </xf>
    <xf numFmtId="0" fontId="125" fillId="30" borderId="113" xfId="439" applyFont="1" applyFill="1" applyBorder="1" applyAlignment="1">
      <alignment horizontal="center" vertical="center"/>
    </xf>
    <xf numFmtId="0" fontId="111" fillId="0" borderId="109" xfId="436" applyFont="1" applyBorder="1" applyAlignment="1">
      <alignment horizontal="justify" vertical="top" wrapText="1"/>
    </xf>
    <xf numFmtId="0" fontId="62" fillId="0" borderId="106" xfId="436" applyFont="1" applyBorder="1" applyAlignment="1">
      <alignment horizontal="justify" vertical="top" wrapText="1"/>
    </xf>
    <xf numFmtId="189" fontId="62" fillId="37" borderId="108" xfId="435" applyNumberFormat="1" applyFont="1" applyFill="1" applyBorder="1" applyAlignment="1">
      <alignment horizontal="center" vertical="center"/>
    </xf>
    <xf numFmtId="49" fontId="123" fillId="52" borderId="113" xfId="1" applyNumberFormat="1" applyFont="1" applyFill="1" applyBorder="1" applyAlignment="1" applyProtection="1">
      <alignment horizontal="center" vertical="center" wrapText="1"/>
      <protection locked="0"/>
    </xf>
    <xf numFmtId="0" fontId="94" fillId="29" borderId="109" xfId="435" applyFont="1" applyFill="1" applyBorder="1" applyAlignment="1">
      <alignment horizontal="justify" vertical="center"/>
    </xf>
    <xf numFmtId="0" fontId="62" fillId="29" borderId="107" xfId="0" applyFont="1" applyFill="1" applyBorder="1" applyAlignment="1" applyProtection="1">
      <alignment horizontal="center" vertical="center"/>
      <protection locked="0"/>
    </xf>
    <xf numFmtId="2" fontId="62" fillId="29" borderId="113" xfId="0" applyNumberFormat="1" applyFont="1" applyFill="1" applyBorder="1" applyAlignment="1" applyProtection="1">
      <alignment horizontal="center" vertical="center"/>
      <protection locked="0"/>
    </xf>
    <xf numFmtId="189" fontId="62" fillId="29" borderId="107" xfId="0" applyNumberFormat="1" applyFont="1" applyFill="1" applyBorder="1" applyAlignment="1">
      <alignment horizontal="center" vertical="center"/>
    </xf>
    <xf numFmtId="2" fontId="62" fillId="30" borderId="115" xfId="0" applyNumberFormat="1" applyFont="1" applyFill="1" applyBorder="1" applyAlignment="1" applyProtection="1">
      <alignment horizontal="center" vertical="center"/>
      <protection locked="0"/>
    </xf>
    <xf numFmtId="2" fontId="62" fillId="30" borderId="116" xfId="0" applyNumberFormat="1" applyFont="1" applyFill="1" applyBorder="1" applyAlignment="1" applyProtection="1">
      <alignment horizontal="center" vertical="center"/>
      <protection locked="0"/>
    </xf>
    <xf numFmtId="2" fontId="62" fillId="30" borderId="108" xfId="0" applyNumberFormat="1" applyFont="1" applyFill="1" applyBorder="1" applyAlignment="1" applyProtection="1">
      <alignment horizontal="center" vertical="center"/>
      <protection locked="0"/>
    </xf>
    <xf numFmtId="0" fontId="94" fillId="29" borderId="88" xfId="435" applyFont="1" applyFill="1" applyBorder="1" applyAlignment="1">
      <alignment horizontal="justify" vertical="center"/>
    </xf>
    <xf numFmtId="2" fontId="62" fillId="29" borderId="108" xfId="0" applyNumberFormat="1" applyFont="1" applyFill="1" applyBorder="1" applyAlignment="1" applyProtection="1">
      <alignment horizontal="center" vertical="center"/>
      <protection locked="0"/>
    </xf>
    <xf numFmtId="0" fontId="62" fillId="30" borderId="109" xfId="436" applyFont="1" applyFill="1" applyBorder="1" applyAlignment="1">
      <alignment horizontal="justify" vertical="center"/>
    </xf>
    <xf numFmtId="0" fontId="62" fillId="30" borderId="95" xfId="0" applyFont="1" applyFill="1" applyBorder="1" applyAlignment="1" applyProtection="1">
      <alignment horizontal="center" vertical="center"/>
      <protection locked="0"/>
    </xf>
    <xf numFmtId="2" fontId="62" fillId="30" borderId="113" xfId="0" applyNumberFormat="1" applyFont="1" applyFill="1" applyBorder="1" applyAlignment="1" applyProtection="1">
      <alignment horizontal="center" vertical="center"/>
      <protection locked="0"/>
    </xf>
    <xf numFmtId="49" fontId="123" fillId="52" borderId="86" xfId="1" applyNumberFormat="1" applyFont="1" applyFill="1" applyBorder="1" applyAlignment="1" applyProtection="1">
      <alignment horizontal="center" vertical="center" wrapText="1"/>
      <protection locked="0"/>
    </xf>
    <xf numFmtId="0" fontId="62" fillId="29" borderId="117" xfId="0" applyFont="1" applyFill="1" applyBorder="1" applyAlignment="1" applyProtection="1">
      <alignment horizontal="center" vertical="center"/>
      <protection locked="0"/>
    </xf>
    <xf numFmtId="189" fontId="62" fillId="29" borderId="118" xfId="0" applyNumberFormat="1" applyFont="1" applyFill="1" applyBorder="1" applyAlignment="1">
      <alignment horizontal="center" vertical="center"/>
    </xf>
    <xf numFmtId="189" fontId="62" fillId="30" borderId="107" xfId="0" applyNumberFormat="1" applyFont="1" applyFill="1" applyBorder="1" applyAlignment="1">
      <alignment horizontal="center" vertical="center"/>
    </xf>
    <xf numFmtId="189" fontId="62" fillId="30" borderId="95" xfId="0" applyNumberFormat="1" applyFont="1" applyFill="1" applyBorder="1" applyAlignment="1">
      <alignment horizontal="center" vertical="center"/>
    </xf>
    <xf numFmtId="189" fontId="62" fillId="30" borderId="119" xfId="0" applyNumberFormat="1" applyFont="1" applyFill="1" applyBorder="1" applyAlignment="1">
      <alignment horizontal="center" vertical="center"/>
    </xf>
    <xf numFmtId="0" fontId="62" fillId="30" borderId="119" xfId="360" applyNumberFormat="1" applyFont="1" applyFill="1" applyBorder="1" applyAlignment="1">
      <alignment horizontal="center" vertical="center"/>
    </xf>
    <xf numFmtId="189" fontId="62" fillId="33" borderId="120" xfId="0" applyNumberFormat="1" applyFont="1" applyFill="1" applyBorder="1" applyAlignment="1">
      <alignment vertical="center"/>
    </xf>
    <xf numFmtId="189" fontId="113" fillId="33" borderId="63" xfId="0" applyNumberFormat="1" applyFont="1" applyFill="1" applyBorder="1" applyAlignment="1">
      <alignment horizontal="center" vertical="center"/>
    </xf>
    <xf numFmtId="0" fontId="126" fillId="51" borderId="129" xfId="0" applyFont="1" applyFill="1" applyBorder="1" applyAlignment="1">
      <alignment horizontal="center" vertical="center"/>
    </xf>
    <xf numFmtId="0" fontId="127" fillId="0" borderId="109" xfId="436" applyFont="1" applyBorder="1" applyAlignment="1">
      <alignment horizontal="justify" vertical="center"/>
    </xf>
    <xf numFmtId="0" fontId="119" fillId="0" borderId="97" xfId="0" applyFont="1" applyBorder="1" applyAlignment="1">
      <alignment horizontal="center" vertical="center"/>
    </xf>
    <xf numFmtId="0" fontId="108" fillId="0" borderId="127" xfId="439" applyFill="1" applyBorder="1" applyAlignment="1" applyProtection="1">
      <alignment horizontal="center" vertical="center"/>
    </xf>
    <xf numFmtId="0" fontId="108" fillId="0" borderId="130" xfId="439" applyFill="1" applyBorder="1" applyAlignment="1" applyProtection="1">
      <alignment horizontal="center" vertical="center"/>
    </xf>
    <xf numFmtId="2" fontId="108" fillId="0" borderId="105" xfId="439" applyNumberFormat="1" applyFill="1" applyBorder="1" applyAlignment="1">
      <alignment horizontal="center" vertical="center"/>
    </xf>
    <xf numFmtId="189" fontId="127" fillId="37" borderId="131" xfId="435" applyNumberFormat="1" applyFont="1" applyFill="1" applyBorder="1" applyAlignment="1">
      <alignment horizontal="center" vertical="center"/>
    </xf>
    <xf numFmtId="0" fontId="127" fillId="0" borderId="109" xfId="436" applyFont="1" applyBorder="1" applyAlignment="1">
      <alignment horizontal="justify" vertical="top" wrapText="1"/>
    </xf>
    <xf numFmtId="189" fontId="62" fillId="30" borderId="128" xfId="0" applyNumberFormat="1" applyFont="1" applyFill="1" applyBorder="1" applyAlignment="1">
      <alignment horizontal="center" vertical="center"/>
    </xf>
    <xf numFmtId="0" fontId="62" fillId="30" borderId="127" xfId="0" applyFont="1" applyFill="1" applyBorder="1" applyAlignment="1" applyProtection="1">
      <alignment horizontal="center" vertical="center"/>
      <protection locked="0"/>
    </xf>
    <xf numFmtId="2" fontId="62" fillId="30" borderId="132" xfId="0" applyNumberFormat="1" applyFont="1" applyFill="1" applyBorder="1" applyAlignment="1" applyProtection="1">
      <alignment horizontal="center" vertical="center"/>
      <protection locked="0"/>
    </xf>
    <xf numFmtId="189" fontId="62" fillId="37" borderId="132" xfId="435" applyNumberFormat="1" applyFont="1" applyFill="1" applyBorder="1" applyAlignment="1">
      <alignment horizontal="center" vertical="center"/>
    </xf>
    <xf numFmtId="0" fontId="108" fillId="0" borderId="133" xfId="439" applyFill="1" applyBorder="1" applyAlignment="1" applyProtection="1">
      <alignment horizontal="center" vertical="center"/>
    </xf>
    <xf numFmtId="0" fontId="62" fillId="30" borderId="0" xfId="0" applyFont="1" applyFill="1" applyAlignment="1" applyProtection="1">
      <alignment horizontal="center" vertical="center"/>
      <protection locked="0"/>
    </xf>
    <xf numFmtId="2" fontId="62" fillId="30" borderId="49" xfId="0" applyNumberFormat="1" applyFont="1" applyFill="1" applyBorder="1" applyAlignment="1" applyProtection="1">
      <alignment horizontal="center" vertical="center"/>
      <protection locked="0"/>
    </xf>
    <xf numFmtId="189" fontId="62" fillId="37" borderId="49" xfId="435" applyNumberFormat="1" applyFont="1" applyFill="1" applyBorder="1" applyAlignment="1">
      <alignment horizontal="center" vertical="center"/>
    </xf>
    <xf numFmtId="189" fontId="62" fillId="30" borderId="48" xfId="0" applyNumberFormat="1" applyFont="1" applyFill="1" applyBorder="1" applyAlignment="1">
      <alignment horizontal="center" vertical="center"/>
    </xf>
    <xf numFmtId="0" fontId="119" fillId="30" borderId="135" xfId="0" applyFont="1" applyFill="1" applyBorder="1" applyAlignment="1">
      <alignment horizontal="center" vertical="center"/>
    </xf>
    <xf numFmtId="0" fontId="108" fillId="30" borderId="136" xfId="439" applyFill="1" applyBorder="1" applyAlignment="1" applyProtection="1">
      <alignment horizontal="center" vertical="center"/>
    </xf>
    <xf numFmtId="0" fontId="62" fillId="30" borderId="136" xfId="0" applyFont="1" applyFill="1" applyBorder="1" applyAlignment="1" applyProtection="1">
      <alignment horizontal="center" vertical="center"/>
      <protection locked="0"/>
    </xf>
    <xf numFmtId="2" fontId="62" fillId="30" borderId="135" xfId="0" applyNumberFormat="1" applyFont="1" applyFill="1" applyBorder="1" applyAlignment="1" applyProtection="1">
      <alignment horizontal="center" vertical="center"/>
      <protection locked="0"/>
    </xf>
    <xf numFmtId="189" fontId="62" fillId="37" borderId="135" xfId="435" applyNumberFormat="1" applyFont="1" applyFill="1" applyBorder="1" applyAlignment="1">
      <alignment horizontal="center" vertical="center"/>
    </xf>
    <xf numFmtId="189" fontId="62" fillId="30" borderId="137" xfId="0" applyNumberFormat="1" applyFont="1" applyFill="1" applyBorder="1" applyAlignment="1">
      <alignment horizontal="center" vertical="center"/>
    </xf>
    <xf numFmtId="0" fontId="119" fillId="30" borderId="132" xfId="0" applyFont="1" applyFill="1" applyBorder="1" applyAlignment="1">
      <alignment horizontal="center" vertical="center"/>
    </xf>
    <xf numFmtId="177" fontId="108" fillId="30" borderId="127" xfId="439" applyNumberFormat="1" applyFill="1" applyBorder="1" applyAlignment="1" applyProtection="1">
      <alignment horizontal="center" vertical="center"/>
    </xf>
    <xf numFmtId="2" fontId="108" fillId="30" borderId="127" xfId="439" applyNumberFormat="1" applyFill="1" applyBorder="1" applyAlignment="1" applyProtection="1">
      <alignment horizontal="center" vertical="center"/>
    </xf>
    <xf numFmtId="2" fontId="108" fillId="30" borderId="136" xfId="439" applyNumberFormat="1" applyFill="1" applyBorder="1" applyAlignment="1">
      <alignment horizontal="center" vertical="center"/>
    </xf>
    <xf numFmtId="0" fontId="108" fillId="30" borderId="136" xfId="439" applyFill="1" applyBorder="1" applyAlignment="1">
      <alignment horizontal="center" vertical="center"/>
    </xf>
    <xf numFmtId="49" fontId="122" fillId="52" borderId="139" xfId="1" applyNumberFormat="1" applyFont="1" applyFill="1" applyBorder="1" applyAlignment="1" applyProtection="1">
      <alignment horizontal="center" vertical="center" wrapText="1"/>
      <protection locked="0"/>
    </xf>
    <xf numFmtId="49" fontId="123" fillId="52" borderId="139" xfId="1" applyNumberFormat="1" applyFont="1" applyFill="1" applyBorder="1" applyAlignment="1" applyProtection="1">
      <alignment horizontal="center" vertical="center" wrapText="1"/>
      <protection locked="0"/>
    </xf>
    <xf numFmtId="0" fontId="62" fillId="29" borderId="136" xfId="0" applyFont="1" applyFill="1" applyBorder="1" applyAlignment="1" applyProtection="1">
      <alignment horizontal="center" vertical="center"/>
      <protection locked="0"/>
    </xf>
    <xf numFmtId="2" fontId="62" fillId="29" borderId="135" xfId="0" applyNumberFormat="1" applyFont="1" applyFill="1" applyBorder="1" applyAlignment="1" applyProtection="1">
      <alignment horizontal="center" vertical="center"/>
      <protection locked="0"/>
    </xf>
    <xf numFmtId="189" fontId="62" fillId="29" borderId="137" xfId="0" applyNumberFormat="1" applyFont="1" applyFill="1" applyBorder="1" applyAlignment="1">
      <alignment horizontal="center" vertical="center"/>
    </xf>
    <xf numFmtId="0" fontId="62" fillId="30" borderId="136" xfId="360" applyNumberFormat="1" applyFont="1" applyFill="1" applyBorder="1" applyAlignment="1">
      <alignment horizontal="center" vertical="center"/>
    </xf>
    <xf numFmtId="0" fontId="108" fillId="30" borderId="140" xfId="439" applyFill="1" applyBorder="1" applyAlignment="1">
      <alignment horizontal="center" vertical="center"/>
    </xf>
    <xf numFmtId="0" fontId="62" fillId="30" borderId="140" xfId="360" applyNumberFormat="1" applyFont="1" applyFill="1" applyBorder="1" applyAlignment="1">
      <alignment horizontal="center" vertical="center"/>
    </xf>
    <xf numFmtId="49" fontId="123" fillId="52" borderId="135" xfId="1" applyNumberFormat="1" applyFont="1" applyFill="1" applyBorder="1" applyAlignment="1" applyProtection="1">
      <alignment horizontal="center" vertical="center" wrapText="1"/>
      <protection locked="0"/>
    </xf>
    <xf numFmtId="0" fontId="108" fillId="0" borderId="140" xfId="439" applyFill="1" applyBorder="1" applyAlignment="1">
      <alignment horizontal="center" vertical="center"/>
    </xf>
    <xf numFmtId="196" fontId="62" fillId="30" borderId="137" xfId="0" applyNumberFormat="1" applyFont="1" applyFill="1" applyBorder="1" applyAlignment="1">
      <alignment horizontal="center" vertical="center"/>
    </xf>
    <xf numFmtId="0" fontId="108" fillId="0" borderId="136" xfId="439" applyFill="1" applyBorder="1" applyAlignment="1">
      <alignment horizontal="center" vertical="center"/>
    </xf>
    <xf numFmtId="0" fontId="124" fillId="0" borderId="141" xfId="439" applyFont="1" applyFill="1" applyBorder="1" applyAlignment="1">
      <alignment horizontal="center" vertical="center"/>
    </xf>
    <xf numFmtId="2" fontId="111" fillId="30" borderId="142" xfId="0" applyNumberFormat="1" applyFont="1" applyFill="1" applyBorder="1" applyAlignment="1" applyProtection="1">
      <alignment horizontal="center" vertical="center"/>
      <protection locked="0"/>
    </xf>
    <xf numFmtId="189" fontId="111" fillId="30" borderId="143" xfId="0" applyNumberFormat="1" applyFont="1" applyFill="1" applyBorder="1" applyAlignment="1">
      <alignment horizontal="center" vertical="center"/>
    </xf>
    <xf numFmtId="0" fontId="62" fillId="0" borderId="127" xfId="0" applyFont="1" applyBorder="1" applyAlignment="1" applyProtection="1">
      <alignment horizontal="center" vertical="center"/>
      <protection locked="0"/>
    </xf>
    <xf numFmtId="2" fontId="62" fillId="30" borderId="144" xfId="0" applyNumberFormat="1" applyFont="1" applyFill="1" applyBorder="1" applyAlignment="1" applyProtection="1">
      <alignment horizontal="center" vertical="center"/>
      <protection locked="0"/>
    </xf>
    <xf numFmtId="0" fontId="62" fillId="29" borderId="89" xfId="0" applyFont="1" applyFill="1" applyBorder="1" applyAlignment="1" applyProtection="1">
      <alignment horizontal="center" vertical="center"/>
      <protection locked="0"/>
    </xf>
    <xf numFmtId="189" fontId="62" fillId="29" borderId="145" xfId="0" applyNumberFormat="1" applyFont="1" applyFill="1" applyBorder="1" applyAlignment="1">
      <alignment horizontal="center" vertical="center"/>
    </xf>
    <xf numFmtId="189" fontId="62" fillId="30" borderId="146" xfId="0" applyNumberFormat="1" applyFont="1" applyFill="1" applyBorder="1" applyAlignment="1">
      <alignment horizontal="center" vertical="center"/>
    </xf>
    <xf numFmtId="0" fontId="62" fillId="30" borderId="147" xfId="360" applyNumberFormat="1" applyFont="1" applyFill="1" applyBorder="1" applyAlignment="1">
      <alignment horizontal="center" vertical="center"/>
    </xf>
    <xf numFmtId="2" fontId="62" fillId="30" borderId="134" xfId="0" applyNumberFormat="1" applyFont="1" applyFill="1" applyBorder="1" applyAlignment="1" applyProtection="1">
      <alignment horizontal="center" vertical="center"/>
      <protection locked="0"/>
    </xf>
    <xf numFmtId="0" fontId="108" fillId="30" borderId="135" xfId="439" applyFill="1" applyBorder="1" applyAlignment="1">
      <alignment horizontal="center" vertical="center"/>
    </xf>
    <xf numFmtId="0" fontId="62" fillId="30" borderId="139" xfId="360" applyNumberFormat="1" applyFont="1" applyFill="1" applyBorder="1" applyAlignment="1">
      <alignment horizontal="center" vertical="center"/>
    </xf>
    <xf numFmtId="0" fontId="121" fillId="51" borderId="153" xfId="0" applyFont="1" applyFill="1" applyBorder="1" applyAlignment="1">
      <alignment horizontal="center" vertical="center"/>
    </xf>
    <xf numFmtId="0" fontId="121" fillId="51" borderId="135" xfId="0" applyFont="1" applyFill="1" applyBorder="1" applyAlignment="1">
      <alignment horizontal="center" vertical="center"/>
    </xf>
    <xf numFmtId="4" fontId="121" fillId="51" borderId="135" xfId="0" applyNumberFormat="1" applyFont="1" applyFill="1" applyBorder="1" applyAlignment="1">
      <alignment horizontal="center" vertical="center"/>
    </xf>
    <xf numFmtId="3" fontId="121" fillId="51" borderId="135" xfId="0" applyNumberFormat="1" applyFont="1" applyFill="1" applyBorder="1" applyAlignment="1">
      <alignment horizontal="center" vertical="center" wrapText="1"/>
    </xf>
    <xf numFmtId="3" fontId="121" fillId="51" borderId="137" xfId="0" applyNumberFormat="1" applyFont="1" applyFill="1" applyBorder="1" applyAlignment="1">
      <alignment horizontal="center" vertical="center" wrapText="1"/>
    </xf>
    <xf numFmtId="49" fontId="122" fillId="52" borderId="135" xfId="1" applyNumberFormat="1" applyFont="1" applyFill="1" applyBorder="1" applyAlignment="1" applyProtection="1">
      <alignment horizontal="center" vertical="center" wrapText="1"/>
      <protection locked="0"/>
    </xf>
    <xf numFmtId="0" fontId="105" fillId="29" borderId="135" xfId="0" applyFont="1" applyFill="1" applyBorder="1" applyAlignment="1" applyProtection="1">
      <alignment horizontal="center" vertical="center"/>
      <protection locked="0"/>
    </xf>
    <xf numFmtId="2" fontId="105" fillId="29" borderId="135" xfId="0" applyNumberFormat="1" applyFont="1" applyFill="1" applyBorder="1" applyAlignment="1" applyProtection="1">
      <alignment horizontal="center" vertical="center"/>
      <protection locked="0"/>
    </xf>
    <xf numFmtId="189" fontId="105" fillId="29" borderId="135" xfId="435" applyNumberFormat="1" applyFont="1" applyFill="1" applyBorder="1" applyAlignment="1">
      <alignment horizontal="center" vertical="center"/>
    </xf>
    <xf numFmtId="189" fontId="105" fillId="29" borderId="137" xfId="0" applyNumberFormat="1" applyFont="1" applyFill="1" applyBorder="1" applyAlignment="1">
      <alignment horizontal="center" vertical="center"/>
    </xf>
    <xf numFmtId="0" fontId="119" fillId="30" borderId="134" xfId="0" applyFont="1" applyFill="1" applyBorder="1" applyAlignment="1">
      <alignment horizontal="center" vertical="center"/>
    </xf>
    <xf numFmtId="177" fontId="108" fillId="0" borderId="140" xfId="439" applyNumberFormat="1" applyFill="1" applyBorder="1" applyAlignment="1">
      <alignment horizontal="center" vertical="center"/>
    </xf>
    <xf numFmtId="2" fontId="108" fillId="0" borderId="140" xfId="439" applyNumberFormat="1" applyFill="1" applyBorder="1" applyAlignment="1">
      <alignment horizontal="center" vertical="center"/>
    </xf>
    <xf numFmtId="2" fontId="108" fillId="30" borderId="140" xfId="439" applyNumberFormat="1" applyFill="1" applyBorder="1" applyAlignment="1">
      <alignment horizontal="center" vertical="center"/>
    </xf>
    <xf numFmtId="0" fontId="62" fillId="30" borderId="140" xfId="0" applyFont="1" applyFill="1" applyBorder="1" applyAlignment="1" applyProtection="1">
      <alignment horizontal="center" vertical="center"/>
      <protection locked="0"/>
    </xf>
    <xf numFmtId="0" fontId="125" fillId="30" borderId="140" xfId="439" applyFont="1" applyFill="1" applyBorder="1" applyAlignment="1">
      <alignment horizontal="center" vertical="center"/>
    </xf>
    <xf numFmtId="0" fontId="62" fillId="29" borderId="140" xfId="0" applyFont="1" applyFill="1" applyBorder="1" applyAlignment="1" applyProtection="1">
      <alignment horizontal="center" vertical="center"/>
      <protection locked="0"/>
    </xf>
    <xf numFmtId="2" fontId="62" fillId="29" borderId="134" xfId="0" applyNumberFormat="1" applyFont="1" applyFill="1" applyBorder="1" applyAlignment="1" applyProtection="1">
      <alignment horizontal="center" vertical="center"/>
      <protection locked="0"/>
    </xf>
    <xf numFmtId="189" fontId="62" fillId="29" borderId="149" xfId="0" applyNumberFormat="1" applyFont="1" applyFill="1" applyBorder="1" applyAlignment="1">
      <alignment horizontal="center" vertical="center"/>
    </xf>
    <xf numFmtId="189" fontId="62" fillId="30" borderId="149" xfId="0" applyNumberFormat="1" applyFont="1" applyFill="1" applyBorder="1" applyAlignment="1">
      <alignment horizontal="center" vertical="center"/>
    </xf>
    <xf numFmtId="49" fontId="122" fillId="52" borderId="154" xfId="1" applyNumberFormat="1" applyFont="1" applyFill="1" applyBorder="1" applyAlignment="1" applyProtection="1">
      <alignment horizontal="center" vertical="center" wrapText="1"/>
      <protection locked="0"/>
    </xf>
    <xf numFmtId="0" fontId="63" fillId="29" borderId="155" xfId="435" applyFont="1" applyFill="1" applyBorder="1" applyAlignment="1">
      <alignment horizontal="justify" vertical="center"/>
    </xf>
    <xf numFmtId="0" fontId="105" fillId="29" borderId="156" xfId="0" applyFont="1" applyFill="1" applyBorder="1" applyAlignment="1" applyProtection="1">
      <alignment horizontal="center" vertical="center"/>
      <protection locked="0"/>
    </xf>
    <xf numFmtId="2" fontId="105" fillId="29" borderId="154" xfId="0" applyNumberFormat="1" applyFont="1" applyFill="1" applyBorder="1" applyAlignment="1" applyProtection="1">
      <alignment horizontal="center" vertical="center"/>
      <protection locked="0"/>
    </xf>
    <xf numFmtId="189" fontId="105" fillId="29" borderId="157" xfId="435" applyNumberFormat="1" applyFont="1" applyFill="1" applyBorder="1" applyAlignment="1">
      <alignment horizontal="center" vertical="center"/>
    </xf>
    <xf numFmtId="189" fontId="105" fillId="29" borderId="157" xfId="0" applyNumberFormat="1" applyFont="1" applyFill="1" applyBorder="1" applyAlignment="1">
      <alignment horizontal="center" vertical="center"/>
    </xf>
    <xf numFmtId="0" fontId="62" fillId="0" borderId="158" xfId="436" applyFont="1" applyBorder="1" applyAlignment="1">
      <alignment horizontal="justify" vertical="center"/>
    </xf>
    <xf numFmtId="0" fontId="62" fillId="30" borderId="157" xfId="0" applyFont="1" applyFill="1" applyBorder="1" applyAlignment="1" applyProtection="1">
      <alignment horizontal="center" vertical="center"/>
      <protection locked="0"/>
    </xf>
    <xf numFmtId="49" fontId="123" fillId="52" borderId="154" xfId="1" applyNumberFormat="1" applyFont="1" applyFill="1" applyBorder="1" applyAlignment="1" applyProtection="1">
      <alignment horizontal="center" vertical="center" wrapText="1"/>
      <protection locked="0"/>
    </xf>
    <xf numFmtId="0" fontId="94" fillId="29" borderId="157" xfId="435" applyFont="1" applyFill="1" applyBorder="1" applyAlignment="1">
      <alignment horizontal="justify" vertical="center"/>
    </xf>
    <xf numFmtId="0" fontId="62" fillId="29" borderId="157" xfId="0" applyFont="1" applyFill="1" applyBorder="1" applyAlignment="1" applyProtection="1">
      <alignment horizontal="center" vertical="center"/>
      <protection locked="0"/>
    </xf>
    <xf numFmtId="2" fontId="62" fillId="29" borderId="154" xfId="0" applyNumberFormat="1" applyFont="1" applyFill="1" applyBorder="1" applyAlignment="1" applyProtection="1">
      <alignment horizontal="center" vertical="center"/>
      <protection locked="0"/>
    </xf>
    <xf numFmtId="189" fontId="62" fillId="29" borderId="157" xfId="0" applyNumberFormat="1" applyFont="1" applyFill="1" applyBorder="1" applyAlignment="1">
      <alignment horizontal="center" vertical="center"/>
    </xf>
    <xf numFmtId="0" fontId="62" fillId="0" borderId="139" xfId="436" applyFont="1" applyBorder="1" applyAlignment="1">
      <alignment horizontal="justify" vertical="top" wrapText="1"/>
    </xf>
    <xf numFmtId="0" fontId="62" fillId="0" borderId="148" xfId="436" applyFont="1" applyBorder="1" applyAlignment="1">
      <alignment horizontal="justify" vertical="top" wrapText="1"/>
    </xf>
    <xf numFmtId="0" fontId="62" fillId="0" borderId="155" xfId="436" applyFont="1" applyBorder="1" applyAlignment="1">
      <alignment horizontal="justify" vertical="center"/>
    </xf>
    <xf numFmtId="2" fontId="108" fillId="30" borderId="154" xfId="439" applyNumberFormat="1" applyFill="1" applyBorder="1" applyAlignment="1">
      <alignment horizontal="center" vertical="center"/>
    </xf>
    <xf numFmtId="0" fontId="108" fillId="30" borderId="154" xfId="439" applyFill="1" applyBorder="1" applyAlignment="1">
      <alignment horizontal="center" vertical="center"/>
    </xf>
    <xf numFmtId="0" fontId="94" fillId="29" borderId="155" xfId="435" applyFont="1" applyFill="1" applyBorder="1" applyAlignment="1">
      <alignment horizontal="justify" vertical="center"/>
    </xf>
    <xf numFmtId="0" fontId="62" fillId="30" borderId="157" xfId="360" applyNumberFormat="1" applyFont="1" applyFill="1" applyBorder="1" applyAlignment="1">
      <alignment horizontal="center" vertical="center"/>
    </xf>
    <xf numFmtId="2" fontId="62" fillId="30" borderId="154" xfId="0" applyNumberFormat="1" applyFont="1" applyFill="1" applyBorder="1" applyAlignment="1" applyProtection="1">
      <alignment horizontal="center" vertical="center"/>
      <protection locked="0"/>
    </xf>
    <xf numFmtId="189" fontId="62" fillId="30" borderId="157" xfId="0" applyNumberFormat="1" applyFont="1" applyFill="1" applyBorder="1" applyAlignment="1">
      <alignment horizontal="center" vertical="center"/>
    </xf>
    <xf numFmtId="0" fontId="108" fillId="30" borderId="159" xfId="439" applyFill="1" applyBorder="1" applyAlignment="1">
      <alignment horizontal="center" vertical="center"/>
    </xf>
    <xf numFmtId="0" fontId="62" fillId="30" borderId="156" xfId="360" applyNumberFormat="1" applyFont="1" applyFill="1" applyBorder="1" applyAlignment="1">
      <alignment horizontal="center" vertical="center"/>
    </xf>
    <xf numFmtId="0" fontId="108" fillId="0" borderId="159" xfId="439" applyFill="1" applyBorder="1" applyAlignment="1">
      <alignment horizontal="center" vertical="center"/>
    </xf>
    <xf numFmtId="196" fontId="62" fillId="30" borderId="157" xfId="0" applyNumberFormat="1" applyFont="1" applyFill="1" applyBorder="1" applyAlignment="1">
      <alignment horizontal="center" vertical="center"/>
    </xf>
    <xf numFmtId="0" fontId="108" fillId="0" borderId="154" xfId="439" applyFill="1" applyBorder="1" applyAlignment="1">
      <alignment horizontal="center" vertical="center"/>
    </xf>
    <xf numFmtId="2" fontId="108" fillId="0" borderId="159" xfId="439" applyNumberFormat="1" applyFill="1" applyBorder="1" applyAlignment="1">
      <alignment horizontal="center" vertical="center"/>
    </xf>
    <xf numFmtId="2" fontId="108" fillId="30" borderId="159" xfId="439" applyNumberFormat="1" applyFill="1" applyBorder="1" applyAlignment="1">
      <alignment horizontal="center" vertical="center"/>
    </xf>
    <xf numFmtId="0" fontId="62" fillId="0" borderId="158" xfId="436" applyFont="1" applyBorder="1" applyAlignment="1">
      <alignment horizontal="justify" vertical="top" wrapText="1"/>
    </xf>
    <xf numFmtId="0" fontId="62" fillId="30" borderId="156" xfId="0" applyFont="1" applyFill="1" applyBorder="1" applyAlignment="1" applyProtection="1">
      <alignment horizontal="center" vertical="center"/>
      <protection locked="0"/>
    </xf>
    <xf numFmtId="0" fontId="125" fillId="30" borderId="159" xfId="439" applyFont="1" applyFill="1" applyBorder="1" applyAlignment="1">
      <alignment horizontal="center" vertical="center"/>
    </xf>
    <xf numFmtId="0" fontId="111" fillId="0" borderId="158" xfId="436" applyFont="1" applyBorder="1" applyAlignment="1">
      <alignment horizontal="justify" vertical="top" wrapText="1"/>
    </xf>
    <xf numFmtId="0" fontId="62" fillId="0" borderId="155" xfId="436" applyFont="1" applyBorder="1" applyAlignment="1">
      <alignment horizontal="justify" vertical="top" wrapText="1"/>
    </xf>
    <xf numFmtId="189" fontId="62" fillId="37" borderId="157" xfId="435" applyNumberFormat="1" applyFont="1" applyFill="1" applyBorder="1" applyAlignment="1">
      <alignment horizontal="center" vertical="center"/>
    </xf>
    <xf numFmtId="49" fontId="123" fillId="52" borderId="159" xfId="1" applyNumberFormat="1" applyFont="1" applyFill="1" applyBorder="1" applyAlignment="1" applyProtection="1">
      <alignment horizontal="center" vertical="center" wrapText="1"/>
      <protection locked="0"/>
    </xf>
    <xf numFmtId="0" fontId="94" fillId="29" borderId="158" xfId="435" applyFont="1" applyFill="1" applyBorder="1" applyAlignment="1">
      <alignment horizontal="justify" vertical="center"/>
    </xf>
    <xf numFmtId="0" fontId="62" fillId="29" borderId="156" xfId="0" applyFont="1" applyFill="1" applyBorder="1" applyAlignment="1" applyProtection="1">
      <alignment horizontal="center" vertical="center"/>
      <protection locked="0"/>
    </xf>
    <xf numFmtId="2" fontId="62" fillId="29" borderId="159" xfId="0" applyNumberFormat="1" applyFont="1" applyFill="1" applyBorder="1" applyAlignment="1" applyProtection="1">
      <alignment horizontal="center" vertical="center"/>
      <protection locked="0"/>
    </xf>
    <xf numFmtId="189" fontId="62" fillId="29" borderId="156" xfId="0" applyNumberFormat="1" applyFont="1" applyFill="1" applyBorder="1" applyAlignment="1">
      <alignment horizontal="center" vertical="center"/>
    </xf>
    <xf numFmtId="2" fontId="62" fillId="30" borderId="157" xfId="0" applyNumberFormat="1" applyFont="1" applyFill="1" applyBorder="1" applyAlignment="1" applyProtection="1">
      <alignment horizontal="center" vertical="center"/>
      <protection locked="0"/>
    </xf>
    <xf numFmtId="2" fontId="62" fillId="29" borderId="157" xfId="0" applyNumberFormat="1" applyFont="1" applyFill="1" applyBorder="1" applyAlignment="1" applyProtection="1">
      <alignment horizontal="center" vertical="center"/>
      <protection locked="0"/>
    </xf>
    <xf numFmtId="0" fontId="62" fillId="30" borderId="158" xfId="436" applyFont="1" applyFill="1" applyBorder="1" applyAlignment="1">
      <alignment horizontal="justify" vertical="center"/>
    </xf>
    <xf numFmtId="2" fontId="62" fillId="30" borderId="159" xfId="0" applyNumberFormat="1" applyFont="1" applyFill="1" applyBorder="1" applyAlignment="1" applyProtection="1">
      <alignment horizontal="center" vertical="center"/>
      <protection locked="0"/>
    </xf>
    <xf numFmtId="189" fontId="62" fillId="30" borderId="156" xfId="0" applyNumberFormat="1" applyFont="1" applyFill="1" applyBorder="1" applyAlignment="1">
      <alignment horizontal="center" vertical="center"/>
    </xf>
    <xf numFmtId="189" fontId="62" fillId="30" borderId="160" xfId="0" applyNumberFormat="1" applyFont="1" applyFill="1" applyBorder="1" applyAlignment="1">
      <alignment horizontal="center" vertical="center"/>
    </xf>
    <xf numFmtId="0" fontId="62" fillId="30" borderId="160" xfId="360" applyNumberFormat="1" applyFont="1" applyFill="1" applyBorder="1" applyAlignment="1">
      <alignment horizontal="center" vertical="center"/>
    </xf>
    <xf numFmtId="0" fontId="62" fillId="0" borderId="158" xfId="436" applyFont="1" applyBorder="1" applyAlignment="1">
      <alignment horizontal="justify" vertical="center" wrapText="1"/>
    </xf>
    <xf numFmtId="177" fontId="108" fillId="0" borderId="159" xfId="439" applyNumberFormat="1" applyFill="1" applyBorder="1" applyAlignment="1">
      <alignment horizontal="center" vertical="center"/>
    </xf>
    <xf numFmtId="189" fontId="62" fillId="0" borderId="131" xfId="435" applyNumberFormat="1" applyFont="1" applyBorder="1" applyAlignment="1">
      <alignment horizontal="center" vertical="center"/>
    </xf>
    <xf numFmtId="189" fontId="62" fillId="0" borderId="157" xfId="435" applyNumberFormat="1" applyFont="1" applyBorder="1" applyAlignment="1">
      <alignment horizontal="center" vertical="center"/>
    </xf>
    <xf numFmtId="0" fontId="121" fillId="51" borderId="127" xfId="0" applyFont="1" applyFill="1" applyBorder="1" applyAlignment="1">
      <alignment horizontal="center" vertical="top"/>
    </xf>
    <xf numFmtId="0" fontId="63" fillId="29" borderId="155" xfId="435" applyFont="1" applyFill="1" applyBorder="1" applyAlignment="1">
      <alignment horizontal="justify" vertical="top"/>
    </xf>
    <xf numFmtId="0" fontId="62" fillId="0" borderId="158" xfId="436" applyFont="1" applyBorder="1" applyAlignment="1">
      <alignment horizontal="justify" vertical="top"/>
    </xf>
    <xf numFmtId="0" fontId="94" fillId="29" borderId="157" xfId="435" applyFont="1" applyFill="1" applyBorder="1" applyAlignment="1">
      <alignment horizontal="justify" vertical="top"/>
    </xf>
    <xf numFmtId="0" fontId="62" fillId="0" borderId="93" xfId="440" applyFont="1" applyBorder="1" applyAlignment="1">
      <alignment vertical="top" wrapText="1"/>
    </xf>
    <xf numFmtId="0" fontId="62" fillId="0" borderId="155" xfId="436" applyFont="1" applyBorder="1" applyAlignment="1">
      <alignment horizontal="justify" vertical="top"/>
    </xf>
    <xf numFmtId="0" fontId="94" fillId="29" borderId="155" xfId="435" applyFont="1" applyFill="1" applyBorder="1" applyAlignment="1">
      <alignment horizontal="justify" vertical="top"/>
    </xf>
    <xf numFmtId="0" fontId="94" fillId="29" borderId="158" xfId="435" applyFont="1" applyFill="1" applyBorder="1" applyAlignment="1">
      <alignment horizontal="justify" vertical="top"/>
    </xf>
    <xf numFmtId="0" fontId="94" fillId="29" borderId="88" xfId="435" applyFont="1" applyFill="1" applyBorder="1" applyAlignment="1">
      <alignment horizontal="justify" vertical="top"/>
    </xf>
    <xf numFmtId="0" fontId="62" fillId="30" borderId="158" xfId="436" applyFont="1" applyFill="1" applyBorder="1" applyAlignment="1">
      <alignment horizontal="justify" vertical="top"/>
    </xf>
    <xf numFmtId="189" fontId="62" fillId="29" borderId="131" xfId="0" applyNumberFormat="1" applyFont="1" applyFill="1" applyBorder="1" applyAlignment="1">
      <alignment horizontal="center" vertical="center"/>
    </xf>
    <xf numFmtId="0" fontId="119" fillId="0" borderId="135" xfId="0" applyFont="1" applyBorder="1" applyAlignment="1">
      <alignment horizontal="center" vertical="center"/>
    </xf>
    <xf numFmtId="189" fontId="62" fillId="29" borderId="131" xfId="435" applyNumberFormat="1" applyFont="1" applyFill="1" applyBorder="1" applyAlignment="1">
      <alignment horizontal="center" vertical="center"/>
    </xf>
    <xf numFmtId="4" fontId="121" fillId="51" borderId="104" xfId="0" applyNumberFormat="1" applyFont="1" applyFill="1" applyBorder="1" applyAlignment="1">
      <alignment horizontal="center" vertical="center" wrapText="1"/>
    </xf>
    <xf numFmtId="4" fontId="105" fillId="29" borderId="157" xfId="435" applyNumberFormat="1" applyFont="1" applyFill="1" applyBorder="1" applyAlignment="1">
      <alignment horizontal="center" vertical="center"/>
    </xf>
    <xf numFmtId="3" fontId="62" fillId="37" borderId="131" xfId="435" applyNumberFormat="1" applyFont="1" applyFill="1" applyBorder="1" applyAlignment="1">
      <alignment horizontal="center" vertical="center"/>
    </xf>
    <xf numFmtId="3" fontId="62" fillId="29" borderId="154" xfId="0" applyNumberFormat="1" applyFont="1" applyFill="1" applyBorder="1" applyAlignment="1" applyProtection="1">
      <alignment horizontal="center" vertical="center"/>
      <protection locked="0"/>
    </xf>
    <xf numFmtId="3" fontId="62" fillId="37" borderId="157" xfId="435" applyNumberFormat="1" applyFont="1" applyFill="1" applyBorder="1" applyAlignment="1">
      <alignment horizontal="center" vertical="center"/>
    </xf>
    <xf numFmtId="0" fontId="58" fillId="30" borderId="139" xfId="0" applyFont="1" applyFill="1" applyBorder="1" applyAlignment="1">
      <alignment horizontal="center" vertical="center"/>
    </xf>
    <xf numFmtId="0" fontId="121" fillId="32" borderId="135" xfId="0" applyFont="1" applyFill="1" applyBorder="1" applyAlignment="1">
      <alignment horizontal="center" vertical="center" wrapText="1"/>
    </xf>
    <xf numFmtId="0" fontId="132" fillId="30" borderId="166" xfId="0" applyFont="1" applyFill="1" applyBorder="1" applyAlignment="1">
      <alignment vertical="center" wrapText="1"/>
    </xf>
    <xf numFmtId="199" fontId="132" fillId="37" borderId="21" xfId="434" applyNumberFormat="1" applyFont="1" applyFill="1" applyBorder="1" applyAlignment="1">
      <alignment horizontal="right" vertical="center" wrapText="1"/>
    </xf>
    <xf numFmtId="0" fontId="132" fillId="30" borderId="138" xfId="0" applyFont="1" applyFill="1" applyBorder="1" applyAlignment="1">
      <alignment horizontal="center" vertical="center" wrapText="1"/>
    </xf>
    <xf numFmtId="194" fontId="132" fillId="30" borderId="21" xfId="434" applyNumberFormat="1" applyFont="1" applyFill="1" applyBorder="1" applyAlignment="1">
      <alignment horizontal="right" vertical="center" wrapText="1"/>
    </xf>
    <xf numFmtId="10" fontId="132" fillId="30" borderId="138" xfId="357" applyNumberFormat="1" applyFont="1" applyFill="1" applyBorder="1" applyAlignment="1">
      <alignment horizontal="center" vertical="center" wrapText="1"/>
    </xf>
    <xf numFmtId="199" fontId="132" fillId="30" borderId="21" xfId="434" applyNumberFormat="1" applyFont="1" applyFill="1" applyBorder="1" applyAlignment="1">
      <alignment horizontal="right" vertical="center" wrapText="1"/>
    </xf>
    <xf numFmtId="0" fontId="132" fillId="30" borderId="168" xfId="0" applyFont="1" applyFill="1" applyBorder="1" applyAlignment="1">
      <alignment horizontal="center" vertical="center" wrapText="1"/>
    </xf>
    <xf numFmtId="194" fontId="132" fillId="0" borderId="167" xfId="434" applyNumberFormat="1" applyFont="1" applyBorder="1" applyAlignment="1">
      <alignment horizontal="right" vertical="center" wrapText="1"/>
    </xf>
    <xf numFmtId="10" fontId="132" fillId="37" borderId="168" xfId="357" applyNumberFormat="1" applyFont="1" applyFill="1" applyBorder="1" applyAlignment="1">
      <alignment horizontal="center" vertical="center" wrapText="1"/>
    </xf>
    <xf numFmtId="199" fontId="132" fillId="30" borderId="168" xfId="434" applyNumberFormat="1" applyFont="1" applyFill="1" applyBorder="1" applyAlignment="1">
      <alignment horizontal="right" vertical="center" wrapText="1"/>
    </xf>
    <xf numFmtId="200" fontId="132" fillId="37" borderId="168" xfId="357" applyNumberFormat="1" applyFont="1" applyFill="1" applyBorder="1" applyAlignment="1">
      <alignment horizontal="center" vertical="center" wrapText="1"/>
    </xf>
    <xf numFmtId="199" fontId="132" fillId="0" borderId="167" xfId="434" applyNumberFormat="1" applyFont="1" applyBorder="1" applyAlignment="1">
      <alignment horizontal="right" vertical="center" wrapText="1"/>
    </xf>
    <xf numFmtId="9" fontId="132" fillId="37" borderId="144" xfId="357" applyFont="1" applyFill="1" applyBorder="1" applyAlignment="1">
      <alignment horizontal="center" vertical="center" wrapText="1"/>
    </xf>
    <xf numFmtId="165" fontId="132" fillId="0" borderId="144" xfId="434" applyNumberFormat="1" applyFont="1" applyBorder="1" applyAlignment="1">
      <alignment horizontal="right" vertical="center" wrapText="1"/>
    </xf>
    <xf numFmtId="0" fontId="134" fillId="31" borderId="164" xfId="0" applyFont="1" applyFill="1" applyBorder="1" applyAlignment="1">
      <alignment vertical="center" wrapText="1"/>
    </xf>
    <xf numFmtId="199" fontId="134" fillId="31" borderId="164" xfId="434" applyNumberFormat="1" applyFont="1" applyFill="1" applyBorder="1" applyAlignment="1">
      <alignment horizontal="right" vertical="center" wrapText="1"/>
    </xf>
    <xf numFmtId="0" fontId="0" fillId="0" borderId="47" xfId="0" applyBorder="1"/>
    <xf numFmtId="199" fontId="132" fillId="30" borderId="167" xfId="434" applyNumberFormat="1" applyFont="1" applyFill="1" applyBorder="1" applyAlignment="1">
      <alignment horizontal="right" vertical="center" wrapText="1"/>
    </xf>
    <xf numFmtId="199" fontId="132" fillId="37" borderId="172" xfId="434" applyNumberFormat="1" applyFont="1" applyFill="1" applyBorder="1" applyAlignment="1">
      <alignment horizontal="right" vertical="center" wrapText="1"/>
    </xf>
    <xf numFmtId="194" fontId="132" fillId="30" borderId="172" xfId="434" applyNumberFormat="1" applyFont="1" applyFill="1" applyBorder="1" applyAlignment="1">
      <alignment horizontal="right" vertical="center" wrapText="1"/>
    </xf>
    <xf numFmtId="199" fontId="132" fillId="30" borderId="172" xfId="434" applyNumberFormat="1" applyFont="1" applyFill="1" applyBorder="1" applyAlignment="1">
      <alignment horizontal="right" vertical="center" wrapText="1"/>
    </xf>
    <xf numFmtId="10" fontId="132" fillId="37" borderId="138" xfId="357" applyNumberFormat="1" applyFont="1" applyFill="1" applyBorder="1" applyAlignment="1">
      <alignment horizontal="center" vertical="center" wrapText="1"/>
    </xf>
    <xf numFmtId="194" fontId="132" fillId="0" borderId="144" xfId="434" applyNumberFormat="1" applyFont="1" applyBorder="1" applyAlignment="1">
      <alignment horizontal="right" vertical="center" wrapText="1"/>
    </xf>
    <xf numFmtId="199" fontId="132" fillId="37" borderId="146" xfId="434" applyNumberFormat="1" applyFont="1" applyFill="1" applyBorder="1" applyAlignment="1">
      <alignment horizontal="right" vertical="center" wrapText="1"/>
    </xf>
    <xf numFmtId="201" fontId="132" fillId="37" borderId="168" xfId="357" applyNumberFormat="1" applyFont="1" applyFill="1" applyBorder="1" applyAlignment="1">
      <alignment horizontal="center" vertical="center" wrapText="1"/>
    </xf>
    <xf numFmtId="201" fontId="132" fillId="37" borderId="144" xfId="357" applyNumberFormat="1" applyFont="1" applyFill="1" applyBorder="1" applyAlignment="1">
      <alignment horizontal="center" vertical="center" wrapText="1"/>
    </xf>
    <xf numFmtId="202" fontId="132" fillId="37" borderId="168" xfId="357" applyNumberFormat="1" applyFont="1" applyFill="1" applyBorder="1" applyAlignment="1">
      <alignment horizontal="center" vertical="center" wrapText="1"/>
    </xf>
    <xf numFmtId="202" fontId="132" fillId="37" borderId="144" xfId="357" applyNumberFormat="1" applyFont="1" applyFill="1" applyBorder="1" applyAlignment="1">
      <alignment horizontal="center" vertical="center" wrapText="1"/>
    </xf>
    <xf numFmtId="0" fontId="119" fillId="0" borderId="0" xfId="0" applyFont="1" applyAlignment="1">
      <alignment vertical="center" wrapText="1"/>
    </xf>
    <xf numFmtId="0" fontId="132" fillId="30" borderId="179" xfId="0" applyFont="1" applyFill="1" applyBorder="1" applyAlignment="1">
      <alignment horizontal="center" vertical="center" wrapText="1"/>
    </xf>
    <xf numFmtId="0" fontId="134" fillId="31" borderId="178" xfId="0" applyFont="1" applyFill="1" applyBorder="1" applyAlignment="1">
      <alignment vertical="center" wrapText="1"/>
    </xf>
    <xf numFmtId="44" fontId="119" fillId="0" borderId="0" xfId="434" applyFont="1" applyBorder="1" applyAlignment="1">
      <alignment horizontal="right" vertical="center" wrapText="1"/>
    </xf>
    <xf numFmtId="165" fontId="134" fillId="0" borderId="180" xfId="434" applyNumberFormat="1" applyFont="1" applyBorder="1" applyAlignment="1">
      <alignment horizontal="right" vertical="center" wrapText="1"/>
    </xf>
    <xf numFmtId="165" fontId="132" fillId="30" borderId="181" xfId="434" applyNumberFormat="1" applyFont="1" applyFill="1" applyBorder="1" applyAlignment="1">
      <alignment horizontal="right" vertical="center" wrapText="1"/>
    </xf>
    <xf numFmtId="165" fontId="132" fillId="0" borderId="181" xfId="434" applyNumberFormat="1" applyFont="1" applyBorder="1" applyAlignment="1">
      <alignment horizontal="right" vertical="center" wrapText="1"/>
    </xf>
    <xf numFmtId="165" fontId="132" fillId="0" borderId="182" xfId="434" applyNumberFormat="1" applyFont="1" applyBorder="1" applyAlignment="1">
      <alignment horizontal="right" vertical="center" wrapText="1"/>
    </xf>
    <xf numFmtId="165" fontId="134" fillId="31" borderId="183" xfId="434" applyNumberFormat="1" applyFont="1" applyFill="1" applyBorder="1" applyAlignment="1">
      <alignment horizontal="right" vertical="center" wrapText="1"/>
    </xf>
    <xf numFmtId="0" fontId="121" fillId="32" borderId="189" xfId="0" applyFont="1" applyFill="1" applyBorder="1" applyAlignment="1">
      <alignment horizontal="center" vertical="center" wrapText="1"/>
    </xf>
    <xf numFmtId="199" fontId="132" fillId="37" borderId="17" xfId="434" applyNumberFormat="1" applyFont="1" applyFill="1" applyBorder="1" applyAlignment="1">
      <alignment horizontal="right" vertical="center" wrapText="1"/>
    </xf>
    <xf numFmtId="194" fontId="132" fillId="30" borderId="17" xfId="434" applyNumberFormat="1" applyFont="1" applyFill="1" applyBorder="1" applyAlignment="1">
      <alignment horizontal="right" vertical="center" wrapText="1"/>
    </xf>
    <xf numFmtId="199" fontId="132" fillId="30" borderId="17" xfId="434" applyNumberFormat="1" applyFont="1" applyFill="1" applyBorder="1" applyAlignment="1">
      <alignment horizontal="right" vertical="center" wrapText="1"/>
    </xf>
    <xf numFmtId="194" fontId="132" fillId="0" borderId="123" xfId="434" applyNumberFormat="1" applyFont="1" applyBorder="1" applyAlignment="1">
      <alignment horizontal="right" vertical="center" wrapText="1"/>
    </xf>
    <xf numFmtId="199" fontId="132" fillId="30" borderId="123" xfId="434" applyNumberFormat="1" applyFont="1" applyFill="1" applyBorder="1" applyAlignment="1">
      <alignment horizontal="right" vertical="center" wrapText="1"/>
    </xf>
    <xf numFmtId="199" fontId="132" fillId="0" borderId="123" xfId="434" applyNumberFormat="1" applyFont="1" applyBorder="1" applyAlignment="1">
      <alignment horizontal="right" vertical="center" wrapText="1"/>
    </xf>
    <xf numFmtId="165" fontId="132" fillId="0" borderId="124" xfId="434" applyNumberFormat="1" applyFont="1" applyBorder="1" applyAlignment="1">
      <alignment horizontal="right" vertical="center" wrapText="1"/>
    </xf>
    <xf numFmtId="0" fontId="134" fillId="31" borderId="138" xfId="0" applyFont="1" applyFill="1" applyBorder="1" applyAlignment="1">
      <alignment vertical="center" wrapText="1"/>
    </xf>
    <xf numFmtId="199" fontId="134" fillId="31" borderId="193" xfId="434" applyNumberFormat="1" applyFont="1" applyFill="1" applyBorder="1" applyAlignment="1">
      <alignment horizontal="right" vertical="center" wrapText="1"/>
    </xf>
    <xf numFmtId="0" fontId="0" fillId="0" borderId="0" xfId="0" applyBorder="1" applyAlignment="1">
      <alignment horizontal="right"/>
    </xf>
    <xf numFmtId="0" fontId="16" fillId="30" borderId="70" xfId="104" applyFont="1" applyFill="1" applyBorder="1" applyAlignment="1" applyProtection="1">
      <alignment horizontal="center" vertical="center" wrapText="1"/>
      <protection hidden="1"/>
    </xf>
    <xf numFmtId="0" fontId="0" fillId="0" borderId="0" xfId="0" applyBorder="1" applyAlignment="1">
      <alignment horizontal="right" vertical="center"/>
    </xf>
    <xf numFmtId="0" fontId="75" fillId="0" borderId="0" xfId="0" applyFont="1" applyFill="1" applyBorder="1" applyAlignment="1" applyProtection="1">
      <alignment wrapText="1"/>
      <protection hidden="1"/>
    </xf>
    <xf numFmtId="0" fontId="78" fillId="0" borderId="0" xfId="356" applyFont="1" applyFill="1" applyBorder="1" applyAlignment="1" applyProtection="1">
      <alignment vertical="center" wrapText="1"/>
      <protection hidden="1"/>
    </xf>
    <xf numFmtId="192" fontId="134" fillId="31" borderId="193" xfId="434" applyNumberFormat="1" applyFont="1" applyFill="1" applyBorder="1" applyAlignment="1">
      <alignment horizontal="right" vertical="center" wrapText="1"/>
    </xf>
    <xf numFmtId="0" fontId="0" fillId="30" borderId="0" xfId="0" applyFill="1" applyAlignment="1" applyProtection="1">
      <alignment wrapText="1"/>
      <protection hidden="1"/>
    </xf>
    <xf numFmtId="192" fontId="132" fillId="37" borderId="17" xfId="434" applyNumberFormat="1" applyFont="1" applyFill="1" applyBorder="1" applyAlignment="1">
      <alignment horizontal="right" vertical="center" wrapText="1"/>
    </xf>
    <xf numFmtId="192" fontId="132" fillId="30" borderId="17" xfId="434" applyNumberFormat="1" applyFont="1" applyFill="1" applyBorder="1" applyAlignment="1">
      <alignment horizontal="right" vertical="center" wrapText="1"/>
    </xf>
    <xf numFmtId="192" fontId="132" fillId="0" borderId="123" xfId="434" applyNumberFormat="1" applyFont="1" applyBorder="1" applyAlignment="1">
      <alignment horizontal="right" vertical="center" wrapText="1"/>
    </xf>
    <xf numFmtId="192" fontId="132" fillId="30" borderId="123" xfId="434" applyNumberFormat="1" applyFont="1" applyFill="1" applyBorder="1" applyAlignment="1">
      <alignment horizontal="right" vertical="center" wrapText="1"/>
    </xf>
    <xf numFmtId="192" fontId="132" fillId="0" borderId="124" xfId="434" applyNumberFormat="1" applyFont="1" applyBorder="1" applyAlignment="1">
      <alignment horizontal="right" vertical="center" wrapText="1"/>
    </xf>
    <xf numFmtId="189" fontId="104" fillId="54" borderId="99" xfId="426" applyNumberFormat="1" applyFont="1" applyFill="1" applyBorder="1" applyAlignment="1">
      <alignment horizontal="center" vertical="center" wrapText="1"/>
    </xf>
    <xf numFmtId="2" fontId="104" fillId="54" borderId="99" xfId="426" applyNumberFormat="1" applyFont="1" applyFill="1" applyBorder="1" applyAlignment="1" applyProtection="1">
      <alignment horizontal="center" vertical="center" wrapText="1"/>
      <protection locked="0"/>
    </xf>
    <xf numFmtId="189" fontId="104" fillId="30" borderId="99" xfId="426" applyNumberFormat="1" applyFont="1" applyFill="1" applyBorder="1" applyAlignment="1">
      <alignment horizontal="center" vertical="center" wrapText="1"/>
    </xf>
    <xf numFmtId="189" fontId="104" fillId="54" borderId="100" xfId="426" applyNumberFormat="1" applyFont="1" applyFill="1" applyBorder="1" applyAlignment="1">
      <alignment horizontal="center" vertical="center" wrapText="1"/>
    </xf>
    <xf numFmtId="195" fontId="0" fillId="37" borderId="70" xfId="0" applyNumberFormat="1" applyFill="1" applyBorder="1" applyAlignment="1" applyProtection="1">
      <alignment wrapText="1"/>
      <protection hidden="1"/>
    </xf>
    <xf numFmtId="0" fontId="14" fillId="30" borderId="22" xfId="0" applyFont="1" applyFill="1" applyBorder="1" applyAlignment="1" applyProtection="1">
      <alignment horizontal="center" vertical="center" wrapText="1"/>
      <protection hidden="1"/>
    </xf>
    <xf numFmtId="0" fontId="0" fillId="30" borderId="22" xfId="0" applyFill="1" applyBorder="1" applyAlignment="1" applyProtection="1">
      <alignment horizontal="center" vertical="center" wrapText="1"/>
      <protection hidden="1"/>
    </xf>
    <xf numFmtId="10" fontId="14" fillId="30" borderId="22" xfId="357" applyNumberFormat="1" applyFont="1" applyFill="1" applyBorder="1" applyAlignment="1" applyProtection="1">
      <alignment horizontal="center" wrapText="1"/>
      <protection hidden="1"/>
    </xf>
    <xf numFmtId="0" fontId="16" fillId="37" borderId="22" xfId="0" applyFont="1" applyFill="1" applyBorder="1" applyAlignment="1" applyProtection="1">
      <alignment horizontal="center" vertical="center" wrapText="1"/>
      <protection hidden="1"/>
    </xf>
    <xf numFmtId="189" fontId="89" fillId="0" borderId="22" xfId="0" applyNumberFormat="1" applyFont="1" applyBorder="1" applyAlignment="1" applyProtection="1">
      <alignment horizontal="center" vertical="center" wrapText="1"/>
      <protection hidden="1"/>
    </xf>
    <xf numFmtId="189" fontId="0" fillId="0" borderId="0" xfId="0" applyNumberFormat="1" applyAlignment="1" applyProtection="1">
      <alignment wrapText="1"/>
      <protection hidden="1"/>
    </xf>
    <xf numFmtId="4" fontId="58" fillId="30" borderId="22" xfId="3" applyNumberFormat="1" applyFont="1" applyFill="1" applyBorder="1" applyAlignment="1" applyProtection="1">
      <alignment horizontal="left" vertical="center" wrapText="1"/>
      <protection hidden="1"/>
    </xf>
    <xf numFmtId="9" fontId="14" fillId="30" borderId="22" xfId="357" applyFont="1" applyFill="1" applyBorder="1" applyAlignment="1" applyProtection="1">
      <alignment horizontal="center" vertical="center"/>
      <protection hidden="1"/>
    </xf>
    <xf numFmtId="183" fontId="16" fillId="29" borderId="70" xfId="0" applyNumberFormat="1" applyFont="1" applyFill="1" applyBorder="1" applyAlignment="1" applyProtection="1">
      <alignment horizontal="center" vertical="center"/>
      <protection hidden="1"/>
    </xf>
    <xf numFmtId="198" fontId="66" fillId="0" borderId="0" xfId="437" applyNumberFormat="1" applyFont="1" applyProtection="1">
      <protection hidden="1"/>
    </xf>
    <xf numFmtId="1" fontId="66" fillId="0" borderId="0" xfId="437" applyNumberFormat="1" applyFont="1" applyProtection="1">
      <protection hidden="1"/>
    </xf>
    <xf numFmtId="4" fontId="14" fillId="30" borderId="22" xfId="2" applyNumberFormat="1" applyFont="1" applyFill="1" applyBorder="1" applyAlignment="1" applyProtection="1">
      <alignment horizontal="center" vertical="center"/>
      <protection hidden="1"/>
    </xf>
    <xf numFmtId="189" fontId="58" fillId="28" borderId="27" xfId="351" applyNumberFormat="1" applyFont="1" applyFill="1" applyBorder="1" applyAlignment="1" applyProtection="1">
      <alignment horizontal="center" vertical="center" wrapText="1"/>
      <protection hidden="1"/>
    </xf>
    <xf numFmtId="188" fontId="138" fillId="0" borderId="0" xfId="437" applyNumberFormat="1" applyFont="1" applyBorder="1" applyAlignment="1" applyProtection="1">
      <alignment vertical="center"/>
      <protection hidden="1"/>
    </xf>
    <xf numFmtId="0" fontId="45" fillId="0" borderId="0" xfId="3" applyNumberFormat="1" applyFont="1" applyFill="1" applyBorder="1" applyAlignment="1" applyProtection="1">
      <alignment horizontal="center" vertical="center" wrapText="1"/>
      <protection hidden="1"/>
    </xf>
    <xf numFmtId="0" fontId="14" fillId="0" borderId="87" xfId="356" applyBorder="1" applyAlignment="1" applyProtection="1">
      <alignment vertical="center"/>
      <protection hidden="1"/>
    </xf>
    <xf numFmtId="167" fontId="45" fillId="0" borderId="87" xfId="3" applyFont="1" applyFill="1" applyBorder="1" applyAlignment="1" applyProtection="1">
      <alignment horizontal="center" vertical="center" wrapText="1"/>
      <protection hidden="1"/>
    </xf>
    <xf numFmtId="2" fontId="45" fillId="0" borderId="87" xfId="3" applyNumberFormat="1" applyFont="1" applyFill="1" applyBorder="1" applyAlignment="1" applyProtection="1">
      <alignment horizontal="center" vertical="center" wrapText="1"/>
      <protection hidden="1"/>
    </xf>
    <xf numFmtId="0" fontId="14" fillId="0" borderId="0" xfId="356" applyBorder="1" applyAlignment="1" applyProtection="1">
      <alignment horizontal="center" vertical="center"/>
      <protection hidden="1"/>
    </xf>
    <xf numFmtId="0" fontId="14" fillId="0" borderId="0" xfId="356" applyBorder="1" applyAlignment="1" applyProtection="1">
      <alignment vertical="center"/>
      <protection hidden="1"/>
    </xf>
    <xf numFmtId="167" fontId="45" fillId="0" borderId="0" xfId="3" applyFont="1" applyFill="1" applyBorder="1" applyAlignment="1" applyProtection="1">
      <alignment horizontal="center" vertical="center" wrapText="1"/>
      <protection hidden="1"/>
    </xf>
    <xf numFmtId="2" fontId="45" fillId="0" borderId="0" xfId="3" applyNumberFormat="1" applyFont="1" applyFill="1" applyBorder="1" applyAlignment="1" applyProtection="1">
      <alignment horizontal="center" vertical="center" wrapText="1"/>
      <protection hidden="1"/>
    </xf>
    <xf numFmtId="167" fontId="87" fillId="0" borderId="0" xfId="3" applyFont="1" applyFill="1" applyBorder="1" applyAlignment="1" applyProtection="1">
      <alignment horizontal="center" wrapText="1"/>
      <protection hidden="1"/>
    </xf>
    <xf numFmtId="0" fontId="58" fillId="0" borderId="0" xfId="2" applyFont="1" applyFill="1" applyBorder="1" applyAlignment="1" applyProtection="1">
      <alignment vertical="center" wrapText="1"/>
      <protection hidden="1"/>
    </xf>
    <xf numFmtId="0" fontId="15" fillId="37" borderId="70" xfId="2" applyFont="1" applyFill="1" applyBorder="1" applyAlignment="1" applyProtection="1">
      <alignment horizontal="center" vertical="center" wrapText="1"/>
      <protection hidden="1"/>
    </xf>
    <xf numFmtId="0" fontId="14" fillId="0" borderId="70" xfId="356" applyBorder="1" applyAlignment="1" applyProtection="1">
      <alignment horizontal="center" vertical="center"/>
      <protection hidden="1"/>
    </xf>
    <xf numFmtId="0" fontId="14" fillId="0" borderId="70" xfId="356" applyBorder="1" applyAlignment="1" applyProtection="1">
      <alignment vertical="center"/>
      <protection hidden="1"/>
    </xf>
    <xf numFmtId="167" fontId="45" fillId="0" borderId="70" xfId="3" applyFont="1" applyFill="1" applyBorder="1" applyAlignment="1" applyProtection="1">
      <alignment horizontal="center" vertical="center" wrapText="1"/>
      <protection hidden="1"/>
    </xf>
    <xf numFmtId="0" fontId="136" fillId="0" borderId="0" xfId="0" applyFont="1" applyBorder="1" applyAlignment="1">
      <alignment horizontal="right" vertical="center"/>
    </xf>
    <xf numFmtId="0" fontId="136" fillId="0" borderId="0" xfId="0" applyFont="1" applyBorder="1" applyAlignment="1">
      <alignment horizontal="right" vertical="center" wrapText="1"/>
    </xf>
    <xf numFmtId="192" fontId="132" fillId="37" borderId="172" xfId="434" applyNumberFormat="1" applyFont="1" applyFill="1" applyBorder="1" applyAlignment="1">
      <alignment horizontal="right" vertical="center" wrapText="1"/>
    </xf>
    <xf numFmtId="165" fontId="132" fillId="30" borderId="172" xfId="434" applyNumberFormat="1" applyFont="1" applyFill="1" applyBorder="1" applyAlignment="1">
      <alignment horizontal="right" vertical="center" wrapText="1"/>
    </xf>
    <xf numFmtId="165" fontId="132" fillId="0" borderId="167" xfId="434" applyNumberFormat="1" applyFont="1" applyBorder="1" applyAlignment="1">
      <alignment horizontal="right" vertical="center" wrapText="1"/>
    </xf>
    <xf numFmtId="165" fontId="132" fillId="30" borderId="167" xfId="434" applyNumberFormat="1" applyFont="1" applyFill="1" applyBorder="1" applyAlignment="1">
      <alignment horizontal="right" vertical="center" wrapText="1"/>
    </xf>
    <xf numFmtId="192" fontId="132" fillId="37" borderId="197" xfId="434" applyNumberFormat="1" applyFont="1" applyFill="1" applyBorder="1" applyAlignment="1">
      <alignment horizontal="right" vertical="center" wrapText="1"/>
    </xf>
    <xf numFmtId="0" fontId="14" fillId="0" borderId="0" xfId="0" applyFont="1"/>
    <xf numFmtId="0" fontId="0" fillId="30" borderId="0" xfId="0" applyFill="1"/>
    <xf numFmtId="192" fontId="134" fillId="31" borderId="164" xfId="434" applyNumberFormat="1" applyFont="1" applyFill="1" applyBorder="1" applyAlignment="1">
      <alignment horizontal="right" vertical="center" wrapText="1"/>
    </xf>
    <xf numFmtId="0" fontId="0" fillId="0" borderId="0" xfId="0" applyAlignment="1">
      <alignment vertical="center"/>
    </xf>
    <xf numFmtId="0" fontId="0" fillId="30" borderId="0" xfId="0" applyFill="1" applyBorder="1" applyAlignment="1">
      <alignment horizontal="right"/>
    </xf>
    <xf numFmtId="0" fontId="0" fillId="0" borderId="0" xfId="0" applyAlignment="1">
      <alignment horizontal="right" vertical="center"/>
    </xf>
    <xf numFmtId="0" fontId="0" fillId="0" borderId="0" xfId="0" applyAlignment="1">
      <alignment horizontal="right"/>
    </xf>
    <xf numFmtId="203" fontId="136" fillId="0" borderId="0" xfId="357" applyNumberFormat="1" applyFont="1"/>
    <xf numFmtId="204" fontId="0" fillId="0" borderId="0" xfId="0" applyNumberFormat="1"/>
    <xf numFmtId="169" fontId="136" fillId="0" borderId="0" xfId="357" applyNumberFormat="1" applyFont="1"/>
    <xf numFmtId="204" fontId="0" fillId="0" borderId="21" xfId="0" applyNumberFormat="1" applyBorder="1"/>
    <xf numFmtId="0" fontId="0" fillId="0" borderId="89" xfId="0" applyBorder="1"/>
    <xf numFmtId="0" fontId="0" fillId="0" borderId="18" xfId="0" applyBorder="1"/>
    <xf numFmtId="203" fontId="136" fillId="0" borderId="0" xfId="357" applyNumberFormat="1" applyFont="1" applyAlignment="1">
      <alignment vertical="center"/>
    </xf>
    <xf numFmtId="169" fontId="136" fillId="0" borderId="0" xfId="357" applyNumberFormat="1" applyFont="1" applyAlignment="1">
      <alignment vertical="center"/>
    </xf>
    <xf numFmtId="204" fontId="0" fillId="0" borderId="0" xfId="0" applyNumberFormat="1" applyAlignment="1">
      <alignment vertical="center"/>
    </xf>
    <xf numFmtId="0" fontId="0" fillId="37" borderId="0" xfId="0" applyFill="1" applyAlignment="1">
      <alignment horizontal="center" vertical="center"/>
    </xf>
    <xf numFmtId="192" fontId="132" fillId="30" borderId="172" xfId="434" applyNumberFormat="1" applyFont="1" applyFill="1" applyBorder="1" applyAlignment="1">
      <alignment horizontal="right" vertical="center" wrapText="1"/>
    </xf>
    <xf numFmtId="192" fontId="132" fillId="0" borderId="167" xfId="434" applyNumberFormat="1" applyFont="1" applyBorder="1" applyAlignment="1">
      <alignment horizontal="right" vertical="center" wrapText="1"/>
    </xf>
    <xf numFmtId="192" fontId="132" fillId="30" borderId="167" xfId="434" applyNumberFormat="1" applyFont="1" applyFill="1" applyBorder="1" applyAlignment="1">
      <alignment horizontal="right" vertical="center" wrapText="1"/>
    </xf>
    <xf numFmtId="192" fontId="132" fillId="0" borderId="144" xfId="434" applyNumberFormat="1" applyFont="1" applyBorder="1" applyAlignment="1">
      <alignment horizontal="right" vertical="center" wrapText="1"/>
    </xf>
    <xf numFmtId="0" fontId="121" fillId="51" borderId="129" xfId="0" applyFont="1" applyFill="1" applyBorder="1" applyAlignment="1">
      <alignment horizontal="center" vertical="center" wrapText="1"/>
    </xf>
    <xf numFmtId="0" fontId="57" fillId="29" borderId="38" xfId="437" applyFont="1" applyFill="1" applyBorder="1" applyAlignment="1" applyProtection="1">
      <alignment horizontal="center" vertical="center"/>
      <protection hidden="1"/>
    </xf>
    <xf numFmtId="0" fontId="15" fillId="37" borderId="64" xfId="0" applyFont="1" applyFill="1" applyBorder="1" applyAlignment="1" applyProtection="1">
      <alignment horizontal="center" vertical="center" wrapText="1"/>
      <protection hidden="1"/>
    </xf>
    <xf numFmtId="0" fontId="15" fillId="37" borderId="64" xfId="2" applyFont="1" applyFill="1" applyBorder="1" applyAlignment="1" applyProtection="1">
      <alignment horizontal="center" vertical="center" wrapText="1"/>
      <protection hidden="1"/>
    </xf>
    <xf numFmtId="0" fontId="15" fillId="41" borderId="64" xfId="0" applyFont="1" applyFill="1" applyBorder="1" applyAlignment="1" applyProtection="1">
      <alignment horizontal="center" vertical="center" wrapText="1"/>
      <protection hidden="1"/>
    </xf>
    <xf numFmtId="0" fontId="15" fillId="0" borderId="0" xfId="0" applyFont="1" applyFill="1" applyAlignment="1" applyProtection="1">
      <alignment vertical="center" wrapText="1"/>
      <protection hidden="1"/>
    </xf>
    <xf numFmtId="0" fontId="15" fillId="0" borderId="0" xfId="0" applyFont="1" applyAlignment="1" applyProtection="1">
      <alignment vertical="center" wrapText="1"/>
      <protection hidden="1"/>
    </xf>
    <xf numFmtId="0" fontId="136" fillId="0" borderId="64" xfId="0" applyNumberFormat="1" applyFont="1" applyFill="1" applyBorder="1" applyAlignment="1" applyProtection="1">
      <alignment horizontal="center" vertical="center" wrapText="1"/>
      <protection hidden="1"/>
    </xf>
    <xf numFmtId="0" fontId="136" fillId="0" borderId="64" xfId="0" applyFont="1" applyBorder="1" applyAlignment="1" applyProtection="1">
      <alignment vertical="center" wrapText="1"/>
      <protection hidden="1"/>
    </xf>
    <xf numFmtId="0" fontId="136" fillId="30" borderId="64" xfId="0" applyFont="1" applyFill="1" applyBorder="1" applyAlignment="1" applyProtection="1">
      <alignment horizontal="center" vertical="center" wrapText="1"/>
      <protection hidden="1"/>
    </xf>
    <xf numFmtId="0" fontId="136" fillId="0" borderId="64" xfId="0" applyFont="1" applyBorder="1" applyAlignment="1" applyProtection="1">
      <alignment horizontal="center" vertical="center" wrapText="1"/>
      <protection hidden="1"/>
    </xf>
    <xf numFmtId="0" fontId="136" fillId="0" borderId="64" xfId="0" applyFont="1" applyFill="1" applyBorder="1" applyAlignment="1" applyProtection="1">
      <alignment horizontal="center" vertical="center" wrapText="1"/>
      <protection hidden="1"/>
    </xf>
    <xf numFmtId="0" fontId="142" fillId="30" borderId="64" xfId="0" applyFont="1" applyFill="1" applyBorder="1" applyAlignment="1" applyProtection="1">
      <alignment horizontal="center" vertical="center" wrapText="1"/>
      <protection locked="0"/>
    </xf>
    <xf numFmtId="0" fontId="15" fillId="43" borderId="64" xfId="0" applyFont="1" applyFill="1" applyBorder="1" applyAlignment="1" applyProtection="1">
      <alignment horizontal="center" vertical="center" wrapText="1"/>
      <protection hidden="1"/>
    </xf>
    <xf numFmtId="0" fontId="136" fillId="37" borderId="64" xfId="0" applyFont="1" applyFill="1" applyBorder="1" applyAlignment="1" applyProtection="1">
      <alignment horizontal="left" vertical="center" wrapText="1"/>
      <protection locked="0"/>
    </xf>
    <xf numFmtId="0" fontId="136" fillId="0" borderId="0" xfId="0" applyFont="1" applyFill="1" applyAlignment="1" applyProtection="1">
      <alignment vertical="center" wrapText="1"/>
      <protection hidden="1"/>
    </xf>
    <xf numFmtId="0" fontId="136" fillId="0" borderId="0" xfId="0" applyFont="1" applyAlignment="1" applyProtection="1">
      <alignment vertical="center" wrapText="1"/>
      <protection hidden="1"/>
    </xf>
    <xf numFmtId="0" fontId="136" fillId="37" borderId="64" xfId="0" applyFont="1" applyFill="1" applyBorder="1" applyAlignment="1" applyProtection="1">
      <alignment horizontal="center" vertical="center" wrapText="1"/>
      <protection locked="0"/>
    </xf>
    <xf numFmtId="0" fontId="136" fillId="0" borderId="22" xfId="0" applyNumberFormat="1" applyFont="1" applyFill="1" applyBorder="1" applyAlignment="1" applyProtection="1">
      <alignment horizontal="center" vertical="center" wrapText="1"/>
      <protection hidden="1"/>
    </xf>
    <xf numFmtId="0" fontId="136" fillId="0" borderId="22" xfId="0" applyFont="1" applyBorder="1" applyAlignment="1" applyProtection="1">
      <alignment vertical="center" wrapText="1"/>
      <protection hidden="1"/>
    </xf>
    <xf numFmtId="0" fontId="136" fillId="30" borderId="22" xfId="0" applyFont="1" applyFill="1" applyBorder="1" applyAlignment="1" applyProtection="1">
      <alignment horizontal="center" vertical="center" wrapText="1"/>
      <protection hidden="1"/>
    </xf>
    <xf numFmtId="0" fontId="136" fillId="0" borderId="22" xfId="0" applyFont="1" applyBorder="1" applyAlignment="1" applyProtection="1">
      <alignment horizontal="center" vertical="center" wrapText="1"/>
      <protection hidden="1"/>
    </xf>
    <xf numFmtId="0" fontId="142" fillId="30" borderId="22" xfId="0" applyFont="1" applyFill="1" applyBorder="1" applyAlignment="1" applyProtection="1">
      <alignment horizontal="center" vertical="center" wrapText="1"/>
      <protection locked="0"/>
    </xf>
    <xf numFmtId="0" fontId="136" fillId="36" borderId="64" xfId="0" applyFont="1" applyFill="1" applyBorder="1" applyAlignment="1" applyProtection="1">
      <alignment horizontal="left" vertical="center" wrapText="1"/>
      <protection locked="0"/>
    </xf>
    <xf numFmtId="0" fontId="142" fillId="30" borderId="22" xfId="0" applyFont="1" applyFill="1" applyBorder="1" applyAlignment="1" applyProtection="1">
      <alignment horizontal="center" vertical="center" wrapText="1"/>
      <protection hidden="1"/>
    </xf>
    <xf numFmtId="0" fontId="142" fillId="37" borderId="22" xfId="0" applyFont="1" applyFill="1" applyBorder="1" applyAlignment="1" applyProtection="1">
      <alignment horizontal="center" vertical="center" wrapText="1"/>
      <protection hidden="1"/>
    </xf>
    <xf numFmtId="0" fontId="136" fillId="0" borderId="0" xfId="0" applyFont="1" applyAlignment="1" applyProtection="1">
      <alignment horizontal="center" vertical="center" wrapText="1"/>
      <protection hidden="1"/>
    </xf>
    <xf numFmtId="2" fontId="58" fillId="37" borderId="70" xfId="1" applyNumberFormat="1" applyFont="1" applyFill="1" applyBorder="1" applyAlignment="1" applyProtection="1">
      <alignment horizontal="center" vertical="center"/>
      <protection locked="0"/>
    </xf>
    <xf numFmtId="0" fontId="50" fillId="31" borderId="23" xfId="0" applyFont="1" applyFill="1" applyBorder="1" applyAlignment="1" applyProtection="1">
      <alignment horizontal="center" vertical="center" wrapText="1"/>
      <protection hidden="1"/>
    </xf>
    <xf numFmtId="0" fontId="50" fillId="31" borderId="25" xfId="0" applyFont="1" applyFill="1" applyBorder="1" applyAlignment="1" applyProtection="1">
      <alignment horizontal="center" vertical="center" wrapText="1"/>
      <protection hidden="1"/>
    </xf>
    <xf numFmtId="0" fontId="14" fillId="0" borderId="0" xfId="0" applyFont="1" applyFill="1" applyAlignment="1" applyProtection="1">
      <alignment horizontal="justify" vertical="top" wrapText="1"/>
      <protection hidden="1"/>
    </xf>
    <xf numFmtId="0" fontId="89" fillId="0" borderId="0" xfId="0" applyFont="1" applyFill="1" applyAlignment="1" applyProtection="1">
      <alignment horizontal="justify" vertical="top" wrapText="1"/>
      <protection hidden="1"/>
    </xf>
    <xf numFmtId="0" fontId="18" fillId="31" borderId="20" xfId="0" applyFont="1" applyFill="1" applyBorder="1" applyAlignment="1" applyProtection="1">
      <alignment horizontal="center" vertical="center" wrapText="1"/>
      <protection hidden="1"/>
    </xf>
    <xf numFmtId="0" fontId="18" fillId="31" borderId="17" xfId="0" applyFont="1" applyFill="1" applyBorder="1" applyAlignment="1" applyProtection="1">
      <alignment horizontal="center" vertical="center" wrapText="1"/>
      <protection hidden="1"/>
    </xf>
    <xf numFmtId="0" fontId="58" fillId="31" borderId="18" xfId="0" applyFont="1" applyFill="1" applyBorder="1" applyAlignment="1" applyProtection="1">
      <alignment horizontal="justify" vertical="center" wrapText="1"/>
      <protection locked="0"/>
    </xf>
    <xf numFmtId="0" fontId="58" fillId="31" borderId="19" xfId="0" applyFont="1" applyFill="1" applyBorder="1" applyAlignment="1" applyProtection="1">
      <alignment horizontal="justify" vertical="center" wrapText="1"/>
      <protection locked="0"/>
    </xf>
    <xf numFmtId="0" fontId="15" fillId="31" borderId="18" xfId="0" applyFont="1" applyFill="1" applyBorder="1" applyAlignment="1" applyProtection="1">
      <alignment horizontal="center" vertical="center" wrapText="1"/>
      <protection hidden="1"/>
    </xf>
    <xf numFmtId="0" fontId="15" fillId="31" borderId="19" xfId="0" applyFont="1" applyFill="1" applyBorder="1" applyAlignment="1" applyProtection="1">
      <alignment horizontal="center" vertical="center" wrapText="1"/>
      <protection hidden="1"/>
    </xf>
    <xf numFmtId="0" fontId="83" fillId="0" borderId="0" xfId="351" applyFont="1" applyAlignment="1" applyProtection="1">
      <alignment horizontal="center" vertical="center" wrapText="1"/>
      <protection hidden="1"/>
    </xf>
    <xf numFmtId="0" fontId="83" fillId="0" borderId="0" xfId="351" applyFont="1" applyAlignment="1" applyProtection="1">
      <alignment horizontal="center" vertical="center"/>
      <protection hidden="1"/>
    </xf>
    <xf numFmtId="0" fontId="58" fillId="31" borderId="23" xfId="351" applyFont="1" applyFill="1" applyBorder="1" applyAlignment="1" applyProtection="1">
      <alignment horizontal="center"/>
      <protection hidden="1"/>
    </xf>
    <xf numFmtId="0" fontId="58" fillId="31" borderId="18" xfId="351" applyFont="1" applyFill="1" applyBorder="1" applyAlignment="1" applyProtection="1">
      <alignment horizontal="center"/>
      <protection hidden="1"/>
    </xf>
    <xf numFmtId="0" fontId="50" fillId="31" borderId="24" xfId="351" applyFont="1" applyFill="1" applyBorder="1" applyAlignment="1" applyProtection="1">
      <alignment horizontal="center" wrapText="1"/>
      <protection hidden="1"/>
    </xf>
    <xf numFmtId="0" fontId="50" fillId="31" borderId="25" xfId="351" applyFont="1" applyFill="1" applyBorder="1" applyAlignment="1" applyProtection="1">
      <alignment horizontal="center" wrapText="1"/>
      <protection hidden="1"/>
    </xf>
    <xf numFmtId="0" fontId="15" fillId="31" borderId="0" xfId="351" applyFont="1" applyFill="1" applyBorder="1" applyAlignment="1" applyProtection="1">
      <alignment horizontal="center"/>
      <protection hidden="1"/>
    </xf>
    <xf numFmtId="0" fontId="15" fillId="31" borderId="19" xfId="351" applyFont="1" applyFill="1" applyBorder="1" applyAlignment="1" applyProtection="1">
      <alignment horizontal="center"/>
      <protection hidden="1"/>
    </xf>
    <xf numFmtId="0" fontId="18" fillId="31" borderId="20" xfId="351" applyFont="1" applyFill="1" applyBorder="1" applyAlignment="1" applyProtection="1">
      <alignment horizontal="center" vertical="center" wrapText="1"/>
      <protection hidden="1"/>
    </xf>
    <xf numFmtId="0" fontId="18" fillId="31" borderId="21" xfId="351" applyFont="1" applyFill="1" applyBorder="1" applyAlignment="1" applyProtection="1">
      <alignment horizontal="center" vertical="center" wrapText="1"/>
      <protection hidden="1"/>
    </xf>
    <xf numFmtId="0" fontId="18" fillId="31" borderId="17" xfId="351" applyFont="1" applyFill="1" applyBorder="1" applyAlignment="1" applyProtection="1">
      <alignment horizontal="center" vertical="center" wrapText="1"/>
      <protection hidden="1"/>
    </xf>
    <xf numFmtId="0" fontId="45" fillId="32" borderId="20" xfId="351" applyFont="1" applyFill="1" applyBorder="1" applyAlignment="1" applyProtection="1">
      <alignment horizontal="center" wrapText="1"/>
      <protection locked="0"/>
    </xf>
    <xf numFmtId="0" fontId="45" fillId="32" borderId="17" xfId="351" applyFont="1" applyFill="1" applyBorder="1" applyAlignment="1" applyProtection="1">
      <alignment horizontal="center" wrapText="1"/>
      <protection locked="0"/>
    </xf>
    <xf numFmtId="0" fontId="1" fillId="35" borderId="87" xfId="350" applyFont="1" applyFill="1" applyBorder="1" applyAlignment="1" applyProtection="1">
      <alignment horizontal="center" vertical="center"/>
      <protection locked="0"/>
    </xf>
    <xf numFmtId="0" fontId="1" fillId="35" borderId="32" xfId="350" applyFont="1" applyFill="1" applyBorder="1" applyAlignment="1" applyProtection="1">
      <alignment horizontal="center" vertical="center"/>
      <protection locked="0"/>
    </xf>
    <xf numFmtId="0" fontId="1" fillId="35" borderId="27" xfId="350" applyFont="1" applyFill="1" applyBorder="1" applyAlignment="1" applyProtection="1">
      <alignment horizontal="center" vertical="center"/>
      <protection locked="0"/>
    </xf>
    <xf numFmtId="0" fontId="45" fillId="33" borderId="33" xfId="2" applyNumberFormat="1" applyFont="1" applyFill="1" applyBorder="1" applyAlignment="1" applyProtection="1">
      <alignment horizontal="center" vertical="center" wrapText="1"/>
      <protection hidden="1"/>
    </xf>
    <xf numFmtId="0" fontId="45" fillId="33" borderId="27" xfId="2" applyNumberFormat="1" applyFont="1" applyFill="1" applyBorder="1" applyAlignment="1" applyProtection="1">
      <alignment horizontal="center" vertical="center" wrapText="1"/>
      <protection hidden="1"/>
    </xf>
    <xf numFmtId="0" fontId="75" fillId="0" borderId="34" xfId="1" applyNumberFormat="1" applyFont="1" applyFill="1" applyBorder="1" applyAlignment="1" applyProtection="1">
      <alignment horizontal="center" vertical="center" wrapText="1"/>
      <protection hidden="1"/>
    </xf>
    <xf numFmtId="0" fontId="75" fillId="0" borderId="36" xfId="1" applyNumberFormat="1" applyFont="1" applyFill="1" applyBorder="1" applyAlignment="1" applyProtection="1">
      <alignment horizontal="center" vertical="center" wrapText="1"/>
      <protection hidden="1"/>
    </xf>
    <xf numFmtId="0" fontId="75" fillId="0" borderId="37" xfId="1" applyNumberFormat="1" applyFont="1" applyFill="1" applyBorder="1" applyAlignment="1" applyProtection="1">
      <alignment horizontal="center" vertical="center" wrapText="1"/>
      <protection hidden="1"/>
    </xf>
    <xf numFmtId="0" fontId="75" fillId="0" borderId="20" xfId="1" applyNumberFormat="1" applyFont="1" applyFill="1" applyBorder="1" applyAlignment="1" applyProtection="1">
      <alignment horizontal="center" vertical="center" wrapText="1"/>
      <protection hidden="1"/>
    </xf>
    <xf numFmtId="0" fontId="75" fillId="0" borderId="21" xfId="1" applyNumberFormat="1" applyFont="1" applyFill="1" applyBorder="1" applyAlignment="1" applyProtection="1">
      <alignment horizontal="center" vertical="center" wrapText="1"/>
      <protection hidden="1"/>
    </xf>
    <xf numFmtId="0" fontId="75" fillId="0" borderId="17" xfId="1" applyNumberFormat="1" applyFont="1" applyFill="1" applyBorder="1" applyAlignment="1" applyProtection="1">
      <alignment horizontal="center" vertical="center" wrapText="1"/>
      <protection hidden="1"/>
    </xf>
    <xf numFmtId="0" fontId="15" fillId="34" borderId="2" xfId="0" applyFont="1" applyFill="1" applyBorder="1" applyAlignment="1" applyProtection="1">
      <alignment horizontal="center" vertical="center"/>
      <protection hidden="1"/>
    </xf>
    <xf numFmtId="0" fontId="15" fillId="34" borderId="35" xfId="0" applyFont="1" applyFill="1" applyBorder="1" applyAlignment="1" applyProtection="1">
      <alignment horizontal="center" vertical="center"/>
      <protection hidden="1"/>
    </xf>
    <xf numFmtId="0" fontId="75" fillId="0" borderId="33" xfId="1" applyNumberFormat="1" applyFont="1" applyFill="1" applyBorder="1" applyAlignment="1" applyProtection="1">
      <alignment horizontal="center" vertical="center" wrapText="1"/>
      <protection hidden="1"/>
    </xf>
    <xf numFmtId="0" fontId="75" fillId="0" borderId="27" xfId="1" applyNumberFormat="1" applyFont="1" applyFill="1" applyBorder="1" applyAlignment="1" applyProtection="1">
      <alignment horizontal="center" vertical="center" wrapText="1"/>
      <protection hidden="1"/>
    </xf>
    <xf numFmtId="0" fontId="58" fillId="0" borderId="33" xfId="2" applyNumberFormat="1" applyFont="1" applyFill="1" applyBorder="1" applyAlignment="1" applyProtection="1">
      <alignment horizontal="center" vertical="center" wrapText="1"/>
      <protection hidden="1"/>
    </xf>
    <xf numFmtId="0" fontId="58" fillId="0" borderId="32" xfId="2" applyNumberFormat="1" applyFont="1" applyFill="1" applyBorder="1" applyAlignment="1" applyProtection="1">
      <alignment horizontal="center" vertical="center" wrapText="1"/>
      <protection hidden="1"/>
    </xf>
    <xf numFmtId="0" fontId="58" fillId="0" borderId="27" xfId="2" applyNumberFormat="1" applyFont="1" applyFill="1" applyBorder="1" applyAlignment="1" applyProtection="1">
      <alignment horizontal="center" vertical="center" wrapText="1"/>
      <protection hidden="1"/>
    </xf>
    <xf numFmtId="0" fontId="58" fillId="31" borderId="33" xfId="2" applyNumberFormat="1" applyFont="1" applyFill="1" applyBorder="1" applyAlignment="1" applyProtection="1">
      <alignment horizontal="center" vertical="center" wrapText="1"/>
      <protection hidden="1"/>
    </xf>
    <xf numFmtId="0" fontId="58" fillId="31" borderId="32" xfId="2" applyNumberFormat="1" applyFont="1" applyFill="1" applyBorder="1" applyAlignment="1" applyProtection="1">
      <alignment horizontal="center" vertical="center" wrapText="1"/>
      <protection hidden="1"/>
    </xf>
    <xf numFmtId="0" fontId="58" fillId="31" borderId="27" xfId="2" applyNumberFormat="1" applyFont="1" applyFill="1" applyBorder="1" applyAlignment="1" applyProtection="1">
      <alignment horizontal="center" vertical="center" wrapText="1"/>
      <protection hidden="1"/>
    </xf>
    <xf numFmtId="4" fontId="45" fillId="31" borderId="33" xfId="2" applyNumberFormat="1" applyFont="1" applyFill="1" applyBorder="1" applyAlignment="1" applyProtection="1">
      <alignment horizontal="center" vertical="center" wrapText="1"/>
      <protection hidden="1"/>
    </xf>
    <xf numFmtId="4" fontId="45" fillId="31" borderId="32" xfId="2" applyNumberFormat="1" applyFont="1" applyFill="1" applyBorder="1" applyAlignment="1" applyProtection="1">
      <alignment horizontal="center" vertical="center" wrapText="1"/>
      <protection hidden="1"/>
    </xf>
    <xf numFmtId="4" fontId="45" fillId="31" borderId="27" xfId="2" applyNumberFormat="1" applyFont="1" applyFill="1" applyBorder="1" applyAlignment="1" applyProtection="1">
      <alignment horizontal="center" vertical="center" wrapText="1"/>
      <protection hidden="1"/>
    </xf>
    <xf numFmtId="0" fontId="58" fillId="39" borderId="33" xfId="2" applyNumberFormat="1" applyFont="1" applyFill="1" applyBorder="1" applyAlignment="1" applyProtection="1">
      <alignment horizontal="center" vertical="center" wrapText="1"/>
      <protection hidden="1"/>
    </xf>
    <xf numFmtId="0" fontId="58" fillId="39" borderId="32" xfId="2" applyNumberFormat="1" applyFont="1" applyFill="1" applyBorder="1" applyAlignment="1" applyProtection="1">
      <alignment horizontal="center" vertical="center" wrapText="1"/>
      <protection hidden="1"/>
    </xf>
    <xf numFmtId="0" fontId="58" fillId="39" borderId="27" xfId="2" applyNumberFormat="1" applyFont="1" applyFill="1" applyBorder="1" applyAlignment="1" applyProtection="1">
      <alignment horizontal="center" vertical="center" wrapText="1"/>
      <protection hidden="1"/>
    </xf>
    <xf numFmtId="9" fontId="58" fillId="31" borderId="33" xfId="2" applyNumberFormat="1" applyFont="1" applyFill="1" applyBorder="1" applyAlignment="1" applyProtection="1">
      <alignment horizontal="center" vertical="center" wrapText="1"/>
      <protection hidden="1"/>
    </xf>
    <xf numFmtId="9" fontId="58" fillId="31" borderId="32" xfId="2" applyNumberFormat="1" applyFont="1" applyFill="1" applyBorder="1" applyAlignment="1" applyProtection="1">
      <alignment horizontal="center" vertical="center" wrapText="1"/>
      <protection hidden="1"/>
    </xf>
    <xf numFmtId="9" fontId="58" fillId="31" borderId="27" xfId="2" applyNumberFormat="1" applyFont="1" applyFill="1" applyBorder="1" applyAlignment="1" applyProtection="1">
      <alignment horizontal="center" vertical="center" wrapText="1"/>
      <protection hidden="1"/>
    </xf>
    <xf numFmtId="0" fontId="45" fillId="39" borderId="33" xfId="2" applyFont="1" applyFill="1" applyBorder="1" applyAlignment="1" applyProtection="1">
      <alignment horizontal="center" vertical="center" wrapText="1"/>
      <protection hidden="1"/>
    </xf>
    <xf numFmtId="0" fontId="45" fillId="39" borderId="32" xfId="2" applyFont="1" applyFill="1" applyBorder="1" applyAlignment="1" applyProtection="1">
      <alignment horizontal="center" vertical="center" wrapText="1"/>
      <protection hidden="1"/>
    </xf>
    <xf numFmtId="0" fontId="45" fillId="39" borderId="27" xfId="2" applyFont="1" applyFill="1" applyBorder="1" applyAlignment="1" applyProtection="1">
      <alignment horizontal="center" vertical="center" wrapText="1"/>
      <protection hidden="1"/>
    </xf>
    <xf numFmtId="0" fontId="59" fillId="33" borderId="33" xfId="0" applyFont="1" applyFill="1" applyBorder="1" applyAlignment="1" applyProtection="1">
      <alignment horizontal="center" vertical="center" textRotation="255" wrapText="1"/>
      <protection hidden="1"/>
    </xf>
    <xf numFmtId="0" fontId="59" fillId="33" borderId="32" xfId="0" applyFont="1" applyFill="1" applyBorder="1" applyAlignment="1" applyProtection="1">
      <alignment horizontal="center" vertical="center" textRotation="255" wrapText="1"/>
      <protection hidden="1"/>
    </xf>
    <xf numFmtId="0" fontId="59" fillId="33" borderId="27" xfId="0" applyFont="1" applyFill="1" applyBorder="1" applyAlignment="1" applyProtection="1">
      <alignment horizontal="center" vertical="center" textRotation="255" wrapText="1"/>
      <protection hidden="1"/>
    </xf>
    <xf numFmtId="4" fontId="45" fillId="0" borderId="33" xfId="2" applyNumberFormat="1" applyFont="1" applyFill="1" applyBorder="1" applyAlignment="1" applyProtection="1">
      <alignment horizontal="center" vertical="center" wrapText="1"/>
      <protection hidden="1"/>
    </xf>
    <xf numFmtId="4" fontId="45" fillId="0" borderId="32" xfId="2" applyNumberFormat="1" applyFont="1" applyFill="1" applyBorder="1" applyAlignment="1" applyProtection="1">
      <alignment horizontal="center" vertical="center" wrapText="1"/>
      <protection hidden="1"/>
    </xf>
    <xf numFmtId="4" fontId="45" fillId="0" borderId="27" xfId="2" applyNumberFormat="1" applyFont="1" applyFill="1" applyBorder="1" applyAlignment="1" applyProtection="1">
      <alignment horizontal="center" vertical="center" wrapText="1"/>
      <protection hidden="1"/>
    </xf>
    <xf numFmtId="9" fontId="58" fillId="0" borderId="33" xfId="2" applyNumberFormat="1" applyFont="1" applyFill="1" applyBorder="1" applyAlignment="1" applyProtection="1">
      <alignment horizontal="center" vertical="center" wrapText="1"/>
      <protection hidden="1"/>
    </xf>
    <xf numFmtId="9" fontId="58" fillId="0" borderId="32" xfId="2" applyNumberFormat="1" applyFont="1" applyFill="1" applyBorder="1" applyAlignment="1" applyProtection="1">
      <alignment horizontal="center" vertical="center" wrapText="1"/>
      <protection hidden="1"/>
    </xf>
    <xf numFmtId="9" fontId="58" fillId="0" borderId="27" xfId="2" applyNumberFormat="1" applyFont="1" applyFill="1" applyBorder="1" applyAlignment="1" applyProtection="1">
      <alignment horizontal="center" vertical="center" wrapText="1"/>
      <protection hidden="1"/>
    </xf>
    <xf numFmtId="0" fontId="58" fillId="0" borderId="33" xfId="2" applyFont="1" applyFill="1" applyBorder="1" applyAlignment="1" applyProtection="1">
      <alignment horizontal="center" vertical="center" wrapText="1"/>
      <protection hidden="1"/>
    </xf>
    <xf numFmtId="0" fontId="58" fillId="0" borderId="32" xfId="2" applyFont="1" applyFill="1" applyBorder="1" applyAlignment="1" applyProtection="1">
      <alignment horizontal="center" vertical="center" wrapText="1"/>
      <protection hidden="1"/>
    </xf>
    <xf numFmtId="0" fontId="58" fillId="0" borderId="27" xfId="2" applyFont="1" applyFill="1" applyBorder="1" applyAlignment="1" applyProtection="1">
      <alignment horizontal="center" vertical="center" wrapText="1"/>
      <protection hidden="1"/>
    </xf>
    <xf numFmtId="0" fontId="18" fillId="0" borderId="33" xfId="3" applyNumberFormat="1" applyFont="1" applyFill="1" applyBorder="1" applyAlignment="1" applyProtection="1">
      <alignment horizontal="center" vertical="center" wrapText="1"/>
      <protection hidden="1"/>
    </xf>
    <xf numFmtId="0" fontId="18" fillId="0" borderId="32" xfId="3" applyNumberFormat="1" applyFont="1" applyFill="1" applyBorder="1" applyAlignment="1" applyProtection="1">
      <alignment horizontal="center" vertical="center" wrapText="1"/>
      <protection hidden="1"/>
    </xf>
    <xf numFmtId="0" fontId="18" fillId="0" borderId="27" xfId="3" applyNumberFormat="1" applyFont="1" applyFill="1" applyBorder="1" applyAlignment="1" applyProtection="1">
      <alignment horizontal="center" vertical="center" wrapText="1"/>
      <protection hidden="1"/>
    </xf>
    <xf numFmtId="4" fontId="15" fillId="36" borderId="33" xfId="2" applyNumberFormat="1" applyFont="1" applyFill="1" applyBorder="1" applyAlignment="1" applyProtection="1">
      <alignment horizontal="center" vertical="center" wrapText="1"/>
      <protection hidden="1"/>
    </xf>
    <xf numFmtId="4" fontId="15" fillId="36" borderId="32" xfId="2" applyNumberFormat="1" applyFont="1" applyFill="1" applyBorder="1" applyAlignment="1" applyProtection="1">
      <alignment horizontal="center" vertical="center" wrapText="1"/>
      <protection hidden="1"/>
    </xf>
    <xf numFmtId="4" fontId="15" fillId="36" borderId="27" xfId="2" applyNumberFormat="1" applyFont="1" applyFill="1" applyBorder="1" applyAlignment="1" applyProtection="1">
      <alignment horizontal="center" vertical="center" wrapText="1"/>
      <protection hidden="1"/>
    </xf>
    <xf numFmtId="0" fontId="58" fillId="28" borderId="33" xfId="2" applyFont="1" applyFill="1" applyBorder="1" applyAlignment="1" applyProtection="1">
      <alignment horizontal="center" vertical="center" wrapText="1"/>
      <protection hidden="1"/>
    </xf>
    <xf numFmtId="0" fontId="58" fillId="28" borderId="32" xfId="2" applyFont="1" applyFill="1" applyBorder="1" applyAlignment="1" applyProtection="1">
      <alignment horizontal="center" vertical="center" wrapText="1"/>
      <protection hidden="1"/>
    </xf>
    <xf numFmtId="0" fontId="58" fillId="28" borderId="27" xfId="2" applyFont="1" applyFill="1" applyBorder="1" applyAlignment="1" applyProtection="1">
      <alignment horizontal="center" vertical="center" wrapText="1"/>
      <protection hidden="1"/>
    </xf>
    <xf numFmtId="0" fontId="18" fillId="28" borderId="33" xfId="3" applyNumberFormat="1" applyFont="1" applyFill="1" applyBorder="1" applyAlignment="1" applyProtection="1">
      <alignment horizontal="center" vertical="center" wrapText="1"/>
      <protection hidden="1"/>
    </xf>
    <xf numFmtId="0" fontId="18" fillId="28" borderId="32" xfId="3" applyNumberFormat="1" applyFont="1" applyFill="1" applyBorder="1" applyAlignment="1" applyProtection="1">
      <alignment horizontal="center" vertical="center" wrapText="1"/>
      <protection hidden="1"/>
    </xf>
    <xf numFmtId="0" fontId="18" fillId="28" borderId="27" xfId="3" applyNumberFormat="1" applyFont="1" applyFill="1" applyBorder="1" applyAlignment="1" applyProtection="1">
      <alignment horizontal="center" vertical="center" wrapText="1"/>
      <protection hidden="1"/>
    </xf>
    <xf numFmtId="0" fontId="74" fillId="33" borderId="2" xfId="0" applyFont="1" applyFill="1" applyBorder="1" applyAlignment="1" applyProtection="1">
      <alignment horizontal="center" vertical="center" wrapText="1"/>
      <protection hidden="1"/>
    </xf>
    <xf numFmtId="0" fontId="74" fillId="33" borderId="44" xfId="0" applyFont="1" applyFill="1" applyBorder="1" applyAlignment="1" applyProtection="1">
      <alignment horizontal="center" vertical="center" wrapText="1"/>
      <protection hidden="1"/>
    </xf>
    <xf numFmtId="0" fontId="74" fillId="33" borderId="35" xfId="0" applyFont="1" applyFill="1" applyBorder="1" applyAlignment="1" applyProtection="1">
      <alignment horizontal="center" vertical="center" wrapText="1"/>
      <protection hidden="1"/>
    </xf>
    <xf numFmtId="0" fontId="74" fillId="37" borderId="2" xfId="0" applyNumberFormat="1" applyFont="1" applyFill="1" applyBorder="1" applyAlignment="1" applyProtection="1">
      <alignment horizontal="center" vertical="center" wrapText="1"/>
      <protection hidden="1"/>
    </xf>
    <xf numFmtId="0" fontId="74" fillId="37" borderId="44" xfId="0" applyNumberFormat="1" applyFont="1" applyFill="1" applyBorder="1" applyAlignment="1" applyProtection="1">
      <alignment horizontal="center" vertical="center" wrapText="1"/>
      <protection hidden="1"/>
    </xf>
    <xf numFmtId="0" fontId="74" fillId="37" borderId="35" xfId="0" applyNumberFormat="1" applyFont="1" applyFill="1" applyBorder="1" applyAlignment="1" applyProtection="1">
      <alignment horizontal="center" vertical="center" wrapText="1"/>
      <protection hidden="1"/>
    </xf>
    <xf numFmtId="0" fontId="74" fillId="32" borderId="93" xfId="0" applyNumberFormat="1" applyFont="1" applyFill="1" applyBorder="1" applyAlignment="1" applyProtection="1">
      <alignment horizontal="center" vertical="center" wrapText="1"/>
      <protection hidden="1"/>
    </xf>
    <xf numFmtId="0" fontId="74" fillId="32" borderId="85" xfId="0" applyNumberFormat="1" applyFont="1" applyFill="1" applyBorder="1" applyAlignment="1" applyProtection="1">
      <alignment horizontal="center" vertical="center" wrapText="1"/>
      <protection hidden="1"/>
    </xf>
    <xf numFmtId="0" fontId="74" fillId="32" borderId="86" xfId="0" applyNumberFormat="1" applyFont="1" applyFill="1" applyBorder="1" applyAlignment="1" applyProtection="1">
      <alignment horizontal="center" vertical="center" wrapText="1"/>
      <protection hidden="1"/>
    </xf>
    <xf numFmtId="9" fontId="45" fillId="33" borderId="2" xfId="2" applyNumberFormat="1" applyFont="1" applyFill="1" applyBorder="1" applyAlignment="1" applyProtection="1">
      <alignment horizontal="center" vertical="center" wrapText="1"/>
      <protection hidden="1"/>
    </xf>
    <xf numFmtId="9" fontId="45" fillId="33" borderId="44" xfId="2" applyNumberFormat="1" applyFont="1" applyFill="1" applyBorder="1" applyAlignment="1" applyProtection="1">
      <alignment horizontal="center" vertical="center" wrapText="1"/>
      <protection hidden="1"/>
    </xf>
    <xf numFmtId="9" fontId="45" fillId="33" borderId="35" xfId="2" applyNumberFormat="1" applyFont="1" applyFill="1" applyBorder="1" applyAlignment="1" applyProtection="1">
      <alignment horizontal="center" vertical="center" wrapText="1"/>
      <protection hidden="1"/>
    </xf>
    <xf numFmtId="167" fontId="84" fillId="0" borderId="33" xfId="3" applyFont="1" applyFill="1" applyBorder="1" applyAlignment="1" applyProtection="1">
      <alignment horizontal="center" vertical="center" wrapText="1"/>
      <protection hidden="1"/>
    </xf>
    <xf numFmtId="167" fontId="84" fillId="0" borderId="32" xfId="3" applyFont="1" applyFill="1" applyBorder="1" applyAlignment="1" applyProtection="1">
      <alignment horizontal="center" vertical="center" wrapText="1"/>
      <protection hidden="1"/>
    </xf>
    <xf numFmtId="167" fontId="84" fillId="0" borderId="27" xfId="3" applyFont="1" applyFill="1" applyBorder="1" applyAlignment="1" applyProtection="1">
      <alignment horizontal="center" vertical="center" wrapText="1"/>
      <protection hidden="1"/>
    </xf>
    <xf numFmtId="0" fontId="45" fillId="33" borderId="2" xfId="2" applyNumberFormat="1" applyFont="1" applyFill="1" applyBorder="1" applyAlignment="1" applyProtection="1">
      <alignment horizontal="center" vertical="center" wrapText="1"/>
      <protection hidden="1"/>
    </xf>
    <xf numFmtId="0" fontId="45" fillId="33" borderId="44" xfId="2" applyNumberFormat="1" applyFont="1" applyFill="1" applyBorder="1" applyAlignment="1" applyProtection="1">
      <alignment horizontal="center" vertical="center" wrapText="1"/>
      <protection hidden="1"/>
    </xf>
    <xf numFmtId="0" fontId="45" fillId="33" borderId="35" xfId="2" applyNumberFormat="1" applyFont="1" applyFill="1" applyBorder="1" applyAlignment="1" applyProtection="1">
      <alignment horizontal="center" vertical="center" wrapText="1"/>
      <protection hidden="1"/>
    </xf>
    <xf numFmtId="0" fontId="65" fillId="33" borderId="33" xfId="0" applyFont="1" applyFill="1" applyBorder="1" applyAlignment="1" applyProtection="1">
      <alignment horizontal="center" vertical="center" textRotation="255" wrapText="1"/>
      <protection hidden="1"/>
    </xf>
    <xf numFmtId="0" fontId="65" fillId="33" borderId="27" xfId="0" applyFont="1" applyFill="1" applyBorder="1" applyAlignment="1" applyProtection="1">
      <alignment horizontal="center" vertical="center" textRotation="255" wrapText="1"/>
      <protection hidden="1"/>
    </xf>
    <xf numFmtId="4" fontId="15" fillId="36" borderId="70" xfId="2" applyNumberFormat="1" applyFont="1" applyFill="1" applyBorder="1" applyAlignment="1" applyProtection="1">
      <alignment horizontal="center" vertical="center" wrapText="1"/>
      <protection hidden="1"/>
    </xf>
    <xf numFmtId="167" fontId="50" fillId="0" borderId="87" xfId="3" applyFont="1" applyFill="1" applyBorder="1" applyAlignment="1" applyProtection="1">
      <alignment horizontal="center" vertical="center" wrapText="1"/>
      <protection locked="0"/>
    </xf>
    <xf numFmtId="167" fontId="50" fillId="0" borderId="32" xfId="3" applyFont="1" applyFill="1" applyBorder="1" applyAlignment="1" applyProtection="1">
      <alignment horizontal="center" vertical="center" wrapText="1"/>
      <protection locked="0"/>
    </xf>
    <xf numFmtId="0" fontId="45" fillId="33" borderId="87" xfId="2" applyNumberFormat="1" applyFont="1" applyFill="1" applyBorder="1" applyAlignment="1" applyProtection="1">
      <alignment horizontal="center" vertical="center" wrapText="1"/>
      <protection hidden="1"/>
    </xf>
    <xf numFmtId="9" fontId="45" fillId="33" borderId="87" xfId="2" applyNumberFormat="1" applyFont="1" applyFill="1" applyBorder="1" applyAlignment="1" applyProtection="1">
      <alignment horizontal="center" vertical="center" wrapText="1"/>
      <protection hidden="1"/>
    </xf>
    <xf numFmtId="9" fontId="45" fillId="33" borderId="27" xfId="2" applyNumberFormat="1" applyFont="1" applyFill="1" applyBorder="1" applyAlignment="1" applyProtection="1">
      <alignment horizontal="center" vertical="center" wrapText="1"/>
      <protection hidden="1"/>
    </xf>
    <xf numFmtId="0" fontId="45" fillId="33" borderId="87" xfId="2" applyFont="1" applyFill="1" applyBorder="1" applyAlignment="1" applyProtection="1">
      <alignment horizontal="center" vertical="center" wrapText="1"/>
      <protection hidden="1"/>
    </xf>
    <xf numFmtId="0" fontId="45" fillId="33" borderId="27" xfId="2" applyFont="1" applyFill="1" applyBorder="1" applyAlignment="1" applyProtection="1">
      <alignment horizontal="center" vertical="center" wrapText="1"/>
      <protection hidden="1"/>
    </xf>
    <xf numFmtId="0" fontId="58" fillId="30" borderId="33" xfId="2" applyNumberFormat="1" applyFont="1" applyFill="1" applyBorder="1" applyAlignment="1" applyProtection="1">
      <alignment horizontal="center" vertical="center" wrapText="1"/>
      <protection hidden="1"/>
    </xf>
    <xf numFmtId="0" fontId="58" fillId="30" borderId="32" xfId="2" applyNumberFormat="1" applyFont="1" applyFill="1" applyBorder="1" applyAlignment="1" applyProtection="1">
      <alignment horizontal="center" vertical="center" wrapText="1"/>
      <protection hidden="1"/>
    </xf>
    <xf numFmtId="0" fontId="58" fillId="30" borderId="27" xfId="2" applyNumberFormat="1" applyFont="1" applyFill="1" applyBorder="1" applyAlignment="1" applyProtection="1">
      <alignment horizontal="center" vertical="center" wrapText="1"/>
      <protection hidden="1"/>
    </xf>
    <xf numFmtId="9" fontId="58" fillId="30" borderId="33" xfId="2" applyNumberFormat="1" applyFont="1" applyFill="1" applyBorder="1" applyAlignment="1" applyProtection="1">
      <alignment horizontal="center" vertical="center" wrapText="1"/>
      <protection hidden="1"/>
    </xf>
    <xf numFmtId="9" fontId="58" fillId="30" borderId="32" xfId="2" applyNumberFormat="1" applyFont="1" applyFill="1" applyBorder="1" applyAlignment="1" applyProtection="1">
      <alignment horizontal="center" vertical="center" wrapText="1"/>
      <protection hidden="1"/>
    </xf>
    <xf numFmtId="9" fontId="58" fillId="30" borderId="27" xfId="2" applyNumberFormat="1" applyFont="1" applyFill="1" applyBorder="1" applyAlignment="1" applyProtection="1">
      <alignment horizontal="center" vertical="center" wrapText="1"/>
      <protection hidden="1"/>
    </xf>
    <xf numFmtId="0" fontId="45" fillId="30" borderId="33" xfId="2" applyFont="1" applyFill="1" applyBorder="1" applyAlignment="1" applyProtection="1">
      <alignment horizontal="center" vertical="center" wrapText="1"/>
      <protection hidden="1"/>
    </xf>
    <xf numFmtId="0" fontId="45" fillId="30" borderId="32" xfId="2" applyFont="1" applyFill="1" applyBorder="1" applyAlignment="1" applyProtection="1">
      <alignment horizontal="center" vertical="center" wrapText="1"/>
      <protection hidden="1"/>
    </xf>
    <xf numFmtId="0" fontId="45" fillId="30" borderId="27" xfId="2" applyFont="1" applyFill="1" applyBorder="1" applyAlignment="1" applyProtection="1">
      <alignment horizontal="center" vertical="center" wrapText="1"/>
      <protection hidden="1"/>
    </xf>
    <xf numFmtId="0" fontId="58" fillId="30" borderId="33" xfId="2" applyFont="1" applyFill="1" applyBorder="1" applyAlignment="1" applyProtection="1">
      <alignment horizontal="center" vertical="center" wrapText="1"/>
      <protection hidden="1"/>
    </xf>
    <xf numFmtId="0" fontId="58" fillId="30" borderId="32" xfId="2" applyFont="1" applyFill="1" applyBorder="1" applyAlignment="1" applyProtection="1">
      <alignment horizontal="center" vertical="center" wrapText="1"/>
      <protection hidden="1"/>
    </xf>
    <xf numFmtId="0" fontId="58" fillId="30" borderId="27" xfId="2" applyFont="1" applyFill="1" applyBorder="1" applyAlignment="1" applyProtection="1">
      <alignment horizontal="center" vertical="center" wrapText="1"/>
      <protection hidden="1"/>
    </xf>
    <xf numFmtId="0" fontId="16" fillId="33" borderId="87" xfId="2" applyFont="1" applyFill="1" applyBorder="1" applyAlignment="1" applyProtection="1">
      <alignment horizontal="center" vertical="center" wrapText="1"/>
      <protection hidden="1"/>
    </xf>
    <xf numFmtId="0" fontId="16" fillId="33" borderId="27" xfId="2" applyFont="1" applyFill="1" applyBorder="1" applyAlignment="1" applyProtection="1">
      <alignment horizontal="center" vertical="center" wrapText="1"/>
      <protection hidden="1"/>
    </xf>
    <xf numFmtId="0" fontId="18" fillId="30" borderId="33" xfId="3" applyNumberFormat="1" applyFont="1" applyFill="1" applyBorder="1" applyAlignment="1" applyProtection="1">
      <alignment horizontal="center" vertical="center" wrapText="1"/>
      <protection hidden="1"/>
    </xf>
    <xf numFmtId="0" fontId="18" fillId="30" borderId="32" xfId="3" applyNumberFormat="1" applyFont="1" applyFill="1" applyBorder="1" applyAlignment="1" applyProtection="1">
      <alignment horizontal="center" vertical="center" wrapText="1"/>
      <protection hidden="1"/>
    </xf>
    <xf numFmtId="0" fontId="18" fillId="30" borderId="27" xfId="3" applyNumberFormat="1" applyFont="1" applyFill="1" applyBorder="1" applyAlignment="1" applyProtection="1">
      <alignment horizontal="center" vertical="center" wrapText="1"/>
      <protection hidden="1"/>
    </xf>
    <xf numFmtId="0" fontId="58" fillId="30" borderId="33" xfId="2" applyNumberFormat="1" applyFont="1" applyFill="1" applyBorder="1" applyAlignment="1" applyProtection="1">
      <alignment horizontal="center" vertical="center" wrapText="1"/>
      <protection locked="0"/>
    </xf>
    <xf numFmtId="0" fontId="58" fillId="30" borderId="32" xfId="2" applyNumberFormat="1" applyFont="1" applyFill="1" applyBorder="1" applyAlignment="1" applyProtection="1">
      <alignment horizontal="center" vertical="center" wrapText="1"/>
      <protection locked="0"/>
    </xf>
    <xf numFmtId="0" fontId="58" fillId="30" borderId="27" xfId="2" applyNumberFormat="1" applyFont="1" applyFill="1" applyBorder="1" applyAlignment="1" applyProtection="1">
      <alignment horizontal="center" vertical="center" wrapText="1"/>
      <protection locked="0"/>
    </xf>
    <xf numFmtId="0" fontId="90" fillId="30" borderId="33" xfId="2" applyFont="1" applyFill="1" applyBorder="1" applyAlignment="1" applyProtection="1">
      <alignment horizontal="center" vertical="center" wrapText="1"/>
      <protection locked="0"/>
    </xf>
    <xf numFmtId="0" fontId="90" fillId="30" borderId="32" xfId="2" applyFont="1" applyFill="1" applyBorder="1" applyAlignment="1" applyProtection="1">
      <alignment horizontal="center" vertical="center" wrapText="1"/>
      <protection locked="0"/>
    </xf>
    <xf numFmtId="0" fontId="90" fillId="30" borderId="27" xfId="2" applyFont="1" applyFill="1" applyBorder="1" applyAlignment="1" applyProtection="1">
      <alignment horizontal="center" vertical="center" wrapText="1"/>
      <protection locked="0"/>
    </xf>
    <xf numFmtId="0" fontId="83" fillId="30" borderId="33" xfId="2" applyFont="1" applyFill="1" applyBorder="1" applyAlignment="1" applyProtection="1">
      <alignment horizontal="center" vertical="center" wrapText="1"/>
      <protection locked="0"/>
    </xf>
    <xf numFmtId="0" fontId="83" fillId="30" borderId="32" xfId="2" applyFont="1" applyFill="1" applyBorder="1" applyAlignment="1" applyProtection="1">
      <alignment horizontal="center" vertical="center" wrapText="1"/>
      <protection locked="0"/>
    </xf>
    <xf numFmtId="0" fontId="83" fillId="30" borderId="27" xfId="2" applyFont="1" applyFill="1" applyBorder="1" applyAlignment="1" applyProtection="1">
      <alignment horizontal="center" vertical="center" wrapText="1"/>
      <protection locked="0"/>
    </xf>
    <xf numFmtId="0" fontId="91" fillId="30" borderId="33" xfId="3" applyNumberFormat="1" applyFont="1" applyFill="1" applyBorder="1" applyAlignment="1" applyProtection="1">
      <alignment horizontal="center" vertical="center" wrapText="1"/>
      <protection locked="0"/>
    </xf>
    <xf numFmtId="0" fontId="91" fillId="30" borderId="32" xfId="3" applyNumberFormat="1" applyFont="1" applyFill="1" applyBorder="1" applyAlignment="1" applyProtection="1">
      <alignment horizontal="center" vertical="center" wrapText="1"/>
      <protection locked="0"/>
    </xf>
    <xf numFmtId="0" fontId="91" fillId="30" borderId="27" xfId="3" applyNumberFormat="1" applyFont="1" applyFill="1" applyBorder="1" applyAlignment="1" applyProtection="1">
      <alignment horizontal="center" vertical="center" wrapText="1"/>
      <protection locked="0"/>
    </xf>
    <xf numFmtId="4" fontId="45" fillId="30" borderId="33" xfId="2" applyNumberFormat="1" applyFont="1" applyFill="1" applyBorder="1" applyAlignment="1" applyProtection="1">
      <alignment horizontal="center" vertical="center" wrapText="1"/>
      <protection hidden="1"/>
    </xf>
    <xf numFmtId="4" fontId="45" fillId="30" borderId="32" xfId="2" applyNumberFormat="1" applyFont="1" applyFill="1" applyBorder="1" applyAlignment="1" applyProtection="1">
      <alignment horizontal="center" vertical="center" wrapText="1"/>
      <protection hidden="1"/>
    </xf>
    <xf numFmtId="4" fontId="45" fillId="30" borderId="27" xfId="2" applyNumberFormat="1" applyFont="1" applyFill="1" applyBorder="1" applyAlignment="1" applyProtection="1">
      <alignment horizontal="center" vertical="center" wrapText="1"/>
      <protection hidden="1"/>
    </xf>
    <xf numFmtId="4" fontId="45" fillId="30" borderId="33" xfId="2" applyNumberFormat="1" applyFont="1" applyFill="1" applyBorder="1" applyAlignment="1" applyProtection="1">
      <alignment horizontal="center" vertical="center" wrapText="1"/>
      <protection locked="0"/>
    </xf>
    <xf numFmtId="4" fontId="45" fillId="30" borderId="32" xfId="2" applyNumberFormat="1" applyFont="1" applyFill="1" applyBorder="1" applyAlignment="1" applyProtection="1">
      <alignment horizontal="center" vertical="center" wrapText="1"/>
      <protection locked="0"/>
    </xf>
    <xf numFmtId="4" fontId="45" fillId="30" borderId="27" xfId="2" applyNumberFormat="1" applyFont="1" applyFill="1" applyBorder="1" applyAlignment="1" applyProtection="1">
      <alignment horizontal="center" vertical="center" wrapText="1"/>
      <protection locked="0"/>
    </xf>
    <xf numFmtId="9" fontId="58" fillId="30" borderId="33" xfId="2" applyNumberFormat="1" applyFont="1" applyFill="1" applyBorder="1" applyAlignment="1" applyProtection="1">
      <alignment horizontal="center" vertical="center" wrapText="1"/>
      <protection locked="0"/>
    </xf>
    <xf numFmtId="9" fontId="58" fillId="30" borderId="32" xfId="2" applyNumberFormat="1" applyFont="1" applyFill="1" applyBorder="1" applyAlignment="1" applyProtection="1">
      <alignment horizontal="center" vertical="center" wrapText="1"/>
      <protection locked="0"/>
    </xf>
    <xf numFmtId="9" fontId="58" fillId="30" borderId="27" xfId="2" applyNumberFormat="1" applyFont="1" applyFill="1" applyBorder="1" applyAlignment="1" applyProtection="1">
      <alignment horizontal="center" vertical="center" wrapText="1"/>
      <protection locked="0"/>
    </xf>
    <xf numFmtId="0" fontId="45" fillId="30" borderId="33" xfId="2" applyFont="1" applyFill="1" applyBorder="1" applyAlignment="1" applyProtection="1">
      <alignment horizontal="center" vertical="center" wrapText="1"/>
      <protection locked="0"/>
    </xf>
    <xf numFmtId="0" fontId="45" fillId="30" borderId="32" xfId="2" applyFont="1" applyFill="1" applyBorder="1" applyAlignment="1" applyProtection="1">
      <alignment horizontal="center" vertical="center" wrapText="1"/>
      <protection locked="0"/>
    </xf>
    <xf numFmtId="0" fontId="45" fillId="30" borderId="27" xfId="2" applyFont="1" applyFill="1" applyBorder="1" applyAlignment="1" applyProtection="1">
      <alignment horizontal="center" vertical="center" wrapText="1"/>
      <protection locked="0"/>
    </xf>
    <xf numFmtId="0" fontId="58" fillId="30" borderId="33" xfId="2" applyFont="1" applyFill="1" applyBorder="1" applyAlignment="1" applyProtection="1">
      <alignment horizontal="center" vertical="center" wrapText="1"/>
      <protection locked="0"/>
    </xf>
    <xf numFmtId="0" fontId="58" fillId="30" borderId="32" xfId="2" applyFont="1" applyFill="1" applyBorder="1" applyAlignment="1" applyProtection="1">
      <alignment horizontal="center" vertical="center" wrapText="1"/>
      <protection locked="0"/>
    </xf>
    <xf numFmtId="0" fontId="58" fillId="30" borderId="27" xfId="2" applyFont="1" applyFill="1" applyBorder="1" applyAlignment="1" applyProtection="1">
      <alignment horizontal="center" vertical="center" wrapText="1"/>
      <protection locked="0"/>
    </xf>
    <xf numFmtId="0" fontId="18" fillId="30" borderId="33" xfId="3" applyNumberFormat="1" applyFont="1" applyFill="1" applyBorder="1" applyAlignment="1" applyProtection="1">
      <alignment horizontal="center" vertical="center" wrapText="1"/>
      <protection locked="0"/>
    </xf>
    <xf numFmtId="0" fontId="18" fillId="30" borderId="32" xfId="3" applyNumberFormat="1" applyFont="1" applyFill="1" applyBorder="1" applyAlignment="1" applyProtection="1">
      <alignment horizontal="center" vertical="center" wrapText="1"/>
      <protection locked="0"/>
    </xf>
    <xf numFmtId="0" fontId="18" fillId="30" borderId="27" xfId="3" applyNumberFormat="1" applyFont="1" applyFill="1" applyBorder="1" applyAlignment="1" applyProtection="1">
      <alignment horizontal="center" vertical="center" wrapText="1"/>
      <protection locked="0"/>
    </xf>
    <xf numFmtId="0" fontId="58" fillId="0" borderId="33" xfId="2" applyNumberFormat="1" applyFont="1" applyFill="1" applyBorder="1" applyAlignment="1" applyProtection="1">
      <alignment horizontal="center" vertical="center" wrapText="1"/>
      <protection locked="0"/>
    </xf>
    <xf numFmtId="0" fontId="58" fillId="0" borderId="32" xfId="2" applyNumberFormat="1" applyFont="1" applyFill="1" applyBorder="1" applyAlignment="1" applyProtection="1">
      <alignment horizontal="center" vertical="center" wrapText="1"/>
      <protection locked="0"/>
    </xf>
    <xf numFmtId="0" fontId="58" fillId="0" borderId="27" xfId="2" applyNumberFormat="1" applyFont="1" applyFill="1" applyBorder="1" applyAlignment="1" applyProtection="1">
      <alignment horizontal="center" vertical="center" wrapText="1"/>
      <protection locked="0"/>
    </xf>
    <xf numFmtId="4" fontId="45" fillId="0" borderId="33" xfId="2" applyNumberFormat="1" applyFont="1" applyFill="1" applyBorder="1" applyAlignment="1" applyProtection="1">
      <alignment horizontal="center" vertical="center" wrapText="1"/>
      <protection locked="0"/>
    </xf>
    <xf numFmtId="4" fontId="45" fillId="0" borderId="32" xfId="2" applyNumberFormat="1" applyFont="1" applyFill="1" applyBorder="1" applyAlignment="1" applyProtection="1">
      <alignment horizontal="center" vertical="center" wrapText="1"/>
      <protection locked="0"/>
    </xf>
    <xf numFmtId="4" fontId="45" fillId="0" borderId="27" xfId="2" applyNumberFormat="1" applyFont="1" applyFill="1" applyBorder="1" applyAlignment="1" applyProtection="1">
      <alignment horizontal="center" vertical="center" wrapText="1"/>
      <protection locked="0"/>
    </xf>
    <xf numFmtId="0" fontId="58" fillId="39" borderId="33" xfId="2" applyNumberFormat="1" applyFont="1" applyFill="1" applyBorder="1" applyAlignment="1" applyProtection="1">
      <alignment horizontal="center" vertical="center" wrapText="1"/>
      <protection locked="0"/>
    </xf>
    <xf numFmtId="0" fontId="58" fillId="39" borderId="32" xfId="2" applyNumberFormat="1" applyFont="1" applyFill="1" applyBorder="1" applyAlignment="1" applyProtection="1">
      <alignment horizontal="center" vertical="center" wrapText="1"/>
      <protection locked="0"/>
    </xf>
    <xf numFmtId="0" fontId="58" fillId="39" borderId="27" xfId="2" applyNumberFormat="1" applyFont="1" applyFill="1" applyBorder="1" applyAlignment="1" applyProtection="1">
      <alignment horizontal="center" vertical="center" wrapText="1"/>
      <protection locked="0"/>
    </xf>
    <xf numFmtId="9" fontId="58" fillId="0" borderId="33" xfId="2" applyNumberFormat="1" applyFont="1" applyFill="1" applyBorder="1" applyAlignment="1" applyProtection="1">
      <alignment horizontal="center" vertical="center" wrapText="1"/>
      <protection locked="0"/>
    </xf>
    <xf numFmtId="9" fontId="58" fillId="0" borderId="32" xfId="2" applyNumberFormat="1" applyFont="1" applyFill="1" applyBorder="1" applyAlignment="1" applyProtection="1">
      <alignment horizontal="center" vertical="center" wrapText="1"/>
      <protection locked="0"/>
    </xf>
    <xf numFmtId="9" fontId="58" fillId="0" borderId="27" xfId="2" applyNumberFormat="1" applyFont="1" applyFill="1" applyBorder="1" applyAlignment="1" applyProtection="1">
      <alignment horizontal="center" vertical="center" wrapText="1"/>
      <protection locked="0"/>
    </xf>
    <xf numFmtId="0" fontId="90" fillId="39" borderId="33" xfId="2" applyFont="1" applyFill="1" applyBorder="1" applyAlignment="1" applyProtection="1">
      <alignment horizontal="center" vertical="center" wrapText="1"/>
      <protection locked="0"/>
    </xf>
    <xf numFmtId="0" fontId="90" fillId="39" borderId="32" xfId="2" applyFont="1" applyFill="1" applyBorder="1" applyAlignment="1" applyProtection="1">
      <alignment horizontal="center" vertical="center" wrapText="1"/>
      <protection locked="0"/>
    </xf>
    <xf numFmtId="0" fontId="90" fillId="39" borderId="27" xfId="2" applyFont="1" applyFill="1" applyBorder="1" applyAlignment="1" applyProtection="1">
      <alignment horizontal="center" vertical="center" wrapText="1"/>
      <protection locked="0"/>
    </xf>
    <xf numFmtId="0" fontId="83" fillId="0" borderId="33" xfId="2" applyFont="1" applyFill="1" applyBorder="1" applyAlignment="1" applyProtection="1">
      <alignment horizontal="center" vertical="center" wrapText="1"/>
      <protection locked="0"/>
    </xf>
    <xf numFmtId="0" fontId="83" fillId="0" borderId="32" xfId="2" applyFont="1" applyFill="1" applyBorder="1" applyAlignment="1" applyProtection="1">
      <alignment horizontal="center" vertical="center" wrapText="1"/>
      <protection locked="0"/>
    </xf>
    <xf numFmtId="0" fontId="83" fillId="0" borderId="27" xfId="2" applyFont="1" applyFill="1" applyBorder="1" applyAlignment="1" applyProtection="1">
      <alignment horizontal="center" vertical="center" wrapText="1"/>
      <protection locked="0"/>
    </xf>
    <xf numFmtId="0" fontId="91" fillId="0" borderId="33" xfId="3" applyNumberFormat="1" applyFont="1" applyFill="1" applyBorder="1" applyAlignment="1" applyProtection="1">
      <alignment horizontal="center" vertical="center" wrapText="1"/>
      <protection locked="0"/>
    </xf>
    <xf numFmtId="0" fontId="91" fillId="0" borderId="32" xfId="3" applyNumberFormat="1" applyFont="1" applyFill="1" applyBorder="1" applyAlignment="1" applyProtection="1">
      <alignment horizontal="center" vertical="center" wrapText="1"/>
      <protection locked="0"/>
    </xf>
    <xf numFmtId="0" fontId="91" fillId="0" borderId="27" xfId="3" applyNumberFormat="1" applyFont="1" applyFill="1" applyBorder="1" applyAlignment="1" applyProtection="1">
      <alignment horizontal="center" vertical="center" wrapText="1"/>
      <protection locked="0"/>
    </xf>
    <xf numFmtId="0" fontId="58" fillId="37" borderId="33" xfId="2" applyFont="1" applyFill="1" applyBorder="1" applyAlignment="1" applyProtection="1">
      <alignment horizontal="center" vertical="top" wrapText="1"/>
      <protection locked="0"/>
    </xf>
    <xf numFmtId="0" fontId="58" fillId="37" borderId="32" xfId="2" applyFont="1" applyFill="1" applyBorder="1" applyAlignment="1" applyProtection="1">
      <alignment horizontal="center" vertical="top" wrapText="1"/>
      <protection locked="0"/>
    </xf>
    <xf numFmtId="0" fontId="58" fillId="37" borderId="27" xfId="2" applyFont="1" applyFill="1" applyBorder="1" applyAlignment="1" applyProtection="1">
      <alignment horizontal="center" vertical="top" wrapText="1"/>
      <protection locked="0"/>
    </xf>
    <xf numFmtId="0" fontId="18" fillId="0" borderId="33" xfId="3" applyNumberFormat="1" applyFont="1" applyFill="1" applyBorder="1" applyAlignment="1" applyProtection="1">
      <alignment horizontal="center" vertical="center" wrapText="1"/>
      <protection locked="0"/>
    </xf>
    <xf numFmtId="0" fontId="18" fillId="0" borderId="32" xfId="3" applyNumberFormat="1" applyFont="1" applyFill="1" applyBorder="1" applyAlignment="1" applyProtection="1">
      <alignment horizontal="center" vertical="center" wrapText="1"/>
      <protection locked="0"/>
    </xf>
    <xf numFmtId="0" fontId="18" fillId="0" borderId="27" xfId="3" applyNumberFormat="1" applyFont="1" applyFill="1" applyBorder="1" applyAlignment="1" applyProtection="1">
      <alignment horizontal="center" vertical="center" wrapText="1"/>
      <protection locked="0"/>
    </xf>
    <xf numFmtId="0" fontId="45" fillId="39" borderId="33" xfId="2" applyFont="1" applyFill="1" applyBorder="1" applyAlignment="1" applyProtection="1">
      <alignment horizontal="center" vertical="center" wrapText="1"/>
      <protection locked="0"/>
    </xf>
    <xf numFmtId="0" fontId="45" fillId="39" borderId="32" xfId="2" applyFont="1" applyFill="1" applyBorder="1" applyAlignment="1" applyProtection="1">
      <alignment horizontal="center" vertical="center" wrapText="1"/>
      <protection locked="0"/>
    </xf>
    <xf numFmtId="0" fontId="45" fillId="39" borderId="27" xfId="2" applyFont="1" applyFill="1" applyBorder="1" applyAlignment="1" applyProtection="1">
      <alignment horizontal="center" vertical="center" wrapText="1"/>
      <protection locked="0"/>
    </xf>
    <xf numFmtId="0" fontId="58" fillId="31" borderId="33" xfId="2" applyNumberFormat="1" applyFont="1" applyFill="1" applyBorder="1" applyAlignment="1" applyProtection="1">
      <alignment horizontal="center" vertical="center" wrapText="1"/>
      <protection locked="0"/>
    </xf>
    <xf numFmtId="0" fontId="58" fillId="31" borderId="32" xfId="2" applyNumberFormat="1" applyFont="1" applyFill="1" applyBorder="1" applyAlignment="1" applyProtection="1">
      <alignment horizontal="center" vertical="center" wrapText="1"/>
      <protection locked="0"/>
    </xf>
    <xf numFmtId="0" fontId="58" fillId="31" borderId="27" xfId="2" applyNumberFormat="1" applyFont="1" applyFill="1" applyBorder="1" applyAlignment="1" applyProtection="1">
      <alignment horizontal="center" vertical="center" wrapText="1"/>
      <protection locked="0"/>
    </xf>
    <xf numFmtId="4" fontId="45" fillId="31" borderId="33" xfId="2" applyNumberFormat="1" applyFont="1" applyFill="1" applyBorder="1" applyAlignment="1" applyProtection="1">
      <alignment horizontal="center" vertical="center" wrapText="1"/>
      <protection locked="0"/>
    </xf>
    <xf numFmtId="4" fontId="45" fillId="31" borderId="32" xfId="2" applyNumberFormat="1" applyFont="1" applyFill="1" applyBorder="1" applyAlignment="1" applyProtection="1">
      <alignment horizontal="center" vertical="center" wrapText="1"/>
      <protection locked="0"/>
    </xf>
    <xf numFmtId="4" fontId="45" fillId="31" borderId="27" xfId="2" applyNumberFormat="1" applyFont="1" applyFill="1" applyBorder="1" applyAlignment="1" applyProtection="1">
      <alignment horizontal="center" vertical="center" wrapText="1"/>
      <protection locked="0"/>
    </xf>
    <xf numFmtId="9" fontId="58" fillId="31" borderId="33" xfId="2" applyNumberFormat="1" applyFont="1" applyFill="1" applyBorder="1" applyAlignment="1" applyProtection="1">
      <alignment horizontal="center" vertical="center" wrapText="1"/>
      <protection locked="0"/>
    </xf>
    <xf numFmtId="9" fontId="58" fillId="31" borderId="32" xfId="2" applyNumberFormat="1" applyFont="1" applyFill="1" applyBorder="1" applyAlignment="1" applyProtection="1">
      <alignment horizontal="center" vertical="center" wrapText="1"/>
      <protection locked="0"/>
    </xf>
    <xf numFmtId="9" fontId="58" fillId="31" borderId="27" xfId="2" applyNumberFormat="1" applyFont="1" applyFill="1" applyBorder="1" applyAlignment="1" applyProtection="1">
      <alignment horizontal="center" vertical="center" wrapText="1"/>
      <protection locked="0"/>
    </xf>
    <xf numFmtId="0" fontId="58" fillId="0" borderId="33" xfId="2" applyFont="1" applyFill="1" applyBorder="1" applyAlignment="1" applyProtection="1">
      <alignment horizontal="center" vertical="center" wrapText="1"/>
      <protection locked="0"/>
    </xf>
    <xf numFmtId="0" fontId="58" fillId="0" borderId="32" xfId="2" applyFont="1" applyFill="1" applyBorder="1" applyAlignment="1" applyProtection="1">
      <alignment horizontal="center" vertical="center" wrapText="1"/>
      <protection locked="0"/>
    </xf>
    <xf numFmtId="0" fontId="58" fillId="0" borderId="27" xfId="2" applyFont="1" applyFill="1" applyBorder="1" applyAlignment="1" applyProtection="1">
      <alignment horizontal="center" vertical="center" wrapText="1"/>
      <protection locked="0"/>
    </xf>
    <xf numFmtId="17" fontId="58" fillId="0" borderId="33" xfId="2" applyNumberFormat="1" applyFont="1" applyFill="1" applyBorder="1" applyAlignment="1" applyProtection="1">
      <alignment horizontal="center" vertical="center" wrapText="1"/>
      <protection locked="0"/>
    </xf>
    <xf numFmtId="167" fontId="84" fillId="0" borderId="88" xfId="3" applyFont="1" applyFill="1" applyBorder="1" applyAlignment="1" applyProtection="1">
      <alignment horizontal="center" vertical="center" wrapText="1"/>
      <protection locked="0"/>
    </xf>
    <xf numFmtId="167" fontId="84" fillId="0" borderId="18" xfId="3" applyFont="1" applyFill="1" applyBorder="1" applyAlignment="1" applyProtection="1">
      <alignment horizontal="center" vertical="center" wrapText="1"/>
      <protection locked="0"/>
    </xf>
    <xf numFmtId="0" fontId="18" fillId="0" borderId="70" xfId="3" applyNumberFormat="1" applyFont="1" applyFill="1" applyBorder="1" applyAlignment="1" applyProtection="1">
      <alignment horizontal="center" vertical="center" wrapText="1"/>
      <protection locked="0"/>
    </xf>
    <xf numFmtId="0" fontId="45" fillId="33" borderId="70" xfId="2" applyNumberFormat="1" applyFont="1" applyFill="1" applyBorder="1" applyAlignment="1" applyProtection="1">
      <alignment horizontal="center" vertical="center" wrapText="1"/>
      <protection hidden="1"/>
    </xf>
    <xf numFmtId="4" fontId="45" fillId="0" borderId="65" xfId="2" applyNumberFormat="1" applyFont="1" applyFill="1" applyBorder="1" applyAlignment="1" applyProtection="1">
      <alignment horizontal="center" vertical="center" wrapText="1"/>
      <protection locked="0"/>
    </xf>
    <xf numFmtId="0" fontId="74" fillId="32" borderId="2" xfId="0" applyNumberFormat="1" applyFont="1" applyFill="1" applyBorder="1" applyAlignment="1" applyProtection="1">
      <alignment horizontal="center" vertical="center" wrapText="1"/>
      <protection hidden="1"/>
    </xf>
    <xf numFmtId="0" fontId="74" fillId="32" borderId="44" xfId="0" applyNumberFormat="1" applyFont="1" applyFill="1" applyBorder="1" applyAlignment="1" applyProtection="1">
      <alignment horizontal="center" vertical="center" wrapText="1"/>
      <protection hidden="1"/>
    </xf>
    <xf numFmtId="0" fontId="74" fillId="32" borderId="35" xfId="0" applyNumberFormat="1" applyFont="1" applyFill="1" applyBorder="1" applyAlignment="1" applyProtection="1">
      <alignment horizontal="center" vertical="center" wrapText="1"/>
      <protection hidden="1"/>
    </xf>
    <xf numFmtId="0" fontId="58" fillId="28" borderId="33" xfId="2" applyFont="1" applyFill="1" applyBorder="1" applyAlignment="1" applyProtection="1">
      <alignment horizontal="center" vertical="center" wrapText="1"/>
      <protection locked="0"/>
    </xf>
    <xf numFmtId="0" fontId="58" fillId="28" borderId="32" xfId="2" applyFont="1" applyFill="1" applyBorder="1" applyAlignment="1" applyProtection="1">
      <alignment horizontal="center" vertical="center" wrapText="1"/>
      <protection locked="0"/>
    </xf>
    <xf numFmtId="0" fontId="58" fillId="28" borderId="27" xfId="2" applyFont="1" applyFill="1" applyBorder="1" applyAlignment="1" applyProtection="1">
      <alignment horizontal="center" vertical="center" wrapText="1"/>
      <protection locked="0"/>
    </xf>
    <xf numFmtId="0" fontId="64" fillId="37" borderId="2" xfId="2" applyFont="1" applyFill="1" applyBorder="1" applyAlignment="1" applyProtection="1">
      <alignment horizontal="center" vertical="center" wrapText="1"/>
      <protection hidden="1"/>
    </xf>
    <xf numFmtId="0" fontId="64" fillId="37" borderId="44" xfId="2" applyFont="1" applyFill="1" applyBorder="1" applyAlignment="1" applyProtection="1">
      <alignment horizontal="center" vertical="center" wrapText="1"/>
      <protection hidden="1"/>
    </xf>
    <xf numFmtId="0" fontId="64" fillId="37" borderId="35" xfId="2" applyFont="1" applyFill="1" applyBorder="1" applyAlignment="1" applyProtection="1">
      <alignment horizontal="center" vertical="center" wrapText="1"/>
      <protection hidden="1"/>
    </xf>
    <xf numFmtId="0" fontId="81" fillId="31" borderId="2" xfId="2" applyNumberFormat="1" applyFont="1" applyFill="1" applyBorder="1" applyAlignment="1" applyProtection="1">
      <alignment horizontal="center" vertical="center" wrapText="1"/>
      <protection hidden="1"/>
    </xf>
    <xf numFmtId="0" fontId="81" fillId="31" borderId="44" xfId="2" applyNumberFormat="1" applyFont="1" applyFill="1" applyBorder="1" applyAlignment="1" applyProtection="1">
      <alignment horizontal="center" vertical="center" wrapText="1"/>
      <protection hidden="1"/>
    </xf>
    <xf numFmtId="0" fontId="81" fillId="31" borderId="35" xfId="2" applyNumberFormat="1" applyFont="1" applyFill="1" applyBorder="1" applyAlignment="1" applyProtection="1">
      <alignment horizontal="center" vertical="center" wrapText="1"/>
      <protection hidden="1"/>
    </xf>
    <xf numFmtId="0" fontId="17" fillId="0" borderId="0" xfId="2" applyFont="1" applyFill="1" applyAlignment="1" applyProtection="1">
      <alignment horizontal="left" vertical="center" wrapText="1"/>
      <protection hidden="1"/>
    </xf>
    <xf numFmtId="167" fontId="18" fillId="33" borderId="2" xfId="3" applyFont="1" applyFill="1" applyBorder="1" applyAlignment="1" applyProtection="1">
      <alignment horizontal="center" vertical="center" wrapText="1"/>
      <protection hidden="1"/>
    </xf>
    <xf numFmtId="167" fontId="18" fillId="33" borderId="35" xfId="3" applyFont="1" applyFill="1" applyBorder="1" applyAlignment="1" applyProtection="1">
      <alignment horizontal="center" vertical="center" wrapText="1"/>
      <protection hidden="1"/>
    </xf>
    <xf numFmtId="168" fontId="15" fillId="33" borderId="22" xfId="3" applyNumberFormat="1" applyFont="1" applyFill="1" applyBorder="1" applyAlignment="1" applyProtection="1">
      <alignment horizontal="center" vertical="center" wrapText="1"/>
      <protection hidden="1"/>
    </xf>
    <xf numFmtId="167" fontId="15" fillId="33" borderId="22" xfId="3" applyFont="1" applyFill="1" applyBorder="1" applyAlignment="1" applyProtection="1">
      <alignment horizontal="center" vertical="center" wrapText="1"/>
      <protection hidden="1"/>
    </xf>
    <xf numFmtId="189" fontId="15" fillId="37" borderId="2" xfId="3" applyNumberFormat="1" applyFont="1" applyFill="1" applyBorder="1" applyAlignment="1" applyProtection="1">
      <alignment horizontal="center" vertical="center" wrapText="1"/>
      <protection locked="0"/>
    </xf>
    <xf numFmtId="189" fontId="15" fillId="37" borderId="35" xfId="3" applyNumberFormat="1" applyFont="1" applyFill="1" applyBorder="1" applyAlignment="1" applyProtection="1">
      <alignment horizontal="center" vertical="center" wrapText="1"/>
      <protection locked="0"/>
    </xf>
    <xf numFmtId="169" fontId="15" fillId="37" borderId="22" xfId="3" applyNumberFormat="1" applyFont="1" applyFill="1" applyBorder="1" applyAlignment="1" applyProtection="1">
      <alignment horizontal="center" vertical="center" wrapText="1"/>
      <protection locked="0"/>
    </xf>
    <xf numFmtId="0" fontId="15" fillId="37" borderId="93" xfId="356" applyFont="1" applyFill="1" applyBorder="1" applyAlignment="1" applyProtection="1">
      <alignment horizontal="center" vertical="center"/>
      <protection hidden="1"/>
    </xf>
    <xf numFmtId="0" fontId="15" fillId="37" borderId="85" xfId="356" applyFont="1" applyFill="1" applyBorder="1" applyAlignment="1" applyProtection="1">
      <alignment horizontal="center" vertical="center"/>
      <protection hidden="1"/>
    </xf>
    <xf numFmtId="0" fontId="15" fillId="37" borderId="86" xfId="356" applyFont="1" applyFill="1" applyBorder="1" applyAlignment="1" applyProtection="1">
      <alignment horizontal="center" vertical="center"/>
      <protection hidden="1"/>
    </xf>
    <xf numFmtId="0" fontId="75" fillId="0" borderId="87" xfId="1" applyNumberFormat="1" applyFont="1" applyFill="1" applyBorder="1" applyAlignment="1" applyProtection="1">
      <alignment horizontal="center" vertical="center" wrapText="1"/>
      <protection hidden="1"/>
    </xf>
    <xf numFmtId="0" fontId="58" fillId="28" borderId="33" xfId="2" applyFont="1" applyFill="1" applyBorder="1" applyAlignment="1" applyProtection="1">
      <alignment horizontal="center" vertical="top" wrapText="1"/>
      <protection locked="0"/>
    </xf>
    <xf numFmtId="0" fontId="58" fillId="28" borderId="32" xfId="2" applyFont="1" applyFill="1" applyBorder="1" applyAlignment="1" applyProtection="1">
      <alignment horizontal="center" vertical="top" wrapText="1"/>
      <protection locked="0"/>
    </xf>
    <xf numFmtId="0" fontId="58" fillId="28" borderId="27" xfId="2" applyFont="1" applyFill="1" applyBorder="1" applyAlignment="1" applyProtection="1">
      <alignment horizontal="center" vertical="top" wrapText="1"/>
      <protection locked="0"/>
    </xf>
    <xf numFmtId="0" fontId="18" fillId="28" borderId="33" xfId="3" applyNumberFormat="1" applyFont="1" applyFill="1" applyBorder="1" applyAlignment="1" applyProtection="1">
      <alignment horizontal="center" vertical="center" wrapText="1"/>
      <protection locked="0"/>
    </xf>
    <xf numFmtId="0" fontId="18" fillId="28" borderId="32" xfId="3" applyNumberFormat="1" applyFont="1" applyFill="1" applyBorder="1" applyAlignment="1" applyProtection="1">
      <alignment horizontal="center" vertical="center" wrapText="1"/>
      <protection locked="0"/>
    </xf>
    <xf numFmtId="0" fontId="18" fillId="28" borderId="27" xfId="3" applyNumberFormat="1" applyFont="1" applyFill="1" applyBorder="1" applyAlignment="1" applyProtection="1">
      <alignment horizontal="center" vertical="center" wrapText="1"/>
      <protection locked="0"/>
    </xf>
    <xf numFmtId="0" fontId="83" fillId="28" borderId="33" xfId="2" applyFont="1" applyFill="1" applyBorder="1" applyAlignment="1" applyProtection="1">
      <alignment horizontal="center" vertical="center" wrapText="1"/>
      <protection locked="0"/>
    </xf>
    <xf numFmtId="0" fontId="83" fillId="28" borderId="32" xfId="2" applyFont="1" applyFill="1" applyBorder="1" applyAlignment="1" applyProtection="1">
      <alignment horizontal="center" vertical="center" wrapText="1"/>
      <protection locked="0"/>
    </xf>
    <xf numFmtId="0" fontId="83" fillId="28" borderId="27" xfId="2" applyFont="1" applyFill="1" applyBorder="1" applyAlignment="1" applyProtection="1">
      <alignment horizontal="center" vertical="center" wrapText="1"/>
      <protection locked="0"/>
    </xf>
    <xf numFmtId="0" fontId="91" fillId="28" borderId="33" xfId="3" applyNumberFormat="1" applyFont="1" applyFill="1" applyBorder="1" applyAlignment="1" applyProtection="1">
      <alignment horizontal="center" vertical="center" wrapText="1"/>
      <protection locked="0"/>
    </xf>
    <xf numFmtId="0" fontId="91" fillId="28" borderId="32" xfId="3" applyNumberFormat="1" applyFont="1" applyFill="1" applyBorder="1" applyAlignment="1" applyProtection="1">
      <alignment horizontal="center" vertical="center" wrapText="1"/>
      <protection locked="0"/>
    </xf>
    <xf numFmtId="0" fontId="91" fillId="28" borderId="27" xfId="3" applyNumberFormat="1" applyFont="1" applyFill="1" applyBorder="1" applyAlignment="1" applyProtection="1">
      <alignment horizontal="center" vertical="center" wrapText="1"/>
      <protection locked="0"/>
    </xf>
    <xf numFmtId="0" fontId="83" fillId="28" borderId="87" xfId="2" applyFont="1" applyFill="1" applyBorder="1" applyAlignment="1" applyProtection="1">
      <alignment horizontal="center" vertical="center" wrapText="1"/>
      <protection locked="0"/>
    </xf>
    <xf numFmtId="0" fontId="18" fillId="0" borderId="87" xfId="3" applyNumberFormat="1" applyFont="1" applyFill="1" applyBorder="1" applyAlignment="1" applyProtection="1">
      <alignment horizontal="center" vertical="center" wrapText="1"/>
      <protection locked="0"/>
    </xf>
    <xf numFmtId="0" fontId="58" fillId="0" borderId="33" xfId="2" applyFont="1" applyFill="1" applyBorder="1" applyAlignment="1" applyProtection="1">
      <alignment horizontal="center" vertical="top" wrapText="1"/>
      <protection hidden="1"/>
    </xf>
    <xf numFmtId="0" fontId="58" fillId="0" borderId="32" xfId="2" applyFont="1" applyFill="1" applyBorder="1" applyAlignment="1" applyProtection="1">
      <alignment horizontal="center" vertical="top" wrapText="1"/>
      <protection hidden="1"/>
    </xf>
    <xf numFmtId="0" fontId="58" fillId="0" borderId="27" xfId="2" applyFont="1" applyFill="1" applyBorder="1" applyAlignment="1" applyProtection="1">
      <alignment horizontal="center" vertical="top" wrapText="1"/>
      <protection hidden="1"/>
    </xf>
    <xf numFmtId="0" fontId="58" fillId="0" borderId="33" xfId="2" applyFont="1" applyFill="1" applyBorder="1" applyAlignment="1" applyProtection="1">
      <alignment horizontal="center" vertical="top" wrapText="1"/>
      <protection locked="0"/>
    </xf>
    <xf numFmtId="0" fontId="58" fillId="0" borderId="32" xfId="2" applyFont="1" applyFill="1" applyBorder="1" applyAlignment="1" applyProtection="1">
      <alignment horizontal="center" vertical="top" wrapText="1"/>
      <protection locked="0"/>
    </xf>
    <xf numFmtId="0" fontId="58" fillId="0" borderId="27" xfId="2" applyFont="1" applyFill="1" applyBorder="1" applyAlignment="1" applyProtection="1">
      <alignment horizontal="center" vertical="top" wrapText="1"/>
      <protection locked="0"/>
    </xf>
    <xf numFmtId="167" fontId="50" fillId="30" borderId="87" xfId="3" applyFont="1" applyFill="1" applyBorder="1" applyAlignment="1" applyProtection="1">
      <alignment horizontal="center" vertical="center" wrapText="1"/>
      <protection locked="0"/>
    </xf>
    <xf numFmtId="167" fontId="50" fillId="30" borderId="32" xfId="3" applyFont="1" applyFill="1" applyBorder="1" applyAlignment="1" applyProtection="1">
      <alignment horizontal="center" vertical="center" wrapText="1"/>
      <protection locked="0"/>
    </xf>
    <xf numFmtId="0" fontId="17" fillId="0" borderId="33" xfId="2" applyFont="1" applyFill="1" applyBorder="1" applyAlignment="1" applyProtection="1">
      <alignment horizontal="center" vertical="center" wrapText="1"/>
      <protection locked="0"/>
    </xf>
    <xf numFmtId="0" fontId="17" fillId="0" borderId="32" xfId="2" applyFont="1" applyFill="1" applyBorder="1" applyAlignment="1" applyProtection="1">
      <alignment horizontal="center" vertical="center" wrapText="1"/>
      <protection locked="0"/>
    </xf>
    <xf numFmtId="0" fontId="17" fillId="0" borderId="27" xfId="2" applyFont="1" applyFill="1" applyBorder="1" applyAlignment="1" applyProtection="1">
      <alignment horizontal="center" vertical="center" wrapText="1"/>
      <protection locked="0"/>
    </xf>
    <xf numFmtId="4" fontId="45" fillId="31" borderId="65" xfId="2" applyNumberFormat="1" applyFont="1" applyFill="1" applyBorder="1" applyAlignment="1" applyProtection="1">
      <alignment horizontal="center" vertical="center" wrapText="1"/>
      <protection locked="0"/>
    </xf>
    <xf numFmtId="167" fontId="50" fillId="0" borderId="27" xfId="3" applyFont="1" applyFill="1" applyBorder="1" applyAlignment="1" applyProtection="1">
      <alignment horizontal="center" vertical="center" wrapText="1"/>
      <protection locked="0"/>
    </xf>
    <xf numFmtId="0" fontId="72" fillId="31" borderId="22" xfId="2" applyFont="1" applyFill="1" applyBorder="1" applyAlignment="1" applyProtection="1">
      <alignment horizontal="center" vertical="center" wrapText="1"/>
      <protection hidden="1"/>
    </xf>
    <xf numFmtId="0" fontId="18" fillId="37" borderId="22" xfId="3" applyNumberFormat="1" applyFont="1" applyFill="1" applyBorder="1" applyAlignment="1" applyProtection="1">
      <alignment horizontal="center" vertical="center" wrapText="1"/>
      <protection hidden="1"/>
    </xf>
    <xf numFmtId="0" fontId="18" fillId="0" borderId="22" xfId="2" applyFont="1" applyFill="1" applyBorder="1" applyAlignment="1" applyProtection="1">
      <alignment horizontal="center" vertical="center" wrapText="1"/>
      <protection hidden="1"/>
    </xf>
    <xf numFmtId="0" fontId="18" fillId="33" borderId="22" xfId="2" applyNumberFormat="1" applyFont="1" applyFill="1" applyBorder="1" applyAlignment="1" applyProtection="1">
      <alignment horizontal="center" vertical="center" wrapText="1"/>
      <protection hidden="1"/>
    </xf>
    <xf numFmtId="0" fontId="18" fillId="38" borderId="22" xfId="2" applyNumberFormat="1" applyFont="1" applyFill="1" applyBorder="1" applyAlignment="1" applyProtection="1">
      <alignment horizontal="center" vertical="center" wrapText="1"/>
      <protection hidden="1"/>
    </xf>
    <xf numFmtId="0" fontId="71" fillId="33" borderId="2" xfId="2" applyFont="1" applyFill="1" applyBorder="1" applyAlignment="1" applyProtection="1">
      <alignment horizontal="center" vertical="center" wrapText="1"/>
      <protection hidden="1"/>
    </xf>
    <xf numFmtId="0" fontId="71" fillId="33" borderId="35" xfId="2" applyFont="1" applyFill="1" applyBorder="1" applyAlignment="1" applyProtection="1">
      <alignment horizontal="center" vertical="center" wrapText="1"/>
      <protection hidden="1"/>
    </xf>
    <xf numFmtId="0" fontId="71" fillId="38" borderId="2" xfId="2" applyFont="1" applyFill="1" applyBorder="1" applyAlignment="1" applyProtection="1">
      <alignment horizontal="center" vertical="center" wrapText="1"/>
      <protection hidden="1"/>
    </xf>
    <xf numFmtId="0" fontId="71" fillId="38" borderId="35" xfId="2" applyFont="1" applyFill="1" applyBorder="1" applyAlignment="1" applyProtection="1">
      <alignment horizontal="center" vertical="center" wrapText="1"/>
      <protection hidden="1"/>
    </xf>
    <xf numFmtId="0" fontId="72" fillId="31" borderId="18" xfId="2" applyFont="1" applyFill="1" applyBorder="1" applyAlignment="1" applyProtection="1">
      <alignment horizontal="center" vertical="center" wrapText="1"/>
      <protection hidden="1"/>
    </xf>
    <xf numFmtId="0" fontId="72" fillId="31" borderId="0" xfId="2" applyFont="1" applyFill="1" applyBorder="1" applyAlignment="1" applyProtection="1">
      <alignment horizontal="center" vertical="center" wrapText="1"/>
      <protection hidden="1"/>
    </xf>
    <xf numFmtId="10" fontId="45" fillId="32" borderId="87" xfId="0" applyNumberFormat="1" applyFont="1" applyFill="1" applyBorder="1" applyAlignment="1" applyProtection="1">
      <alignment horizontal="center" vertical="center" wrapText="1"/>
      <protection hidden="1"/>
    </xf>
    <xf numFmtId="10" fontId="45" fillId="32" borderId="27" xfId="0" applyNumberFormat="1" applyFont="1" applyFill="1" applyBorder="1" applyAlignment="1" applyProtection="1">
      <alignment horizontal="center" vertical="center" wrapText="1"/>
      <protection hidden="1"/>
    </xf>
    <xf numFmtId="0" fontId="136" fillId="0" borderId="0" xfId="0" applyFont="1" applyBorder="1" applyAlignment="1">
      <alignment horizontal="right" vertical="center" wrapText="1"/>
    </xf>
    <xf numFmtId="0" fontId="136" fillId="0" borderId="0" xfId="0" applyFont="1" applyBorder="1" applyAlignment="1">
      <alignment horizontal="right" vertical="center"/>
    </xf>
    <xf numFmtId="204" fontId="140" fillId="0" borderId="87" xfId="357" applyNumberFormat="1" applyFont="1" applyBorder="1" applyAlignment="1">
      <alignment horizontal="center" vertical="center"/>
    </xf>
    <xf numFmtId="204" fontId="140" fillId="0" borderId="27" xfId="357" applyNumberFormat="1" applyFont="1" applyBorder="1" applyAlignment="1">
      <alignment horizontal="center" vertical="center"/>
    </xf>
    <xf numFmtId="204" fontId="140" fillId="0" borderId="87" xfId="357" applyNumberFormat="1" applyFont="1" applyBorder="1" applyAlignment="1">
      <alignment horizontal="right" vertical="center"/>
    </xf>
    <xf numFmtId="204" fontId="140" fillId="0" borderId="27" xfId="357" applyNumberFormat="1" applyFont="1" applyBorder="1" applyAlignment="1">
      <alignment horizontal="right" vertical="center"/>
    </xf>
    <xf numFmtId="0" fontId="139" fillId="28" borderId="134" xfId="356" applyFont="1" applyFill="1" applyBorder="1" applyAlignment="1" applyProtection="1">
      <alignment horizontal="center" vertical="center" textRotation="90" wrapText="1"/>
      <protection hidden="1"/>
    </xf>
    <xf numFmtId="0" fontId="139" fillId="28" borderId="196" xfId="356" applyFont="1" applyFill="1" applyBorder="1" applyAlignment="1" applyProtection="1">
      <alignment horizontal="center" vertical="center" textRotation="90" wrapText="1"/>
      <protection hidden="1"/>
    </xf>
    <xf numFmtId="0" fontId="75" fillId="37" borderId="56" xfId="0" applyFont="1" applyFill="1" applyBorder="1" applyAlignment="1" applyProtection="1">
      <alignment horizontal="center" wrapText="1"/>
      <protection hidden="1"/>
    </xf>
    <xf numFmtId="0" fontId="75" fillId="37" borderId="57" xfId="0" applyFont="1" applyFill="1" applyBorder="1" applyAlignment="1" applyProtection="1">
      <alignment horizontal="center" wrapText="1"/>
      <protection hidden="1"/>
    </xf>
    <xf numFmtId="0" fontId="75" fillId="37" borderId="58" xfId="0" applyFont="1" applyFill="1" applyBorder="1" applyAlignment="1" applyProtection="1">
      <alignment horizontal="center" wrapText="1"/>
      <protection hidden="1"/>
    </xf>
    <xf numFmtId="0" fontId="78" fillId="0" borderId="56" xfId="356" applyFont="1" applyBorder="1" applyAlignment="1" applyProtection="1">
      <alignment horizontal="center" vertical="center" wrapText="1"/>
      <protection hidden="1"/>
    </xf>
    <xf numFmtId="0" fontId="78" fillId="0" borderId="57" xfId="356" applyFont="1" applyBorder="1" applyAlignment="1" applyProtection="1">
      <alignment horizontal="center" vertical="center" wrapText="1"/>
      <protection hidden="1"/>
    </xf>
    <xf numFmtId="0" fontId="78" fillId="0" borderId="58" xfId="356" applyFont="1" applyBorder="1" applyAlignment="1" applyProtection="1">
      <alignment horizontal="center" vertical="center" wrapText="1"/>
      <protection hidden="1"/>
    </xf>
    <xf numFmtId="0" fontId="64" fillId="53" borderId="0" xfId="0" applyFont="1" applyFill="1" applyAlignment="1">
      <alignment horizontal="center" vertical="center" wrapText="1"/>
    </xf>
    <xf numFmtId="0" fontId="120" fillId="0" borderId="195" xfId="356" applyFont="1" applyBorder="1" applyAlignment="1">
      <alignment horizontal="center" vertical="center" wrapText="1"/>
    </xf>
    <xf numFmtId="0" fontId="120" fillId="0" borderId="169" xfId="356" applyFont="1" applyBorder="1" applyAlignment="1">
      <alignment horizontal="center" vertical="center" wrapText="1"/>
    </xf>
    <xf numFmtId="0" fontId="120" fillId="0" borderId="175" xfId="356" applyFont="1" applyBorder="1" applyAlignment="1">
      <alignment horizontal="center" vertical="center" wrapText="1"/>
    </xf>
    <xf numFmtId="0" fontId="120" fillId="0" borderId="145" xfId="356" applyFont="1" applyBorder="1" applyAlignment="1">
      <alignment horizontal="center" vertical="center" wrapText="1"/>
    </xf>
    <xf numFmtId="0" fontId="113" fillId="33" borderId="170" xfId="105" applyFont="1" applyFill="1" applyBorder="1" applyAlignment="1">
      <alignment horizontal="center" vertical="center" wrapText="1"/>
    </xf>
    <xf numFmtId="0" fontId="15" fillId="33" borderId="184" xfId="105" applyFont="1" applyFill="1" applyBorder="1" applyAlignment="1">
      <alignment horizontal="center" vertical="center" wrapText="1"/>
    </xf>
    <xf numFmtId="0" fontId="15" fillId="33" borderId="185" xfId="105" applyFont="1" applyFill="1" applyBorder="1" applyAlignment="1">
      <alignment horizontal="center" vertical="center" wrapText="1"/>
    </xf>
    <xf numFmtId="0" fontId="113" fillId="33" borderId="139" xfId="105" applyFont="1" applyFill="1" applyBorder="1" applyAlignment="1">
      <alignment horizontal="left" vertical="center" wrapText="1"/>
    </xf>
    <xf numFmtId="0" fontId="15" fillId="33" borderId="136" xfId="105" applyFont="1" applyFill="1" applyBorder="1" applyAlignment="1">
      <alignment horizontal="left" vertical="center" wrapText="1"/>
    </xf>
    <xf numFmtId="0" fontId="15" fillId="33" borderId="187" xfId="105" applyFont="1" applyFill="1" applyBorder="1" applyAlignment="1">
      <alignment horizontal="left" vertical="center" wrapText="1"/>
    </xf>
    <xf numFmtId="0" fontId="121" fillId="32" borderId="188" xfId="0" applyFont="1" applyFill="1" applyBorder="1" applyAlignment="1">
      <alignment horizontal="center" vertical="center" wrapText="1"/>
    </xf>
    <xf numFmtId="0" fontId="121" fillId="32" borderId="135" xfId="0" applyFont="1" applyFill="1" applyBorder="1" applyAlignment="1">
      <alignment horizontal="center" vertical="center" wrapText="1"/>
    </xf>
    <xf numFmtId="0" fontId="120" fillId="0" borderId="190" xfId="356" applyFont="1" applyBorder="1" applyAlignment="1">
      <alignment horizontal="center" vertical="center" wrapText="1"/>
    </xf>
    <xf numFmtId="0" fontId="120" fillId="0" borderId="146" xfId="356" applyFont="1" applyBorder="1" applyAlignment="1">
      <alignment horizontal="center" vertical="center" wrapText="1"/>
    </xf>
    <xf numFmtId="0" fontId="120" fillId="0" borderId="99" xfId="356" applyFont="1" applyBorder="1" applyAlignment="1">
      <alignment horizontal="center" vertical="center" wrapText="1"/>
    </xf>
    <xf numFmtId="0" fontId="120" fillId="0" borderId="167" xfId="356" applyFont="1" applyBorder="1" applyAlignment="1">
      <alignment horizontal="center" vertical="center" wrapText="1"/>
    </xf>
    <xf numFmtId="0" fontId="133" fillId="0" borderId="93" xfId="356" applyFont="1" applyBorder="1" applyAlignment="1">
      <alignment horizontal="center" vertical="center" wrapText="1"/>
    </xf>
    <xf numFmtId="0" fontId="133" fillId="0" borderId="169" xfId="356" applyFont="1" applyBorder="1" applyAlignment="1">
      <alignment horizontal="center" vertical="center" wrapText="1"/>
    </xf>
    <xf numFmtId="0" fontId="113" fillId="0" borderId="93" xfId="356" applyFont="1" applyBorder="1" applyAlignment="1">
      <alignment horizontal="center" vertical="center" wrapText="1"/>
    </xf>
    <xf numFmtId="0" fontId="113" fillId="0" borderId="169" xfId="356" applyFont="1" applyBorder="1" applyAlignment="1">
      <alignment horizontal="center" vertical="center" wrapText="1"/>
    </xf>
    <xf numFmtId="0" fontId="16" fillId="37" borderId="22" xfId="0" applyFont="1" applyFill="1" applyBorder="1" applyAlignment="1" applyProtection="1">
      <alignment horizontal="center" vertical="center" wrapText="1"/>
      <protection hidden="1"/>
    </xf>
    <xf numFmtId="0" fontId="16" fillId="37" borderId="70" xfId="0" applyFont="1" applyFill="1" applyBorder="1" applyAlignment="1" applyProtection="1">
      <alignment horizontal="center" vertical="center" wrapText="1"/>
      <protection hidden="1"/>
    </xf>
    <xf numFmtId="0" fontId="136" fillId="0" borderId="0" xfId="0" applyFont="1" applyBorder="1" applyAlignment="1">
      <alignment horizontal="right"/>
    </xf>
    <xf numFmtId="0" fontId="136" fillId="0" borderId="0" xfId="0" applyFont="1" applyAlignment="1">
      <alignment horizontal="right" vertical="center"/>
    </xf>
    <xf numFmtId="0" fontId="136" fillId="0" borderId="0" xfId="0" applyFont="1" applyAlignment="1">
      <alignment horizontal="right"/>
    </xf>
    <xf numFmtId="0" fontId="136" fillId="0" borderId="0" xfId="0" applyFont="1" applyAlignment="1">
      <alignment horizontal="right" vertical="center" wrapText="1"/>
    </xf>
    <xf numFmtId="0" fontId="134" fillId="31" borderId="176" xfId="0" applyFont="1" applyFill="1" applyBorder="1" applyAlignment="1">
      <alignment horizontal="center" vertical="center"/>
    </xf>
    <xf numFmtId="0" fontId="135" fillId="31" borderId="178" xfId="0" applyFont="1" applyFill="1" applyBorder="1" applyAlignment="1">
      <alignment horizontal="center" vertical="center"/>
    </xf>
    <xf numFmtId="0" fontId="0" fillId="37" borderId="0" xfId="0" applyFill="1" applyBorder="1" applyAlignment="1">
      <alignment horizontal="center" vertical="center"/>
    </xf>
    <xf numFmtId="0" fontId="134" fillId="31" borderId="192" xfId="0" applyFont="1" applyFill="1" applyBorder="1" applyAlignment="1">
      <alignment horizontal="center" vertical="center"/>
    </xf>
    <xf numFmtId="0" fontId="135" fillId="31" borderId="138" xfId="0" applyFont="1" applyFill="1" applyBorder="1" applyAlignment="1">
      <alignment horizontal="center" vertical="center"/>
    </xf>
    <xf numFmtId="0" fontId="94" fillId="0" borderId="88" xfId="0" applyFont="1" applyBorder="1" applyAlignment="1">
      <alignment horizontal="center" vertical="center" wrapText="1"/>
    </xf>
    <xf numFmtId="0" fontId="94" fillId="0" borderId="18" xfId="0" applyFont="1" applyBorder="1" applyAlignment="1">
      <alignment horizontal="center" vertical="center" wrapText="1"/>
    </xf>
    <xf numFmtId="0" fontId="120" fillId="0" borderId="170" xfId="356" applyFont="1" applyBorder="1" applyAlignment="1">
      <alignment horizontal="center" vertical="center" wrapText="1"/>
    </xf>
    <xf numFmtId="0" fontId="134" fillId="31" borderId="164" xfId="0" applyFont="1" applyFill="1" applyBorder="1" applyAlignment="1">
      <alignment horizontal="center" vertical="center"/>
    </xf>
    <xf numFmtId="0" fontId="135" fillId="31" borderId="164" xfId="0" applyFont="1" applyFill="1" applyBorder="1" applyAlignment="1">
      <alignment horizontal="center" vertical="center"/>
    </xf>
    <xf numFmtId="0" fontId="131" fillId="0" borderId="135" xfId="426" applyFont="1" applyBorder="1" applyAlignment="1">
      <alignment horizontal="center" vertical="center"/>
    </xf>
    <xf numFmtId="0" fontId="113" fillId="33" borderId="139" xfId="105" applyFont="1" applyFill="1" applyBorder="1" applyAlignment="1">
      <alignment horizontal="center" vertical="center" wrapText="1"/>
    </xf>
    <xf numFmtId="0" fontId="15" fillId="33" borderId="136" xfId="105" applyFont="1" applyFill="1" applyBorder="1" applyAlignment="1">
      <alignment horizontal="center" vertical="center" wrapText="1"/>
    </xf>
    <xf numFmtId="0" fontId="15" fillId="33" borderId="137" xfId="105" applyFont="1" applyFill="1" applyBorder="1" applyAlignment="1">
      <alignment horizontal="center" vertical="center" wrapText="1"/>
    </xf>
    <xf numFmtId="0" fontId="15" fillId="33" borderId="137" xfId="105" applyFont="1" applyFill="1" applyBorder="1" applyAlignment="1">
      <alignment horizontal="left" vertical="center" wrapText="1"/>
    </xf>
    <xf numFmtId="0" fontId="0" fillId="37" borderId="194" xfId="0" applyFill="1" applyBorder="1" applyAlignment="1">
      <alignment horizontal="center" vertical="center"/>
    </xf>
    <xf numFmtId="0" fontId="120" fillId="0" borderId="174" xfId="356" applyFont="1" applyBorder="1" applyAlignment="1">
      <alignment horizontal="center" vertical="center" wrapText="1"/>
    </xf>
    <xf numFmtId="0" fontId="120" fillId="0" borderId="191" xfId="356" applyFont="1" applyBorder="1" applyAlignment="1">
      <alignment horizontal="center" vertical="center" wrapText="1"/>
    </xf>
    <xf numFmtId="0" fontId="120" fillId="0" borderId="93" xfId="356" applyFont="1" applyBorder="1" applyAlignment="1">
      <alignment horizontal="center" vertical="center" wrapText="1"/>
    </xf>
    <xf numFmtId="0" fontId="113" fillId="0" borderId="173" xfId="356" applyFont="1" applyBorder="1" applyAlignment="1">
      <alignment horizontal="center" vertical="center" wrapText="1"/>
    </xf>
    <xf numFmtId="0" fontId="113" fillId="0" borderId="177" xfId="356" applyFont="1" applyBorder="1" applyAlignment="1">
      <alignment horizontal="center" vertical="center" wrapText="1"/>
    </xf>
    <xf numFmtId="0" fontId="131" fillId="0" borderId="100" xfId="426" applyFont="1" applyBorder="1" applyAlignment="1">
      <alignment horizontal="center" vertical="center"/>
    </xf>
    <xf numFmtId="0" fontId="131" fillId="0" borderId="186" xfId="426" applyFont="1" applyBorder="1" applyAlignment="1">
      <alignment horizontal="center" vertical="center"/>
    </xf>
    <xf numFmtId="0" fontId="131" fillId="30" borderId="100" xfId="426" applyFont="1" applyFill="1" applyBorder="1" applyAlignment="1">
      <alignment horizontal="center" vertical="center"/>
    </xf>
    <xf numFmtId="0" fontId="131" fillId="30" borderId="186" xfId="426" applyFont="1" applyFill="1" applyBorder="1" applyAlignment="1">
      <alignment horizontal="center" vertical="center"/>
    </xf>
    <xf numFmtId="0" fontId="134" fillId="31" borderId="164" xfId="0" applyFont="1" applyFill="1" applyBorder="1" applyAlignment="1">
      <alignment horizontal="center" vertical="center" wrapText="1"/>
    </xf>
    <xf numFmtId="0" fontId="135" fillId="31" borderId="164" xfId="0" applyFont="1" applyFill="1" applyBorder="1" applyAlignment="1">
      <alignment horizontal="center" vertical="center" wrapText="1"/>
    </xf>
    <xf numFmtId="0" fontId="131" fillId="30" borderId="135" xfId="426" applyFont="1" applyFill="1" applyBorder="1" applyAlignment="1">
      <alignment horizontal="center" vertical="center"/>
    </xf>
    <xf numFmtId="0" fontId="121" fillId="32" borderId="164" xfId="0" applyFont="1" applyFill="1" applyBorder="1" applyAlignment="1">
      <alignment horizontal="center" vertical="center" wrapText="1"/>
    </xf>
    <xf numFmtId="0" fontId="120" fillId="0" borderId="171" xfId="356" applyFont="1" applyBorder="1" applyAlignment="1">
      <alignment horizontal="center" vertical="center" wrapText="1"/>
    </xf>
    <xf numFmtId="0" fontId="133" fillId="0" borderId="168" xfId="356" applyFont="1" applyBorder="1" applyAlignment="1">
      <alignment horizontal="center" vertical="center" wrapText="1"/>
    </xf>
    <xf numFmtId="0" fontId="113" fillId="0" borderId="168" xfId="356" applyFont="1" applyBorder="1" applyAlignment="1">
      <alignment horizontal="center" vertical="center" wrapText="1"/>
    </xf>
    <xf numFmtId="0" fontId="131" fillId="37" borderId="135" xfId="426" applyFont="1" applyFill="1" applyBorder="1" applyAlignment="1">
      <alignment horizontal="center" vertical="center" wrapText="1"/>
    </xf>
    <xf numFmtId="0" fontId="131" fillId="37" borderId="135" xfId="426" applyFont="1" applyFill="1" applyBorder="1" applyAlignment="1">
      <alignment horizontal="center" vertical="center"/>
    </xf>
    <xf numFmtId="0" fontId="63" fillId="33" borderId="139" xfId="105" applyFont="1" applyFill="1" applyBorder="1" applyAlignment="1">
      <alignment horizontal="left" vertical="center" wrapText="1"/>
    </xf>
    <xf numFmtId="0" fontId="18" fillId="33" borderId="136" xfId="105" applyFont="1" applyFill="1" applyBorder="1" applyAlignment="1">
      <alignment horizontal="left" vertical="center" wrapText="1"/>
    </xf>
    <xf numFmtId="0" fontId="18" fillId="33" borderId="137" xfId="105" applyFont="1" applyFill="1" applyBorder="1" applyAlignment="1">
      <alignment horizontal="left" vertical="center" wrapText="1"/>
    </xf>
    <xf numFmtId="0" fontId="120" fillId="0" borderId="165" xfId="356" applyFont="1" applyBorder="1" applyAlignment="1">
      <alignment horizontal="center" vertical="center" wrapText="1"/>
    </xf>
    <xf numFmtId="0" fontId="136" fillId="0" borderId="70" xfId="0" applyFont="1" applyFill="1" applyBorder="1" applyAlignment="1" applyProtection="1">
      <alignment horizontal="center" wrapText="1"/>
      <protection hidden="1"/>
    </xf>
    <xf numFmtId="0" fontId="16" fillId="37" borderId="148" xfId="0" applyFont="1" applyFill="1" applyBorder="1" applyAlignment="1" applyProtection="1">
      <alignment horizontal="center" vertical="center" wrapText="1"/>
      <protection hidden="1"/>
    </xf>
    <xf numFmtId="0" fontId="16" fillId="37" borderId="140" xfId="0" applyFont="1" applyFill="1" applyBorder="1" applyAlignment="1" applyProtection="1">
      <alignment horizontal="center" vertical="center" wrapText="1"/>
      <protection hidden="1"/>
    </xf>
    <xf numFmtId="0" fontId="16" fillId="37" borderId="149" xfId="0" applyFont="1" applyFill="1" applyBorder="1" applyAlignment="1" applyProtection="1">
      <alignment horizontal="center" vertical="center" wrapText="1"/>
      <protection hidden="1"/>
    </xf>
    <xf numFmtId="0" fontId="16" fillId="37" borderId="47" xfId="0" applyFont="1" applyFill="1" applyBorder="1" applyAlignment="1" applyProtection="1">
      <alignment horizontal="center" vertical="center" wrapText="1"/>
      <protection hidden="1"/>
    </xf>
    <xf numFmtId="0" fontId="16" fillId="37" borderId="0" xfId="0" applyFont="1" applyFill="1" applyBorder="1" applyAlignment="1" applyProtection="1">
      <alignment horizontal="center" vertical="center" wrapText="1"/>
      <protection hidden="1"/>
    </xf>
    <xf numFmtId="0" fontId="16" fillId="37" borderId="48" xfId="0" applyFont="1" applyFill="1" applyBorder="1" applyAlignment="1" applyProtection="1">
      <alignment horizontal="center" vertical="center" wrapText="1"/>
      <protection hidden="1"/>
    </xf>
    <xf numFmtId="0" fontId="16" fillId="37" borderId="163" xfId="0" applyFont="1" applyFill="1" applyBorder="1" applyAlignment="1" applyProtection="1">
      <alignment horizontal="center" vertical="center" wrapText="1"/>
      <protection hidden="1"/>
    </xf>
    <xf numFmtId="0" fontId="16" fillId="37" borderId="161" xfId="0" applyFont="1" applyFill="1" applyBorder="1" applyAlignment="1" applyProtection="1">
      <alignment horizontal="center" vertical="center" wrapText="1"/>
      <protection hidden="1"/>
    </xf>
    <xf numFmtId="0" fontId="16" fillId="37" borderId="162" xfId="0" applyFont="1" applyFill="1" applyBorder="1" applyAlignment="1" applyProtection="1">
      <alignment horizontal="center" vertical="center" wrapText="1"/>
      <protection hidden="1"/>
    </xf>
    <xf numFmtId="0" fontId="16" fillId="28" borderId="148" xfId="0" applyFont="1" applyFill="1" applyBorder="1" applyAlignment="1" applyProtection="1">
      <alignment horizontal="center" vertical="center" wrapText="1"/>
      <protection hidden="1"/>
    </xf>
    <xf numFmtId="0" fontId="16" fillId="28" borderId="47" xfId="0" applyFont="1" applyFill="1" applyBorder="1" applyAlignment="1" applyProtection="1">
      <alignment horizontal="center" vertical="center" wrapText="1"/>
      <protection hidden="1"/>
    </xf>
    <xf numFmtId="0" fontId="16" fillId="28" borderId="163" xfId="0" applyFont="1" applyFill="1" applyBorder="1" applyAlignment="1" applyProtection="1">
      <alignment horizontal="center" vertical="center" wrapText="1"/>
      <protection hidden="1"/>
    </xf>
    <xf numFmtId="0" fontId="18" fillId="28" borderId="140" xfId="0" applyNumberFormat="1" applyFont="1" applyFill="1" applyBorder="1" applyAlignment="1" applyProtection="1">
      <alignment horizontal="center" vertical="center" wrapText="1"/>
      <protection hidden="1"/>
    </xf>
    <xf numFmtId="0" fontId="18" fillId="28" borderId="149" xfId="0" applyNumberFormat="1" applyFont="1" applyFill="1" applyBorder="1" applyAlignment="1" applyProtection="1">
      <alignment horizontal="center" vertical="center" wrapText="1"/>
      <protection hidden="1"/>
    </xf>
    <xf numFmtId="0" fontId="18" fillId="28" borderId="0" xfId="0" applyNumberFormat="1" applyFont="1" applyFill="1" applyBorder="1" applyAlignment="1" applyProtection="1">
      <alignment horizontal="center" vertical="center" wrapText="1"/>
      <protection hidden="1"/>
    </xf>
    <xf numFmtId="0" fontId="18" fillId="28" borderId="48" xfId="0" applyNumberFormat="1"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textRotation="90" wrapText="1"/>
      <protection hidden="1"/>
    </xf>
    <xf numFmtId="0" fontId="15" fillId="37" borderId="45" xfId="0" applyFont="1" applyFill="1" applyBorder="1" applyAlignment="1" applyProtection="1">
      <alignment horizontal="center" vertical="center" wrapText="1"/>
      <protection hidden="1"/>
    </xf>
    <xf numFmtId="0" fontId="15" fillId="37" borderId="43" xfId="0" applyFont="1" applyFill="1" applyBorder="1" applyAlignment="1" applyProtection="1">
      <alignment horizontal="center" vertical="center" wrapText="1"/>
      <protection hidden="1"/>
    </xf>
    <xf numFmtId="0" fontId="15" fillId="37" borderId="46" xfId="0" applyFont="1" applyFill="1" applyBorder="1" applyAlignment="1" applyProtection="1">
      <alignment horizontal="center" vertical="center" wrapText="1"/>
      <protection hidden="1"/>
    </xf>
    <xf numFmtId="0" fontId="15" fillId="37" borderId="59" xfId="0" applyFont="1" applyFill="1" applyBorder="1" applyAlignment="1" applyProtection="1">
      <alignment horizontal="center" vertical="center" wrapText="1"/>
      <protection hidden="1"/>
    </xf>
    <xf numFmtId="0" fontId="15" fillId="37" borderId="55" xfId="0" applyFont="1" applyFill="1" applyBorder="1" applyAlignment="1" applyProtection="1">
      <alignment horizontal="center" vertical="center" wrapText="1"/>
      <protection hidden="1"/>
    </xf>
    <xf numFmtId="0" fontId="15" fillId="37" borderId="54" xfId="0" applyFont="1" applyFill="1" applyBorder="1" applyAlignment="1" applyProtection="1">
      <alignment horizontal="center" vertical="center" wrapText="1"/>
      <protection hidden="1"/>
    </xf>
    <xf numFmtId="0" fontId="15" fillId="37" borderId="41" xfId="0" applyFont="1" applyFill="1" applyBorder="1" applyAlignment="1" applyProtection="1">
      <alignment horizontal="center" vertical="center" wrapText="1"/>
      <protection hidden="1"/>
    </xf>
    <xf numFmtId="0" fontId="15" fillId="37" borderId="40" xfId="0" applyFont="1" applyFill="1" applyBorder="1" applyAlignment="1" applyProtection="1">
      <alignment horizontal="center" vertical="center" wrapText="1"/>
      <protection hidden="1"/>
    </xf>
    <xf numFmtId="0" fontId="56" fillId="28" borderId="66" xfId="356" applyFont="1" applyFill="1" applyBorder="1" applyAlignment="1" applyProtection="1">
      <alignment horizontal="center" vertical="center" textRotation="90" wrapText="1"/>
      <protection hidden="1"/>
    </xf>
    <xf numFmtId="0" fontId="56" fillId="28" borderId="49" xfId="356" applyFont="1" applyFill="1" applyBorder="1" applyAlignment="1" applyProtection="1">
      <alignment horizontal="center" vertical="center" textRotation="90" wrapText="1"/>
      <protection hidden="1"/>
    </xf>
    <xf numFmtId="0" fontId="18" fillId="28" borderId="45" xfId="0" applyFont="1" applyFill="1" applyBorder="1" applyAlignment="1" applyProtection="1">
      <alignment horizontal="center" vertical="center" wrapText="1"/>
      <protection hidden="1"/>
    </xf>
    <xf numFmtId="0" fontId="18" fillId="28" borderId="43" xfId="0" applyFont="1" applyFill="1" applyBorder="1" applyAlignment="1" applyProtection="1">
      <alignment horizontal="center" vertical="center" wrapText="1"/>
      <protection hidden="1"/>
    </xf>
    <xf numFmtId="0" fontId="18" fillId="28" borderId="46" xfId="0" applyFont="1" applyFill="1" applyBorder="1" applyAlignment="1" applyProtection="1">
      <alignment horizontal="center" vertical="center" wrapText="1"/>
      <protection hidden="1"/>
    </xf>
    <xf numFmtId="0" fontId="18" fillId="28" borderId="47" xfId="0" applyFont="1" applyFill="1" applyBorder="1" applyAlignment="1" applyProtection="1">
      <alignment horizontal="center" vertical="center" wrapText="1"/>
      <protection hidden="1"/>
    </xf>
    <xf numFmtId="0" fontId="18" fillId="28" borderId="0" xfId="0" applyFont="1" applyFill="1" applyBorder="1" applyAlignment="1" applyProtection="1">
      <alignment horizontal="center" vertical="center" wrapText="1"/>
      <protection hidden="1"/>
    </xf>
    <xf numFmtId="0" fontId="18" fillId="28" borderId="48" xfId="0" applyFont="1" applyFill="1" applyBorder="1" applyAlignment="1" applyProtection="1">
      <alignment horizontal="center" vertical="center" wrapText="1"/>
      <protection hidden="1"/>
    </xf>
    <xf numFmtId="0" fontId="18" fillId="28" borderId="59" xfId="0" applyFont="1" applyFill="1" applyBorder="1" applyAlignment="1" applyProtection="1">
      <alignment horizontal="center" vertical="center" wrapText="1"/>
      <protection hidden="1"/>
    </xf>
    <xf numFmtId="0" fontId="18" fillId="28" borderId="55" xfId="0" applyFont="1" applyFill="1" applyBorder="1" applyAlignment="1" applyProtection="1">
      <alignment horizontal="center" vertical="center" wrapText="1"/>
      <protection hidden="1"/>
    </xf>
    <xf numFmtId="0" fontId="18" fillId="28" borderId="54" xfId="0" applyFont="1" applyFill="1" applyBorder="1" applyAlignment="1" applyProtection="1">
      <alignment horizontal="center" vertical="center" wrapText="1"/>
      <protection hidden="1"/>
    </xf>
    <xf numFmtId="0" fontId="113" fillId="49" borderId="57" xfId="0" applyFont="1" applyFill="1" applyBorder="1" applyAlignment="1">
      <alignment horizontal="center" vertical="center" wrapText="1"/>
    </xf>
    <xf numFmtId="0" fontId="113" fillId="49" borderId="58" xfId="0" applyFont="1" applyFill="1" applyBorder="1" applyAlignment="1">
      <alignment horizontal="center" vertical="center" wrapText="1"/>
    </xf>
    <xf numFmtId="0" fontId="63" fillId="28" borderId="79" xfId="0" applyFont="1" applyFill="1" applyBorder="1" applyAlignment="1">
      <alignment horizontal="center" vertical="center" wrapText="1"/>
    </xf>
    <xf numFmtId="0" fontId="63" fillId="28" borderId="80" xfId="0" applyFont="1" applyFill="1" applyBorder="1" applyAlignment="1">
      <alignment horizontal="center" vertical="center" wrapText="1"/>
    </xf>
    <xf numFmtId="0" fontId="63" fillId="28" borderId="81" xfId="0" applyFont="1" applyFill="1" applyBorder="1" applyAlignment="1">
      <alignment horizontal="center" vertical="center" wrapText="1"/>
    </xf>
    <xf numFmtId="0" fontId="16" fillId="28" borderId="41" xfId="0" applyFont="1" applyFill="1" applyBorder="1" applyAlignment="1" applyProtection="1">
      <alignment horizontal="center" vertical="center" wrapText="1"/>
      <protection hidden="1"/>
    </xf>
    <xf numFmtId="0" fontId="16" fillId="28" borderId="53" xfId="0" applyFont="1" applyFill="1" applyBorder="1" applyAlignment="1" applyProtection="1">
      <alignment horizontal="center" vertical="center" wrapText="1"/>
      <protection hidden="1"/>
    </xf>
    <xf numFmtId="0" fontId="18" fillId="28" borderId="45" xfId="0" applyNumberFormat="1" applyFont="1" applyFill="1" applyBorder="1" applyAlignment="1" applyProtection="1">
      <alignment horizontal="center" vertical="center" wrapText="1"/>
      <protection hidden="1"/>
    </xf>
    <xf numFmtId="0" fontId="18" fillId="28" borderId="43" xfId="0" applyNumberFormat="1" applyFont="1" applyFill="1" applyBorder="1" applyAlignment="1" applyProtection="1">
      <alignment horizontal="center" vertical="center" wrapText="1"/>
      <protection hidden="1"/>
    </xf>
    <xf numFmtId="0" fontId="18" fillId="28" borderId="46" xfId="0" applyNumberFormat="1" applyFont="1" applyFill="1" applyBorder="1" applyAlignment="1" applyProtection="1">
      <alignment horizontal="center" vertical="center" wrapText="1"/>
      <protection hidden="1"/>
    </xf>
    <xf numFmtId="0" fontId="18" fillId="28" borderId="59" xfId="0" applyNumberFormat="1" applyFont="1" applyFill="1" applyBorder="1" applyAlignment="1" applyProtection="1">
      <alignment horizontal="center" vertical="center" wrapText="1"/>
      <protection hidden="1"/>
    </xf>
    <xf numFmtId="0" fontId="18" fillId="28" borderId="55" xfId="0" applyNumberFormat="1" applyFont="1" applyFill="1" applyBorder="1" applyAlignment="1" applyProtection="1">
      <alignment horizontal="center" vertical="center" wrapText="1"/>
      <protection hidden="1"/>
    </xf>
    <xf numFmtId="0" fontId="18" fillId="28" borderId="54" xfId="0" applyNumberFormat="1" applyFont="1" applyFill="1" applyBorder="1" applyAlignment="1" applyProtection="1">
      <alignment horizontal="center" vertical="center" wrapText="1"/>
      <protection hidden="1"/>
    </xf>
    <xf numFmtId="189" fontId="80" fillId="37" borderId="65" xfId="0" applyNumberFormat="1" applyFont="1" applyFill="1" applyBorder="1" applyAlignment="1" applyProtection="1">
      <alignment horizontal="center" vertical="center" wrapText="1"/>
      <protection hidden="1"/>
    </xf>
    <xf numFmtId="189" fontId="80" fillId="37" borderId="27" xfId="0" applyNumberFormat="1" applyFont="1" applyFill="1" applyBorder="1" applyAlignment="1" applyProtection="1">
      <alignment horizontal="center" vertical="center" wrapText="1"/>
      <protection hidden="1"/>
    </xf>
    <xf numFmtId="0" fontId="94" fillId="31" borderId="71" xfId="0" applyFont="1" applyFill="1" applyBorder="1" applyAlignment="1">
      <alignment horizontal="center" vertical="center" wrapText="1"/>
    </xf>
    <xf numFmtId="0" fontId="94" fillId="31" borderId="72" xfId="0" applyFont="1" applyFill="1" applyBorder="1" applyAlignment="1">
      <alignment horizontal="center" vertical="center" wrapText="1"/>
    </xf>
    <xf numFmtId="0" fontId="94" fillId="31" borderId="73" xfId="0" applyFont="1" applyFill="1" applyBorder="1" applyAlignment="1">
      <alignment horizontal="center" vertical="center" wrapText="1"/>
    </xf>
    <xf numFmtId="10" fontId="79" fillId="37" borderId="65" xfId="357" applyNumberFormat="1" applyFont="1" applyFill="1" applyBorder="1" applyAlignment="1" applyProtection="1">
      <alignment horizontal="center" vertical="center" wrapText="1"/>
      <protection hidden="1"/>
    </xf>
    <xf numFmtId="10" fontId="79" fillId="37" borderId="27" xfId="357" applyNumberFormat="1" applyFont="1" applyFill="1" applyBorder="1" applyAlignment="1" applyProtection="1">
      <alignment horizontal="center" vertical="center" wrapText="1"/>
      <protection hidden="1"/>
    </xf>
    <xf numFmtId="0" fontId="94" fillId="30" borderId="76" xfId="0" applyFont="1" applyFill="1" applyBorder="1" applyAlignment="1">
      <alignment horizontal="center" vertical="center" wrapText="1"/>
    </xf>
    <xf numFmtId="0" fontId="94" fillId="30" borderId="69" xfId="0" applyFont="1" applyFill="1" applyBorder="1" applyAlignment="1">
      <alignment horizontal="center" vertical="center" wrapText="1"/>
    </xf>
    <xf numFmtId="0" fontId="94" fillId="30" borderId="77" xfId="0" applyFont="1" applyFill="1" applyBorder="1" applyAlignment="1">
      <alignment horizontal="center" vertical="center" wrapText="1"/>
    </xf>
    <xf numFmtId="0" fontId="15" fillId="28" borderId="60" xfId="0" quotePrefix="1" applyFont="1" applyFill="1" applyBorder="1" applyAlignment="1" applyProtection="1">
      <alignment horizontal="center" vertical="center" wrapText="1"/>
      <protection hidden="1"/>
    </xf>
    <xf numFmtId="0" fontId="15" fillId="28" borderId="61" xfId="0" quotePrefix="1" applyFont="1" applyFill="1" applyBorder="1" applyAlignment="1" applyProtection="1">
      <alignment horizontal="center" vertical="center" wrapText="1"/>
      <protection hidden="1"/>
    </xf>
    <xf numFmtId="0" fontId="15" fillId="28" borderId="50" xfId="0" quotePrefix="1" applyFont="1" applyFill="1" applyBorder="1" applyAlignment="1" applyProtection="1">
      <alignment horizontal="center" vertical="center" wrapText="1"/>
      <protection hidden="1"/>
    </xf>
    <xf numFmtId="0" fontId="56" fillId="40" borderId="66" xfId="356" applyFont="1" applyFill="1" applyBorder="1" applyAlignment="1" applyProtection="1">
      <alignment horizontal="center" vertical="center" textRotation="90" wrapText="1"/>
      <protection hidden="1"/>
    </xf>
    <xf numFmtId="0" fontId="56" fillId="40" borderId="49" xfId="356" applyFont="1" applyFill="1" applyBorder="1" applyAlignment="1" applyProtection="1">
      <alignment horizontal="center" vertical="center" textRotation="90" wrapText="1"/>
      <protection hidden="1"/>
    </xf>
    <xf numFmtId="0" fontId="16" fillId="37" borderId="45" xfId="0" applyFont="1" applyFill="1" applyBorder="1" applyAlignment="1" applyProtection="1">
      <alignment horizontal="center" vertical="center" wrapText="1"/>
      <protection hidden="1"/>
    </xf>
    <xf numFmtId="0" fontId="14" fillId="37" borderId="46" xfId="0" applyFont="1" applyFill="1" applyBorder="1" applyAlignment="1" applyProtection="1">
      <alignment horizontal="center" vertical="center" wrapText="1"/>
      <protection hidden="1"/>
    </xf>
    <xf numFmtId="0" fontId="14" fillId="37" borderId="47" xfId="0" applyFont="1" applyFill="1" applyBorder="1" applyAlignment="1" applyProtection="1">
      <alignment horizontal="center" vertical="center" wrapText="1"/>
      <protection hidden="1"/>
    </xf>
    <xf numFmtId="0" fontId="14" fillId="37" borderId="48" xfId="0" applyFont="1" applyFill="1" applyBorder="1" applyAlignment="1" applyProtection="1">
      <alignment horizontal="center" vertical="center" wrapText="1"/>
      <protection hidden="1"/>
    </xf>
    <xf numFmtId="0" fontId="14" fillId="37" borderId="59" xfId="0" applyFont="1" applyFill="1" applyBorder="1" applyAlignment="1" applyProtection="1">
      <alignment horizontal="center" vertical="center" wrapText="1"/>
      <protection hidden="1"/>
    </xf>
    <xf numFmtId="0" fontId="14" fillId="37" borderId="54" xfId="0" applyFont="1" applyFill="1" applyBorder="1" applyAlignment="1" applyProtection="1">
      <alignment horizontal="center" vertical="center" wrapText="1"/>
      <protection hidden="1"/>
    </xf>
    <xf numFmtId="0" fontId="63" fillId="50" borderId="148" xfId="0" applyFont="1" applyFill="1" applyBorder="1" applyAlignment="1">
      <alignment horizontal="left" vertical="center" wrapText="1"/>
    </xf>
    <xf numFmtId="0" fontId="63" fillId="50" borderId="140" xfId="0" applyFont="1" applyFill="1" applyBorder="1" applyAlignment="1">
      <alignment horizontal="left" vertical="center" wrapText="1"/>
    </xf>
    <xf numFmtId="0" fontId="63" fillId="50" borderId="149" xfId="0" applyFont="1" applyFill="1" applyBorder="1" applyAlignment="1">
      <alignment horizontal="left" vertical="center" wrapText="1"/>
    </xf>
    <xf numFmtId="0" fontId="63" fillId="50" borderId="126" xfId="0" applyFont="1" applyFill="1" applyBorder="1" applyAlignment="1">
      <alignment horizontal="left" vertical="center" wrapText="1"/>
    </xf>
    <xf numFmtId="0" fontId="63" fillId="50" borderId="127" xfId="0" applyFont="1" applyFill="1" applyBorder="1" applyAlignment="1">
      <alignment horizontal="left" vertical="center" wrapText="1"/>
    </xf>
    <xf numFmtId="0" fontId="63" fillId="50" borderId="128" xfId="0" applyFont="1" applyFill="1" applyBorder="1" applyAlignment="1">
      <alignment horizontal="left" vertical="center" wrapText="1"/>
    </xf>
    <xf numFmtId="0" fontId="113" fillId="0" borderId="148" xfId="0" applyFont="1" applyBorder="1" applyAlignment="1">
      <alignment horizontal="center" vertical="center" wrapText="1"/>
    </xf>
    <xf numFmtId="0" fontId="113" fillId="0" borderId="140" xfId="0" applyFont="1" applyBorder="1" applyAlignment="1">
      <alignment horizontal="center" vertical="center" wrapText="1"/>
    </xf>
    <xf numFmtId="0" fontId="113" fillId="0" borderId="149" xfId="0" applyFont="1" applyBorder="1" applyAlignment="1">
      <alignment horizontal="center" vertical="center" wrapText="1"/>
    </xf>
    <xf numFmtId="0" fontId="113" fillId="0" borderId="47" xfId="0" applyFont="1" applyBorder="1" applyAlignment="1">
      <alignment horizontal="center" vertical="center" wrapText="1"/>
    </xf>
    <xf numFmtId="0" fontId="113" fillId="0" borderId="0" xfId="0" applyFont="1" applyAlignment="1">
      <alignment horizontal="center" vertical="center" wrapText="1"/>
    </xf>
    <xf numFmtId="0" fontId="113" fillId="0" borderId="48" xfId="0" applyFont="1" applyBorder="1" applyAlignment="1">
      <alignment horizontal="center" vertical="center" wrapText="1"/>
    </xf>
    <xf numFmtId="0" fontId="113" fillId="0" borderId="126" xfId="0" applyFont="1" applyBorder="1" applyAlignment="1">
      <alignment horizontal="center" vertical="center" wrapText="1"/>
    </xf>
    <xf numFmtId="0" fontId="113" fillId="0" borderId="127" xfId="0" applyFont="1" applyBorder="1" applyAlignment="1">
      <alignment horizontal="center" vertical="center" wrapText="1"/>
    </xf>
    <xf numFmtId="0" fontId="113" fillId="0" borderId="128" xfId="0" applyFont="1" applyBorder="1" applyAlignment="1">
      <alignment horizontal="center" vertical="center" wrapText="1"/>
    </xf>
    <xf numFmtId="0" fontId="113" fillId="50" borderId="139" xfId="0" quotePrefix="1" applyFont="1" applyFill="1" applyBorder="1" applyAlignment="1">
      <alignment horizontal="center" vertical="center" wrapText="1"/>
    </xf>
    <xf numFmtId="0" fontId="113" fillId="50" borderId="136" xfId="0" quotePrefix="1" applyFont="1" applyFill="1" applyBorder="1" applyAlignment="1">
      <alignment horizontal="center" vertical="center" wrapText="1"/>
    </xf>
    <xf numFmtId="0" fontId="113" fillId="50" borderId="137" xfId="0" quotePrefix="1" applyFont="1" applyFill="1" applyBorder="1" applyAlignment="1">
      <alignment horizontal="center" vertical="center" wrapText="1"/>
    </xf>
    <xf numFmtId="0" fontId="113" fillId="50" borderId="150" xfId="0" applyFont="1" applyFill="1" applyBorder="1" applyAlignment="1">
      <alignment horizontal="center" vertical="center" wrapText="1"/>
    </xf>
    <xf numFmtId="0" fontId="120" fillId="50" borderId="151" xfId="0" applyFont="1" applyFill="1" applyBorder="1" applyAlignment="1">
      <alignment horizontal="center" vertical="center" wrapText="1"/>
    </xf>
    <xf numFmtId="0" fontId="120" fillId="50" borderId="152" xfId="0" applyFont="1" applyFill="1" applyBorder="1" applyAlignment="1">
      <alignment horizontal="center" vertical="center" wrapText="1"/>
    </xf>
    <xf numFmtId="0" fontId="120" fillId="50" borderId="123" xfId="0" applyFont="1" applyFill="1" applyBorder="1" applyAlignment="1">
      <alignment horizontal="center" vertical="center" wrapText="1"/>
    </xf>
    <xf numFmtId="0" fontId="120" fillId="50" borderId="70" xfId="0" applyFont="1" applyFill="1" applyBorder="1" applyAlignment="1">
      <alignment horizontal="center" vertical="center" wrapText="1"/>
    </xf>
    <xf numFmtId="0" fontId="120" fillId="50" borderId="99" xfId="0" applyFont="1" applyFill="1" applyBorder="1" applyAlignment="1">
      <alignment horizontal="center" vertical="center" wrapText="1"/>
    </xf>
    <xf numFmtId="0" fontId="120" fillId="50" borderId="124" xfId="0" applyFont="1" applyFill="1" applyBorder="1" applyAlignment="1">
      <alignment horizontal="center" vertical="center" wrapText="1"/>
    </xf>
    <xf numFmtId="0" fontId="120" fillId="50" borderId="125" xfId="0" applyFont="1" applyFill="1" applyBorder="1" applyAlignment="1">
      <alignment horizontal="center" vertical="center" wrapText="1"/>
    </xf>
    <xf numFmtId="0" fontId="120" fillId="50" borderId="100" xfId="0" applyFont="1" applyFill="1" applyBorder="1" applyAlignment="1">
      <alignment horizontal="center" vertical="center" wrapText="1"/>
    </xf>
    <xf numFmtId="0" fontId="113" fillId="33" borderId="56" xfId="0" applyFont="1" applyFill="1" applyBorder="1" applyAlignment="1">
      <alignment horizontal="center" vertical="center"/>
    </xf>
    <xf numFmtId="0" fontId="113" fillId="33" borderId="57" xfId="0" applyFont="1" applyFill="1" applyBorder="1" applyAlignment="1">
      <alignment horizontal="center" vertical="center"/>
    </xf>
    <xf numFmtId="0" fontId="113" fillId="33" borderId="58" xfId="0" applyFont="1" applyFill="1" applyBorder="1" applyAlignment="1">
      <alignment horizontal="center" vertical="center"/>
    </xf>
    <xf numFmtId="0" fontId="113" fillId="30" borderId="45" xfId="0" applyFont="1" applyFill="1" applyBorder="1" applyAlignment="1">
      <alignment horizontal="center" vertical="center" wrapText="1"/>
    </xf>
    <xf numFmtId="0" fontId="113" fillId="30" borderId="43" xfId="0" applyFont="1" applyFill="1" applyBorder="1" applyAlignment="1">
      <alignment horizontal="center" vertical="center" wrapText="1"/>
    </xf>
    <xf numFmtId="0" fontId="113" fillId="30" borderId="46" xfId="0" applyFont="1" applyFill="1" applyBorder="1" applyAlignment="1">
      <alignment horizontal="center" vertical="center" wrapText="1"/>
    </xf>
    <xf numFmtId="0" fontId="113" fillId="30" borderId="47" xfId="0" applyFont="1" applyFill="1" applyBorder="1" applyAlignment="1">
      <alignment horizontal="center" vertical="center" wrapText="1"/>
    </xf>
    <xf numFmtId="0" fontId="113" fillId="30" borderId="0" xfId="0" applyFont="1" applyFill="1" applyAlignment="1">
      <alignment horizontal="center" vertical="center" wrapText="1"/>
    </xf>
    <xf numFmtId="0" fontId="113" fillId="30" borderId="48" xfId="0" applyFont="1" applyFill="1" applyBorder="1" applyAlignment="1">
      <alignment horizontal="center" vertical="center" wrapText="1"/>
    </xf>
    <xf numFmtId="0" fontId="113" fillId="30" borderId="126" xfId="0" applyFont="1" applyFill="1" applyBorder="1" applyAlignment="1">
      <alignment horizontal="center" vertical="center" wrapText="1"/>
    </xf>
    <xf numFmtId="0" fontId="113" fillId="30" borderId="127" xfId="0" applyFont="1" applyFill="1" applyBorder="1" applyAlignment="1">
      <alignment horizontal="center" vertical="center" wrapText="1"/>
    </xf>
    <xf numFmtId="0" fontId="113" fillId="30" borderId="128" xfId="0" applyFont="1" applyFill="1" applyBorder="1" applyAlignment="1">
      <alignment horizontal="center" vertical="center" wrapText="1"/>
    </xf>
    <xf numFmtId="0" fontId="113" fillId="50" borderId="60" xfId="0" quotePrefix="1" applyFont="1" applyFill="1" applyBorder="1" applyAlignment="1">
      <alignment horizontal="center" vertical="center" wrapText="1"/>
    </xf>
    <xf numFmtId="0" fontId="113" fillId="50" borderId="61" xfId="0" quotePrefix="1" applyFont="1" applyFill="1" applyBorder="1" applyAlignment="1">
      <alignment horizontal="center" vertical="center" wrapText="1"/>
    </xf>
    <xf numFmtId="0" fontId="113" fillId="50" borderId="50" xfId="0" quotePrefix="1" applyFont="1" applyFill="1" applyBorder="1" applyAlignment="1">
      <alignment horizontal="center" vertical="center" wrapText="1"/>
    </xf>
    <xf numFmtId="0" fontId="113" fillId="50" borderId="121" xfId="0" applyFont="1" applyFill="1" applyBorder="1" applyAlignment="1">
      <alignment horizontal="center" vertical="center" wrapText="1"/>
    </xf>
    <xf numFmtId="0" fontId="120" fillId="50" borderId="122" xfId="0" applyFont="1" applyFill="1" applyBorder="1" applyAlignment="1">
      <alignment horizontal="center" vertical="center" wrapText="1"/>
    </xf>
    <xf numFmtId="0" fontId="120" fillId="50" borderId="98" xfId="0" applyFont="1" applyFill="1" applyBorder="1" applyAlignment="1">
      <alignment horizontal="center" vertical="center" wrapText="1"/>
    </xf>
    <xf numFmtId="0" fontId="113" fillId="0" borderId="45" xfId="0" applyFont="1" applyBorder="1" applyAlignment="1">
      <alignment horizontal="center" vertical="center" wrapText="1"/>
    </xf>
    <xf numFmtId="0" fontId="113" fillId="0" borderId="43" xfId="0" applyFont="1" applyBorder="1" applyAlignment="1">
      <alignment horizontal="center" vertical="center" wrapText="1"/>
    </xf>
    <xf numFmtId="0" fontId="113" fillId="0" borderId="46" xfId="0" applyFont="1" applyBorder="1" applyAlignment="1">
      <alignment horizontal="center" vertical="center" wrapText="1"/>
    </xf>
    <xf numFmtId="0" fontId="63" fillId="50" borderId="45" xfId="0" applyFont="1" applyFill="1" applyBorder="1" applyAlignment="1">
      <alignment horizontal="left" vertical="center" wrapText="1"/>
    </xf>
    <xf numFmtId="0" fontId="63" fillId="50" borderId="43" xfId="0" applyFont="1" applyFill="1" applyBorder="1" applyAlignment="1">
      <alignment horizontal="left" vertical="center" wrapText="1"/>
    </xf>
    <xf numFmtId="0" fontId="63" fillId="50" borderId="46" xfId="0" applyFont="1" applyFill="1" applyBorder="1" applyAlignment="1">
      <alignment horizontal="left" vertical="center" wrapText="1"/>
    </xf>
    <xf numFmtId="0" fontId="137" fillId="37" borderId="41" xfId="0" applyFont="1" applyFill="1" applyBorder="1" applyAlignment="1" applyProtection="1">
      <alignment horizontal="center" vertical="center" wrapText="1"/>
      <protection hidden="1"/>
    </xf>
    <xf numFmtId="0" fontId="137" fillId="37" borderId="40" xfId="0" applyFont="1" applyFill="1" applyBorder="1" applyAlignment="1" applyProtection="1">
      <alignment horizontal="center" vertical="center" wrapText="1"/>
      <protection hidden="1"/>
    </xf>
    <xf numFmtId="0" fontId="129" fillId="30" borderId="148" xfId="0" applyFont="1" applyFill="1" applyBorder="1" applyAlignment="1">
      <alignment horizontal="center" vertical="center" wrapText="1"/>
    </xf>
    <xf numFmtId="0" fontId="129" fillId="30" borderId="140" xfId="0" applyFont="1" applyFill="1" applyBorder="1" applyAlignment="1">
      <alignment horizontal="center" vertical="center" wrapText="1"/>
    </xf>
    <xf numFmtId="0" fontId="129" fillId="30" borderId="149" xfId="0" applyFont="1" applyFill="1" applyBorder="1" applyAlignment="1">
      <alignment horizontal="center" vertical="center" wrapText="1"/>
    </xf>
    <xf numFmtId="0" fontId="129" fillId="30" borderId="47" xfId="0" applyFont="1" applyFill="1" applyBorder="1" applyAlignment="1">
      <alignment horizontal="center" vertical="center" wrapText="1"/>
    </xf>
    <xf numFmtId="0" fontId="129" fillId="30" borderId="0" xfId="0" applyFont="1" applyFill="1" applyAlignment="1">
      <alignment horizontal="center" vertical="center" wrapText="1"/>
    </xf>
    <xf numFmtId="0" fontId="129" fillId="30" borderId="48" xfId="0" applyFont="1" applyFill="1" applyBorder="1" applyAlignment="1">
      <alignment horizontal="center" vertical="center" wrapText="1"/>
    </xf>
    <xf numFmtId="0" fontId="129" fillId="30" borderId="126" xfId="0" applyFont="1" applyFill="1" applyBorder="1" applyAlignment="1">
      <alignment horizontal="center" vertical="center" wrapText="1"/>
    </xf>
    <xf numFmtId="0" fontId="129" fillId="30" borderId="127" xfId="0" applyFont="1" applyFill="1" applyBorder="1" applyAlignment="1">
      <alignment horizontal="center" vertical="center" wrapText="1"/>
    </xf>
    <xf numFmtId="0" fontId="129" fillId="30" borderId="128" xfId="0" applyFont="1" applyFill="1" applyBorder="1" applyAlignment="1">
      <alignment horizontal="center" vertical="center" wrapText="1"/>
    </xf>
    <xf numFmtId="0" fontId="113" fillId="30" borderId="148" xfId="0" applyFont="1" applyFill="1" applyBorder="1" applyAlignment="1">
      <alignment horizontal="center" vertical="center" wrapText="1"/>
    </xf>
    <xf numFmtId="0" fontId="113" fillId="30" borderId="140" xfId="0" applyFont="1" applyFill="1" applyBorder="1" applyAlignment="1">
      <alignment horizontal="center" vertical="center" wrapText="1"/>
    </xf>
    <xf numFmtId="0" fontId="113" fillId="30" borderId="149" xfId="0" applyFont="1" applyFill="1" applyBorder="1" applyAlignment="1">
      <alignment horizontal="center" vertical="center" wrapText="1"/>
    </xf>
    <xf numFmtId="0" fontId="130" fillId="0" borderId="148" xfId="0" applyFont="1" applyBorder="1" applyAlignment="1">
      <alignment horizontal="center" vertical="center" wrapText="1"/>
    </xf>
    <xf numFmtId="0" fontId="130" fillId="0" borderId="140" xfId="0" applyFont="1" applyBorder="1" applyAlignment="1">
      <alignment horizontal="center" vertical="center" wrapText="1"/>
    </xf>
    <xf numFmtId="0" fontId="130" fillId="0" borderId="149" xfId="0" applyFont="1" applyBorder="1" applyAlignment="1">
      <alignment horizontal="center" vertical="center" wrapText="1"/>
    </xf>
    <xf numFmtId="0" fontId="130" fillId="0" borderId="47" xfId="0" applyFont="1" applyBorder="1" applyAlignment="1">
      <alignment horizontal="center" vertical="center" wrapText="1"/>
    </xf>
    <xf numFmtId="0" fontId="130" fillId="0" borderId="0" xfId="0" applyFont="1" applyAlignment="1">
      <alignment horizontal="center" vertical="center" wrapText="1"/>
    </xf>
    <xf numFmtId="0" fontId="130" fillId="0" borderId="48" xfId="0" applyFont="1" applyBorder="1" applyAlignment="1">
      <alignment horizontal="center" vertical="center" wrapText="1"/>
    </xf>
    <xf numFmtId="0" fontId="130" fillId="0" borderId="126" xfId="0" applyFont="1" applyBorder="1" applyAlignment="1">
      <alignment horizontal="center" vertical="center" wrapText="1"/>
    </xf>
    <xf numFmtId="0" fontId="130" fillId="0" borderId="127" xfId="0" applyFont="1" applyBorder="1" applyAlignment="1">
      <alignment horizontal="center" vertical="center" wrapText="1"/>
    </xf>
    <xf numFmtId="0" fontId="130" fillId="0" borderId="128" xfId="0" applyFont="1" applyBorder="1" applyAlignment="1">
      <alignment horizontal="center" vertical="center" wrapText="1"/>
    </xf>
    <xf numFmtId="0" fontId="18" fillId="29" borderId="2" xfId="0" applyFont="1" applyFill="1" applyBorder="1" applyAlignment="1" applyProtection="1">
      <alignment horizontal="center" vertical="center"/>
      <protection hidden="1"/>
    </xf>
    <xf numFmtId="0" fontId="18" fillId="29" borderId="44" xfId="0" applyFont="1" applyFill="1" applyBorder="1" applyAlignment="1" applyProtection="1">
      <alignment horizontal="center" vertical="center"/>
      <protection hidden="1"/>
    </xf>
    <xf numFmtId="0" fontId="16" fillId="29" borderId="22" xfId="0" applyFont="1" applyFill="1" applyBorder="1" applyAlignment="1" applyProtection="1">
      <alignment horizontal="center" vertical="center"/>
      <protection hidden="1"/>
    </xf>
    <xf numFmtId="191" fontId="16" fillId="33" borderId="22" xfId="0" applyNumberFormat="1" applyFont="1" applyFill="1" applyBorder="1" applyAlignment="1" applyProtection="1">
      <alignment horizontal="center" vertical="center"/>
      <protection hidden="1"/>
    </xf>
    <xf numFmtId="0" fontId="16" fillId="33" borderId="22" xfId="0" applyFont="1" applyFill="1" applyBorder="1" applyAlignment="1" applyProtection="1">
      <alignment horizontal="center" vertical="center"/>
      <protection hidden="1"/>
    </xf>
    <xf numFmtId="1" fontId="45" fillId="29" borderId="22" xfId="0" applyNumberFormat="1" applyFont="1" applyFill="1" applyBorder="1" applyAlignment="1" applyProtection="1">
      <alignment horizontal="center" vertical="center"/>
      <protection hidden="1"/>
    </xf>
    <xf numFmtId="1" fontId="45" fillId="29" borderId="2" xfId="0" applyNumberFormat="1" applyFont="1" applyFill="1" applyBorder="1" applyAlignment="1" applyProtection="1">
      <alignment horizontal="center" vertical="center"/>
      <protection hidden="1"/>
    </xf>
    <xf numFmtId="191" fontId="14" fillId="33" borderId="22" xfId="0" applyNumberFormat="1" applyFont="1" applyFill="1" applyBorder="1" applyAlignment="1" applyProtection="1">
      <alignment horizontal="center" vertical="center"/>
      <protection hidden="1"/>
    </xf>
    <xf numFmtId="0" fontId="14" fillId="33" borderId="22" xfId="0" applyFont="1" applyFill="1" applyBorder="1" applyAlignment="1" applyProtection="1">
      <alignment horizontal="center" vertical="center"/>
      <protection hidden="1"/>
    </xf>
    <xf numFmtId="0" fontId="45" fillId="29" borderId="22" xfId="0" applyFont="1" applyFill="1" applyBorder="1" applyAlignment="1" applyProtection="1">
      <alignment horizontal="center" vertical="center" wrapText="1"/>
      <protection hidden="1"/>
    </xf>
    <xf numFmtId="0" fontId="72" fillId="31" borderId="20" xfId="2" applyFont="1" applyFill="1" applyBorder="1" applyAlignment="1" applyProtection="1">
      <alignment horizontal="left" vertical="center" wrapText="1"/>
      <protection hidden="1"/>
    </xf>
    <xf numFmtId="0" fontId="72" fillId="31" borderId="21" xfId="2" applyFont="1" applyFill="1" applyBorder="1" applyAlignment="1" applyProtection="1">
      <alignment horizontal="left" vertical="center" wrapText="1"/>
      <protection hidden="1"/>
    </xf>
    <xf numFmtId="0" fontId="45" fillId="29" borderId="22" xfId="0" applyFont="1" applyFill="1" applyBorder="1" applyAlignment="1" applyProtection="1">
      <alignment horizontal="center" vertical="center"/>
      <protection hidden="1"/>
    </xf>
    <xf numFmtId="0" fontId="45" fillId="0" borderId="21" xfId="0" applyFont="1" applyBorder="1" applyAlignment="1" applyProtection="1">
      <alignment horizontal="center"/>
      <protection hidden="1"/>
    </xf>
    <xf numFmtId="0" fontId="45" fillId="0" borderId="0" xfId="0" applyFont="1" applyBorder="1" applyAlignment="1" applyProtection="1">
      <alignment horizontal="center"/>
      <protection hidden="1"/>
    </xf>
    <xf numFmtId="0" fontId="50" fillId="29" borderId="34" xfId="0" applyFont="1" applyFill="1" applyBorder="1" applyAlignment="1" applyProtection="1">
      <alignment horizontal="center" vertical="center"/>
      <protection hidden="1"/>
    </xf>
    <xf numFmtId="0" fontId="50" fillId="29" borderId="36" xfId="0" applyFont="1" applyFill="1" applyBorder="1" applyAlignment="1" applyProtection="1">
      <alignment horizontal="center" vertical="center"/>
      <protection hidden="1"/>
    </xf>
    <xf numFmtId="0" fontId="50" fillId="29" borderId="37" xfId="0" applyFont="1" applyFill="1" applyBorder="1" applyAlignment="1" applyProtection="1">
      <alignment horizontal="center" vertical="center"/>
      <protection hidden="1"/>
    </xf>
    <xf numFmtId="0" fontId="50" fillId="29" borderId="20" xfId="0" applyFont="1" applyFill="1" applyBorder="1" applyAlignment="1" applyProtection="1">
      <alignment horizontal="center" vertical="center"/>
      <protection hidden="1"/>
    </xf>
    <xf numFmtId="0" fontId="50" fillId="29" borderId="21" xfId="0" applyFont="1" applyFill="1" applyBorder="1" applyAlignment="1" applyProtection="1">
      <alignment horizontal="center" vertical="center"/>
      <protection hidden="1"/>
    </xf>
    <xf numFmtId="0" fontId="50" fillId="29" borderId="17" xfId="0" applyFont="1" applyFill="1" applyBorder="1" applyAlignment="1" applyProtection="1">
      <alignment horizontal="center" vertical="center"/>
      <protection hidden="1"/>
    </xf>
    <xf numFmtId="0" fontId="66" fillId="30" borderId="93" xfId="437" applyFont="1" applyFill="1" applyBorder="1" applyAlignment="1" applyProtection="1">
      <alignment horizontal="left" vertical="center" wrapText="1"/>
      <protection hidden="1"/>
    </xf>
    <xf numFmtId="0" fontId="66" fillId="30" borderId="85" xfId="437" applyFont="1" applyFill="1" applyBorder="1" applyAlignment="1" applyProtection="1">
      <alignment horizontal="left" vertical="center" wrapText="1"/>
      <protection hidden="1"/>
    </xf>
    <xf numFmtId="0" fontId="66" fillId="30" borderId="86" xfId="437" applyFont="1" applyFill="1" applyBorder="1" applyAlignment="1" applyProtection="1">
      <alignment horizontal="left" vertical="center" wrapText="1"/>
      <protection hidden="1"/>
    </xf>
    <xf numFmtId="0" fontId="57" fillId="37" borderId="93" xfId="437" applyFont="1" applyFill="1" applyBorder="1" applyAlignment="1" applyProtection="1">
      <alignment horizontal="center" vertical="center" wrapText="1"/>
      <protection locked="0"/>
    </xf>
    <xf numFmtId="0" fontId="57" fillId="37" borderId="85" xfId="437" applyFont="1" applyFill="1" applyBorder="1" applyAlignment="1" applyProtection="1">
      <alignment horizontal="center" vertical="center" wrapText="1"/>
      <protection locked="0"/>
    </xf>
    <xf numFmtId="0" fontId="57" fillId="37" borderId="86" xfId="437" applyFont="1" applyFill="1" applyBorder="1" applyAlignment="1" applyProtection="1">
      <alignment horizontal="center" vertical="center" wrapText="1"/>
      <protection locked="0"/>
    </xf>
    <xf numFmtId="0" fontId="56" fillId="37" borderId="93" xfId="437" applyFont="1" applyFill="1" applyBorder="1" applyAlignment="1" applyProtection="1">
      <alignment horizontal="center" vertical="center" wrapText="1"/>
      <protection locked="0"/>
    </xf>
    <xf numFmtId="0" fontId="56" fillId="37" borderId="85" xfId="437" applyFont="1" applyFill="1" applyBorder="1" applyAlignment="1" applyProtection="1">
      <alignment horizontal="center" vertical="center" wrapText="1"/>
      <protection locked="0"/>
    </xf>
    <xf numFmtId="0" fontId="56" fillId="37" borderId="86" xfId="437" applyFont="1" applyFill="1" applyBorder="1" applyAlignment="1" applyProtection="1">
      <alignment horizontal="center" vertical="center" wrapText="1"/>
      <protection locked="0"/>
    </xf>
    <xf numFmtId="0" fontId="45" fillId="37" borderId="93" xfId="437" applyFont="1" applyFill="1" applyBorder="1" applyAlignment="1" applyProtection="1">
      <alignment horizontal="left" vertical="center" wrapText="1"/>
      <protection locked="0"/>
    </xf>
    <xf numFmtId="0" fontId="45" fillId="37" borderId="85" xfId="437" applyFont="1" applyFill="1" applyBorder="1" applyAlignment="1" applyProtection="1">
      <alignment horizontal="left" vertical="center" wrapText="1"/>
      <protection locked="0"/>
    </xf>
    <xf numFmtId="0" fontId="45" fillId="37" borderId="86" xfId="437" applyFont="1" applyFill="1" applyBorder="1" applyAlignment="1" applyProtection="1">
      <alignment horizontal="left" vertical="center" wrapText="1"/>
      <protection locked="0"/>
    </xf>
    <xf numFmtId="0" fontId="45" fillId="36" borderId="93" xfId="437" applyFont="1" applyFill="1" applyBorder="1" applyAlignment="1" applyProtection="1">
      <alignment horizontal="left" vertical="center" wrapText="1"/>
      <protection locked="0"/>
    </xf>
    <xf numFmtId="0" fontId="45" fillId="36" borderId="85" xfId="437" applyFont="1" applyFill="1" applyBorder="1" applyAlignment="1" applyProtection="1">
      <alignment horizontal="left" vertical="center" wrapText="1"/>
      <protection locked="0"/>
    </xf>
    <xf numFmtId="0" fontId="45" fillId="36" borderId="86" xfId="437" applyFont="1" applyFill="1" applyBorder="1" applyAlignment="1" applyProtection="1">
      <alignment horizontal="left" vertical="center" wrapText="1"/>
      <protection locked="0"/>
    </xf>
    <xf numFmtId="0" fontId="57" fillId="29" borderId="63" xfId="437" applyFont="1" applyFill="1" applyBorder="1" applyAlignment="1" applyProtection="1">
      <alignment horizontal="center" vertical="center" wrapText="1"/>
      <protection hidden="1"/>
    </xf>
    <xf numFmtId="0" fontId="57" fillId="29" borderId="93" xfId="437" applyFont="1" applyFill="1" applyBorder="1" applyAlignment="1" applyProtection="1">
      <alignment horizontal="center" vertical="center" wrapText="1"/>
      <protection hidden="1"/>
    </xf>
    <xf numFmtId="0" fontId="57" fillId="29" borderId="85" xfId="437" applyFont="1" applyFill="1" applyBorder="1" applyAlignment="1" applyProtection="1">
      <alignment horizontal="center" vertical="center" wrapText="1"/>
      <protection hidden="1"/>
    </xf>
    <xf numFmtId="0" fontId="57" fillId="29" borderId="86" xfId="437" applyFont="1" applyFill="1" applyBorder="1" applyAlignment="1" applyProtection="1">
      <alignment horizontal="center" vertical="center" wrapText="1"/>
      <protection hidden="1"/>
    </xf>
    <xf numFmtId="0" fontId="56" fillId="37" borderId="93" xfId="437" applyFont="1" applyFill="1" applyBorder="1" applyAlignment="1" applyProtection="1">
      <alignment horizontal="left" vertical="center" wrapText="1"/>
      <protection locked="0"/>
    </xf>
    <xf numFmtId="0" fontId="56" fillId="37" borderId="85" xfId="437" applyFont="1" applyFill="1" applyBorder="1" applyAlignment="1" applyProtection="1">
      <alignment horizontal="left" vertical="center" wrapText="1"/>
      <protection locked="0"/>
    </xf>
    <xf numFmtId="0" fontId="56" fillId="37" borderId="86" xfId="437" applyFont="1" applyFill="1" applyBorder="1" applyAlignment="1" applyProtection="1">
      <alignment horizontal="left" vertical="center" wrapText="1"/>
      <protection locked="0"/>
    </xf>
    <xf numFmtId="188" fontId="57" fillId="0" borderId="0" xfId="437" applyNumberFormat="1" applyFont="1" applyBorder="1" applyAlignment="1" applyProtection="1">
      <alignment horizontal="center" vertical="center"/>
      <protection hidden="1"/>
    </xf>
    <xf numFmtId="0" fontId="18" fillId="31" borderId="88" xfId="2" applyFont="1" applyFill="1" applyBorder="1" applyAlignment="1" applyProtection="1">
      <alignment horizontal="center" vertical="center" wrapText="1"/>
      <protection hidden="1"/>
    </xf>
    <xf numFmtId="0" fontId="18" fillId="31" borderId="89" xfId="2" applyFont="1" applyFill="1" applyBorder="1" applyAlignment="1" applyProtection="1">
      <alignment horizontal="center" vertical="center" wrapText="1"/>
      <protection hidden="1"/>
    </xf>
    <xf numFmtId="0" fontId="18" fillId="31" borderId="90" xfId="2" applyFont="1" applyFill="1" applyBorder="1" applyAlignment="1" applyProtection="1">
      <alignment horizontal="center" vertical="center" wrapText="1"/>
      <protection hidden="1"/>
    </xf>
    <xf numFmtId="0" fontId="18" fillId="31" borderId="18" xfId="2" applyFont="1" applyFill="1" applyBorder="1" applyAlignment="1" applyProtection="1">
      <alignment horizontal="center" vertical="center" wrapText="1"/>
      <protection hidden="1"/>
    </xf>
    <xf numFmtId="0" fontId="18" fillId="31" borderId="0" xfId="2" applyFont="1" applyFill="1" applyBorder="1" applyAlignment="1" applyProtection="1">
      <alignment horizontal="center" vertical="center" wrapText="1"/>
      <protection hidden="1"/>
    </xf>
    <xf numFmtId="0" fontId="18" fillId="31" borderId="19" xfId="2" applyFont="1" applyFill="1" applyBorder="1" applyAlignment="1" applyProtection="1">
      <alignment horizontal="center" vertical="center" wrapText="1"/>
      <protection hidden="1"/>
    </xf>
    <xf numFmtId="0" fontId="18" fillId="31" borderId="20" xfId="2" applyFont="1" applyFill="1" applyBorder="1" applyAlignment="1" applyProtection="1">
      <alignment horizontal="center" vertical="center" wrapText="1"/>
      <protection hidden="1"/>
    </xf>
    <xf numFmtId="0" fontId="18" fillId="31" borderId="21" xfId="2" applyFont="1" applyFill="1" applyBorder="1" applyAlignment="1" applyProtection="1">
      <alignment horizontal="center" vertical="center" wrapText="1"/>
      <protection hidden="1"/>
    </xf>
    <xf numFmtId="0" fontId="18" fillId="31" borderId="17" xfId="2" applyFont="1" applyFill="1" applyBorder="1" applyAlignment="1" applyProtection="1">
      <alignment horizontal="center" vertical="center" wrapText="1"/>
      <protection hidden="1"/>
    </xf>
    <xf numFmtId="0" fontId="57" fillId="29" borderId="63" xfId="437" applyFont="1" applyFill="1" applyBorder="1" applyAlignment="1" applyProtection="1">
      <alignment horizontal="center" vertical="center"/>
      <protection hidden="1"/>
    </xf>
    <xf numFmtId="0" fontId="57" fillId="30" borderId="63" xfId="437" applyFont="1" applyFill="1" applyBorder="1" applyAlignment="1" applyProtection="1">
      <alignment horizontal="left" vertical="center"/>
      <protection hidden="1"/>
    </xf>
    <xf numFmtId="0" fontId="57" fillId="33" borderId="63" xfId="437" applyFont="1" applyFill="1" applyBorder="1" applyAlignment="1" applyProtection="1">
      <alignment horizontal="center" vertical="center" wrapText="1"/>
      <protection hidden="1"/>
    </xf>
    <xf numFmtId="188" fontId="57" fillId="33" borderId="63" xfId="437" applyNumberFormat="1" applyFont="1" applyFill="1" applyBorder="1" applyAlignment="1" applyProtection="1">
      <alignment horizontal="center" vertical="center"/>
      <protection hidden="1"/>
    </xf>
  </cellXfs>
  <cellStyles count="441">
    <cellStyle name="%" xfId="146" xr:uid="{00000000-0005-0000-0000-000000000000}"/>
    <cellStyle name="%_ANEXO #7.ITEMS INSTALS. ELECTRICAS GECOLSA 2a.ETAPA." xfId="147" xr:uid="{00000000-0005-0000-0000-000001000000}"/>
    <cellStyle name="%_Plaza Mayor N 006 2077 DOC95_ANEXO 456" xfId="148" xr:uid="{00000000-0005-0000-0000-000002000000}"/>
    <cellStyle name="_Book2" xfId="149" xr:uid="{00000000-0005-0000-0000-000003000000}"/>
    <cellStyle name="20% - Accent1" xfId="150" xr:uid="{00000000-0005-0000-0000-000004000000}"/>
    <cellStyle name="20% - Accent2" xfId="151" xr:uid="{00000000-0005-0000-0000-000005000000}"/>
    <cellStyle name="20% - Accent3" xfId="152" xr:uid="{00000000-0005-0000-0000-000006000000}"/>
    <cellStyle name="20% - Accent4" xfId="153" xr:uid="{00000000-0005-0000-0000-000007000000}"/>
    <cellStyle name="20% - Accent5" xfId="154" xr:uid="{00000000-0005-0000-0000-000008000000}"/>
    <cellStyle name="20% - Accent6" xfId="155" xr:uid="{00000000-0005-0000-0000-000009000000}"/>
    <cellStyle name="20% - Énfasis1 2" xfId="156" xr:uid="{00000000-0005-0000-0000-00000A000000}"/>
    <cellStyle name="20% - Énfasis1 3" xfId="157" xr:uid="{00000000-0005-0000-0000-00000B000000}"/>
    <cellStyle name="20% - Énfasis1 4" xfId="158" xr:uid="{00000000-0005-0000-0000-00000C000000}"/>
    <cellStyle name="20% - Énfasis2 2" xfId="159" xr:uid="{00000000-0005-0000-0000-00000D000000}"/>
    <cellStyle name="20% - Énfasis2 3" xfId="160" xr:uid="{00000000-0005-0000-0000-00000E000000}"/>
    <cellStyle name="20% - Énfasis2 4" xfId="161" xr:uid="{00000000-0005-0000-0000-00000F000000}"/>
    <cellStyle name="20% - Énfasis3 2" xfId="162" xr:uid="{00000000-0005-0000-0000-000010000000}"/>
    <cellStyle name="20% - Énfasis3 3" xfId="163" xr:uid="{00000000-0005-0000-0000-000011000000}"/>
    <cellStyle name="20% - Énfasis3 4" xfId="164" xr:uid="{00000000-0005-0000-0000-000012000000}"/>
    <cellStyle name="20% - Énfasis4 2" xfId="165" xr:uid="{00000000-0005-0000-0000-000013000000}"/>
    <cellStyle name="20% - Énfasis4 3" xfId="166" xr:uid="{00000000-0005-0000-0000-000014000000}"/>
    <cellStyle name="20% - Énfasis4 4" xfId="167" xr:uid="{00000000-0005-0000-0000-000015000000}"/>
    <cellStyle name="20% - Énfasis5 2" xfId="168" xr:uid="{00000000-0005-0000-0000-000016000000}"/>
    <cellStyle name="20% - Énfasis5 3" xfId="169" xr:uid="{00000000-0005-0000-0000-000017000000}"/>
    <cellStyle name="20% - Énfasis6 2" xfId="170" xr:uid="{00000000-0005-0000-0000-000018000000}"/>
    <cellStyle name="20% - Énfasis6 3" xfId="171" xr:uid="{00000000-0005-0000-0000-000019000000}"/>
    <cellStyle name="20% - Énfasis6 4" xfId="172" xr:uid="{00000000-0005-0000-0000-00001A000000}"/>
    <cellStyle name="40% - Accent1" xfId="173" xr:uid="{00000000-0005-0000-0000-00001B000000}"/>
    <cellStyle name="40% - Accent2" xfId="174" xr:uid="{00000000-0005-0000-0000-00001C000000}"/>
    <cellStyle name="40% - Accent3" xfId="175" xr:uid="{00000000-0005-0000-0000-00001D000000}"/>
    <cellStyle name="40% - Accent4" xfId="176" xr:uid="{00000000-0005-0000-0000-00001E000000}"/>
    <cellStyle name="40% - Accent5" xfId="177" xr:uid="{00000000-0005-0000-0000-00001F000000}"/>
    <cellStyle name="40% - Accent6" xfId="178" xr:uid="{00000000-0005-0000-0000-000020000000}"/>
    <cellStyle name="40% - Énfasis1 2" xfId="179" xr:uid="{00000000-0005-0000-0000-000021000000}"/>
    <cellStyle name="40% - Énfasis1 3" xfId="180" xr:uid="{00000000-0005-0000-0000-000022000000}"/>
    <cellStyle name="40% - Énfasis1 4" xfId="181" xr:uid="{00000000-0005-0000-0000-000023000000}"/>
    <cellStyle name="40% - Énfasis2 2" xfId="182" xr:uid="{00000000-0005-0000-0000-000024000000}"/>
    <cellStyle name="40% - Énfasis2 3" xfId="183" xr:uid="{00000000-0005-0000-0000-000025000000}"/>
    <cellStyle name="40% - Énfasis3 2" xfId="184" xr:uid="{00000000-0005-0000-0000-000026000000}"/>
    <cellStyle name="40% - Énfasis3 3" xfId="185" xr:uid="{00000000-0005-0000-0000-000027000000}"/>
    <cellStyle name="40% - Énfasis3 4" xfId="186" xr:uid="{00000000-0005-0000-0000-000028000000}"/>
    <cellStyle name="40% - Énfasis4 2" xfId="187" xr:uid="{00000000-0005-0000-0000-000029000000}"/>
    <cellStyle name="40% - Énfasis4 3" xfId="188" xr:uid="{00000000-0005-0000-0000-00002A000000}"/>
    <cellStyle name="40% - Énfasis4 4" xfId="189" xr:uid="{00000000-0005-0000-0000-00002B000000}"/>
    <cellStyle name="40% - Énfasis5 2" xfId="190" xr:uid="{00000000-0005-0000-0000-00002C000000}"/>
    <cellStyle name="40% - Énfasis5 3" xfId="191" xr:uid="{00000000-0005-0000-0000-00002D000000}"/>
    <cellStyle name="40% - Énfasis5 4" xfId="192" xr:uid="{00000000-0005-0000-0000-00002E000000}"/>
    <cellStyle name="40% - Énfasis6 2" xfId="193" xr:uid="{00000000-0005-0000-0000-00002F000000}"/>
    <cellStyle name="40% - Énfasis6 3" xfId="194" xr:uid="{00000000-0005-0000-0000-000030000000}"/>
    <cellStyle name="40% - Énfasis6 4" xfId="195" xr:uid="{00000000-0005-0000-0000-000031000000}"/>
    <cellStyle name="60% - Accent1" xfId="196" xr:uid="{00000000-0005-0000-0000-000032000000}"/>
    <cellStyle name="60% - Accent2" xfId="197" xr:uid="{00000000-0005-0000-0000-000033000000}"/>
    <cellStyle name="60% - Accent3" xfId="198" xr:uid="{00000000-0005-0000-0000-000034000000}"/>
    <cellStyle name="60% - Accent4" xfId="199" xr:uid="{00000000-0005-0000-0000-000035000000}"/>
    <cellStyle name="60% - Accent5" xfId="200" xr:uid="{00000000-0005-0000-0000-000036000000}"/>
    <cellStyle name="60% - Accent6" xfId="201" xr:uid="{00000000-0005-0000-0000-000037000000}"/>
    <cellStyle name="60% - Énfasis1 2" xfId="202" xr:uid="{00000000-0005-0000-0000-000038000000}"/>
    <cellStyle name="60% - Énfasis1 3" xfId="203" xr:uid="{00000000-0005-0000-0000-000039000000}"/>
    <cellStyle name="60% - Énfasis1 4" xfId="204" xr:uid="{00000000-0005-0000-0000-00003A000000}"/>
    <cellStyle name="60% - Énfasis2 2" xfId="205" xr:uid="{00000000-0005-0000-0000-00003B000000}"/>
    <cellStyle name="60% - Énfasis2 3" xfId="206" xr:uid="{00000000-0005-0000-0000-00003C000000}"/>
    <cellStyle name="60% - Énfasis2 4" xfId="207" xr:uid="{00000000-0005-0000-0000-00003D000000}"/>
    <cellStyle name="60% - Énfasis3 2" xfId="208" xr:uid="{00000000-0005-0000-0000-00003E000000}"/>
    <cellStyle name="60% - Énfasis3 3" xfId="209" xr:uid="{00000000-0005-0000-0000-00003F000000}"/>
    <cellStyle name="60% - Énfasis3 4" xfId="210" xr:uid="{00000000-0005-0000-0000-000040000000}"/>
    <cellStyle name="60% - Énfasis4 2" xfId="211" xr:uid="{00000000-0005-0000-0000-000041000000}"/>
    <cellStyle name="60% - Énfasis4 3" xfId="212" xr:uid="{00000000-0005-0000-0000-000042000000}"/>
    <cellStyle name="60% - Énfasis4 4" xfId="213" xr:uid="{00000000-0005-0000-0000-000043000000}"/>
    <cellStyle name="60% - Énfasis5 2" xfId="214" xr:uid="{00000000-0005-0000-0000-000044000000}"/>
    <cellStyle name="60% - Énfasis5 3" xfId="215" xr:uid="{00000000-0005-0000-0000-000045000000}"/>
    <cellStyle name="60% - Énfasis5 4" xfId="216" xr:uid="{00000000-0005-0000-0000-000046000000}"/>
    <cellStyle name="60% - Énfasis6 2" xfId="217" xr:uid="{00000000-0005-0000-0000-000047000000}"/>
    <cellStyle name="60% - Énfasis6 3" xfId="218" xr:uid="{00000000-0005-0000-0000-000048000000}"/>
    <cellStyle name="60% - Énfasis6 4" xfId="219" xr:uid="{00000000-0005-0000-0000-000049000000}"/>
    <cellStyle name="Accent1" xfId="220" xr:uid="{00000000-0005-0000-0000-00004A000000}"/>
    <cellStyle name="Accent2" xfId="221" xr:uid="{00000000-0005-0000-0000-00004B000000}"/>
    <cellStyle name="Accent3" xfId="222" xr:uid="{00000000-0005-0000-0000-00004C000000}"/>
    <cellStyle name="Accent4" xfId="223" xr:uid="{00000000-0005-0000-0000-00004D000000}"/>
    <cellStyle name="Accent5" xfId="224" xr:uid="{00000000-0005-0000-0000-00004E000000}"/>
    <cellStyle name="Accent6" xfId="225" xr:uid="{00000000-0005-0000-0000-00004F000000}"/>
    <cellStyle name="ACTAS" xfId="226" xr:uid="{00000000-0005-0000-0000-000050000000}"/>
    <cellStyle name="Bad" xfId="227" xr:uid="{00000000-0005-0000-0000-000051000000}"/>
    <cellStyle name="Buena 2" xfId="228" xr:uid="{00000000-0005-0000-0000-000052000000}"/>
    <cellStyle name="Buena 3" xfId="229" xr:uid="{00000000-0005-0000-0000-000053000000}"/>
    <cellStyle name="Buena 4" xfId="230" xr:uid="{00000000-0005-0000-0000-000054000000}"/>
    <cellStyle name="Calculation" xfId="231" xr:uid="{00000000-0005-0000-0000-000055000000}"/>
    <cellStyle name="Calculation 2" xfId="395" xr:uid="{00000000-0005-0000-0000-000056000000}"/>
    <cellStyle name="Cálculo 2" xfId="232" xr:uid="{00000000-0005-0000-0000-000057000000}"/>
    <cellStyle name="Cálculo 2 2" xfId="396" xr:uid="{00000000-0005-0000-0000-000058000000}"/>
    <cellStyle name="Cálculo 3" xfId="233" xr:uid="{00000000-0005-0000-0000-000059000000}"/>
    <cellStyle name="Cálculo 3 2" xfId="397" xr:uid="{00000000-0005-0000-0000-00005A000000}"/>
    <cellStyle name="Cálculo 4" xfId="234" xr:uid="{00000000-0005-0000-0000-00005B000000}"/>
    <cellStyle name="Cálculo 4 2" xfId="398" xr:uid="{00000000-0005-0000-0000-00005C000000}"/>
    <cellStyle name="Celda de comprobación 2" xfId="235" xr:uid="{00000000-0005-0000-0000-00005D000000}"/>
    <cellStyle name="Celda de comprobación 3" xfId="236" xr:uid="{00000000-0005-0000-0000-00005E000000}"/>
    <cellStyle name="Celda vinculada 2" xfId="237" xr:uid="{00000000-0005-0000-0000-00005F000000}"/>
    <cellStyle name="Celda vinculada 3" xfId="238" xr:uid="{00000000-0005-0000-0000-000060000000}"/>
    <cellStyle name="Celda vinculada 4" xfId="239" xr:uid="{00000000-0005-0000-0000-000061000000}"/>
    <cellStyle name="Check Cell" xfId="240" xr:uid="{00000000-0005-0000-0000-000062000000}"/>
    <cellStyle name="Ecuación" xfId="241" xr:uid="{00000000-0005-0000-0000-000063000000}"/>
    <cellStyle name="Encabezado 4 2" xfId="242" xr:uid="{00000000-0005-0000-0000-000064000000}"/>
    <cellStyle name="Encabezado 4 3" xfId="243" xr:uid="{00000000-0005-0000-0000-000065000000}"/>
    <cellStyle name="Encabezado 4 4" xfId="244" xr:uid="{00000000-0005-0000-0000-000066000000}"/>
    <cellStyle name="Énfasis1 2" xfId="245" xr:uid="{00000000-0005-0000-0000-000067000000}"/>
    <cellStyle name="Énfasis1 3" xfId="246" xr:uid="{00000000-0005-0000-0000-000068000000}"/>
    <cellStyle name="Énfasis1 4" xfId="247" xr:uid="{00000000-0005-0000-0000-000069000000}"/>
    <cellStyle name="Énfasis2 2" xfId="248" xr:uid="{00000000-0005-0000-0000-00006A000000}"/>
    <cellStyle name="Énfasis2 3" xfId="249" xr:uid="{00000000-0005-0000-0000-00006B000000}"/>
    <cellStyle name="Énfasis2 4" xfId="250" xr:uid="{00000000-0005-0000-0000-00006C000000}"/>
    <cellStyle name="Énfasis3 2" xfId="251" xr:uid="{00000000-0005-0000-0000-00006D000000}"/>
    <cellStyle name="Énfasis3 3" xfId="252" xr:uid="{00000000-0005-0000-0000-00006E000000}"/>
    <cellStyle name="Énfasis3 4" xfId="253" xr:uid="{00000000-0005-0000-0000-00006F000000}"/>
    <cellStyle name="Énfasis4 2" xfId="254" xr:uid="{00000000-0005-0000-0000-000070000000}"/>
    <cellStyle name="Énfasis4 3" xfId="255" xr:uid="{00000000-0005-0000-0000-000071000000}"/>
    <cellStyle name="Énfasis4 4" xfId="256" xr:uid="{00000000-0005-0000-0000-000072000000}"/>
    <cellStyle name="Énfasis5 2" xfId="257" xr:uid="{00000000-0005-0000-0000-000073000000}"/>
    <cellStyle name="Énfasis5 3" xfId="258" xr:uid="{00000000-0005-0000-0000-000074000000}"/>
    <cellStyle name="Énfasis6 2" xfId="259" xr:uid="{00000000-0005-0000-0000-000075000000}"/>
    <cellStyle name="Énfasis6 3" xfId="260" xr:uid="{00000000-0005-0000-0000-000076000000}"/>
    <cellStyle name="Énfasis6 4" xfId="261" xr:uid="{00000000-0005-0000-0000-000077000000}"/>
    <cellStyle name="Entrada 2" xfId="262" xr:uid="{00000000-0005-0000-0000-000078000000}"/>
    <cellStyle name="Entrada 2 2" xfId="399" xr:uid="{00000000-0005-0000-0000-000079000000}"/>
    <cellStyle name="Entrada 3" xfId="263" xr:uid="{00000000-0005-0000-0000-00007A000000}"/>
    <cellStyle name="Entrada 3 2" xfId="400" xr:uid="{00000000-0005-0000-0000-00007B000000}"/>
    <cellStyle name="Entrada 4" xfId="264" xr:uid="{00000000-0005-0000-0000-00007C000000}"/>
    <cellStyle name="Entrada 4 2" xfId="401" xr:uid="{00000000-0005-0000-0000-00007D000000}"/>
    <cellStyle name="Estilo 1" xfId="265" xr:uid="{00000000-0005-0000-0000-00007E000000}"/>
    <cellStyle name="Estilo 1 2" xfId="402" xr:uid="{00000000-0005-0000-0000-00007F000000}"/>
    <cellStyle name="Euro" xfId="4" xr:uid="{00000000-0005-0000-0000-000080000000}"/>
    <cellStyle name="Explanatory Text" xfId="266" xr:uid="{00000000-0005-0000-0000-000081000000}"/>
    <cellStyle name="FIGURA" xfId="267" xr:uid="{00000000-0005-0000-0000-000082000000}"/>
    <cellStyle name="Good" xfId="268" xr:uid="{00000000-0005-0000-0000-000083000000}"/>
    <cellStyle name="Heading 1" xfId="269" xr:uid="{00000000-0005-0000-0000-000084000000}"/>
    <cellStyle name="Heading 2" xfId="270" xr:uid="{00000000-0005-0000-0000-000085000000}"/>
    <cellStyle name="Heading 3" xfId="271" xr:uid="{00000000-0005-0000-0000-000086000000}"/>
    <cellStyle name="Heading 4" xfId="272" xr:uid="{00000000-0005-0000-0000-000087000000}"/>
    <cellStyle name="Hipervínculo" xfId="439" builtinId="8"/>
    <cellStyle name="Hipervínculo 2" xfId="5" xr:uid="{00000000-0005-0000-0000-000089000000}"/>
    <cellStyle name="Hipervínculo 3" xfId="6" xr:uid="{00000000-0005-0000-0000-00008A000000}"/>
    <cellStyle name="Hipervínculo 4" xfId="359" xr:uid="{00000000-0005-0000-0000-00008B000000}"/>
    <cellStyle name="Incorrecto 2" xfId="273" xr:uid="{00000000-0005-0000-0000-00008C000000}"/>
    <cellStyle name="Incorrecto 3" xfId="274" xr:uid="{00000000-0005-0000-0000-00008D000000}"/>
    <cellStyle name="Incorrecto 4" xfId="275" xr:uid="{00000000-0005-0000-0000-00008E000000}"/>
    <cellStyle name="Input" xfId="276" xr:uid="{00000000-0005-0000-0000-00008F000000}"/>
    <cellStyle name="Input 2" xfId="403" xr:uid="{00000000-0005-0000-0000-000090000000}"/>
    <cellStyle name="Linked Cell" xfId="277" xr:uid="{00000000-0005-0000-0000-000091000000}"/>
    <cellStyle name="Millares" xfId="1" builtinId="3"/>
    <cellStyle name="Millares [0] 2" xfId="438" xr:uid="{00000000-0005-0000-0000-000093000000}"/>
    <cellStyle name="Millares 10" xfId="7" xr:uid="{00000000-0005-0000-0000-000094000000}"/>
    <cellStyle name="Millares 10 2" xfId="8" xr:uid="{00000000-0005-0000-0000-000095000000}"/>
    <cellStyle name="Millares 10 2 2" xfId="362" xr:uid="{00000000-0005-0000-0000-000096000000}"/>
    <cellStyle name="Millares 10 3" xfId="9" xr:uid="{00000000-0005-0000-0000-000097000000}"/>
    <cellStyle name="Millares 10 3 2" xfId="363" xr:uid="{00000000-0005-0000-0000-000098000000}"/>
    <cellStyle name="Millares 10 4" xfId="361" xr:uid="{00000000-0005-0000-0000-000099000000}"/>
    <cellStyle name="Millares 11" xfId="10" xr:uid="{00000000-0005-0000-0000-00009A000000}"/>
    <cellStyle name="Millares 11 2" xfId="11" xr:uid="{00000000-0005-0000-0000-00009B000000}"/>
    <cellStyle name="Millares 11 2 2" xfId="365" xr:uid="{00000000-0005-0000-0000-00009C000000}"/>
    <cellStyle name="Millares 11 3" xfId="12" xr:uid="{00000000-0005-0000-0000-00009D000000}"/>
    <cellStyle name="Millares 11 3 2" xfId="366" xr:uid="{00000000-0005-0000-0000-00009E000000}"/>
    <cellStyle name="Millares 11 4" xfId="364" xr:uid="{00000000-0005-0000-0000-00009F000000}"/>
    <cellStyle name="Millares 12" xfId="13" xr:uid="{00000000-0005-0000-0000-0000A0000000}"/>
    <cellStyle name="Millares 12 2" xfId="14" xr:uid="{00000000-0005-0000-0000-0000A1000000}"/>
    <cellStyle name="Millares 13" xfId="354" xr:uid="{00000000-0005-0000-0000-0000A2000000}"/>
    <cellStyle name="Millares 13 2" xfId="423" xr:uid="{00000000-0005-0000-0000-0000A3000000}"/>
    <cellStyle name="Millares 2" xfId="15" xr:uid="{00000000-0005-0000-0000-0000A4000000}"/>
    <cellStyle name="Millares 2 10" xfId="16" xr:uid="{00000000-0005-0000-0000-0000A5000000}"/>
    <cellStyle name="Millares 2 10 2" xfId="17" xr:uid="{00000000-0005-0000-0000-0000A6000000}"/>
    <cellStyle name="Millares 2 10 3" xfId="18" xr:uid="{00000000-0005-0000-0000-0000A7000000}"/>
    <cellStyle name="Millares 2 11" xfId="19" xr:uid="{00000000-0005-0000-0000-0000A8000000}"/>
    <cellStyle name="Millares 2 11 2" xfId="20" xr:uid="{00000000-0005-0000-0000-0000A9000000}"/>
    <cellStyle name="Millares 2 11 2 2" xfId="369" xr:uid="{00000000-0005-0000-0000-0000AA000000}"/>
    <cellStyle name="Millares 2 11 3" xfId="368" xr:uid="{00000000-0005-0000-0000-0000AB000000}"/>
    <cellStyle name="Millares 2 12" xfId="21" xr:uid="{00000000-0005-0000-0000-0000AC000000}"/>
    <cellStyle name="Millares 2 12 2" xfId="22" xr:uid="{00000000-0005-0000-0000-0000AD000000}"/>
    <cellStyle name="Millares 2 12 2 2" xfId="371" xr:uid="{00000000-0005-0000-0000-0000AE000000}"/>
    <cellStyle name="Millares 2 12 3" xfId="370" xr:uid="{00000000-0005-0000-0000-0000AF000000}"/>
    <cellStyle name="Millares 2 13" xfId="23" xr:uid="{00000000-0005-0000-0000-0000B0000000}"/>
    <cellStyle name="Millares 2 13 2" xfId="24" xr:uid="{00000000-0005-0000-0000-0000B1000000}"/>
    <cellStyle name="Millares 2 13 2 2" xfId="373" xr:uid="{00000000-0005-0000-0000-0000B2000000}"/>
    <cellStyle name="Millares 2 13 3" xfId="372" xr:uid="{00000000-0005-0000-0000-0000B3000000}"/>
    <cellStyle name="Millares 2 14" xfId="25" xr:uid="{00000000-0005-0000-0000-0000B4000000}"/>
    <cellStyle name="Millares 2 14 2" xfId="26" xr:uid="{00000000-0005-0000-0000-0000B5000000}"/>
    <cellStyle name="Millares 2 14 2 2" xfId="375" xr:uid="{00000000-0005-0000-0000-0000B6000000}"/>
    <cellStyle name="Millares 2 14 3" xfId="374" xr:uid="{00000000-0005-0000-0000-0000B7000000}"/>
    <cellStyle name="Millares 2 15" xfId="27" xr:uid="{00000000-0005-0000-0000-0000B8000000}"/>
    <cellStyle name="Millares 2 15 2" xfId="28" xr:uid="{00000000-0005-0000-0000-0000B9000000}"/>
    <cellStyle name="Millares 2 15 2 2" xfId="377" xr:uid="{00000000-0005-0000-0000-0000BA000000}"/>
    <cellStyle name="Millares 2 15 3" xfId="376" xr:uid="{00000000-0005-0000-0000-0000BB000000}"/>
    <cellStyle name="Millares 2 16" xfId="367" xr:uid="{00000000-0005-0000-0000-0000BC000000}"/>
    <cellStyle name="Millares 2 2" xfId="29" xr:uid="{00000000-0005-0000-0000-0000BD000000}"/>
    <cellStyle name="Millares 2 2 2" xfId="30" xr:uid="{00000000-0005-0000-0000-0000BE000000}"/>
    <cellStyle name="Millares 2 2 2 2" xfId="31" xr:uid="{00000000-0005-0000-0000-0000BF000000}"/>
    <cellStyle name="Millares 2 2 2 3" xfId="32" xr:uid="{00000000-0005-0000-0000-0000C0000000}"/>
    <cellStyle name="Millares 2 2 2 4" xfId="378" xr:uid="{00000000-0005-0000-0000-0000C1000000}"/>
    <cellStyle name="Millares 2 2 3" xfId="33" xr:uid="{00000000-0005-0000-0000-0000C2000000}"/>
    <cellStyle name="Millares 2 2 3 2" xfId="379" xr:uid="{00000000-0005-0000-0000-0000C3000000}"/>
    <cellStyle name="Millares 2 2 4" xfId="278" xr:uid="{00000000-0005-0000-0000-0000C4000000}"/>
    <cellStyle name="Millares 2 2 5" xfId="279" xr:uid="{00000000-0005-0000-0000-0000C5000000}"/>
    <cellStyle name="Millares 2 3" xfId="34" xr:uid="{00000000-0005-0000-0000-0000C6000000}"/>
    <cellStyle name="Millares 2 3 2" xfId="35" xr:uid="{00000000-0005-0000-0000-0000C7000000}"/>
    <cellStyle name="Millares 2 3 2 2" xfId="36" xr:uid="{00000000-0005-0000-0000-0000C8000000}"/>
    <cellStyle name="Millares 2 3 2 3" xfId="37" xr:uid="{00000000-0005-0000-0000-0000C9000000}"/>
    <cellStyle name="Millares 2 3 3" xfId="38" xr:uid="{00000000-0005-0000-0000-0000CA000000}"/>
    <cellStyle name="Millares 2 3 4" xfId="39" xr:uid="{00000000-0005-0000-0000-0000CB000000}"/>
    <cellStyle name="Millares 2 4" xfId="40" xr:uid="{00000000-0005-0000-0000-0000CC000000}"/>
    <cellStyle name="Millares 2 4 2" xfId="41" xr:uid="{00000000-0005-0000-0000-0000CD000000}"/>
    <cellStyle name="Millares 2 4 3" xfId="42" xr:uid="{00000000-0005-0000-0000-0000CE000000}"/>
    <cellStyle name="Millares 2 5" xfId="43" xr:uid="{00000000-0005-0000-0000-0000CF000000}"/>
    <cellStyle name="Millares 2 5 2" xfId="44" xr:uid="{00000000-0005-0000-0000-0000D0000000}"/>
    <cellStyle name="Millares 2 5 3" xfId="45" xr:uid="{00000000-0005-0000-0000-0000D1000000}"/>
    <cellStyle name="Millares 2 6" xfId="46" xr:uid="{00000000-0005-0000-0000-0000D2000000}"/>
    <cellStyle name="Millares 2 6 2" xfId="47" xr:uid="{00000000-0005-0000-0000-0000D3000000}"/>
    <cellStyle name="Millares 2 6 2 2" xfId="381" xr:uid="{00000000-0005-0000-0000-0000D4000000}"/>
    <cellStyle name="Millares 2 6 3" xfId="48" xr:uid="{00000000-0005-0000-0000-0000D5000000}"/>
    <cellStyle name="Millares 2 6 3 2" xfId="382" xr:uid="{00000000-0005-0000-0000-0000D6000000}"/>
    <cellStyle name="Millares 2 6 4" xfId="380" xr:uid="{00000000-0005-0000-0000-0000D7000000}"/>
    <cellStyle name="Millares 2 7" xfId="49" xr:uid="{00000000-0005-0000-0000-0000D8000000}"/>
    <cellStyle name="Millares 2 8" xfId="50" xr:uid="{00000000-0005-0000-0000-0000D9000000}"/>
    <cellStyle name="Millares 2 9" xfId="51" xr:uid="{00000000-0005-0000-0000-0000DA000000}"/>
    <cellStyle name="Millares 2 9 2" xfId="52" xr:uid="{00000000-0005-0000-0000-0000DB000000}"/>
    <cellStyle name="Millares 2 9 3" xfId="53" xr:uid="{00000000-0005-0000-0000-0000DC000000}"/>
    <cellStyle name="Millares 2 9 3 2" xfId="384" xr:uid="{00000000-0005-0000-0000-0000DD000000}"/>
    <cellStyle name="Millares 2 9 4" xfId="383" xr:uid="{00000000-0005-0000-0000-0000DE000000}"/>
    <cellStyle name="Millares 3" xfId="54" xr:uid="{00000000-0005-0000-0000-0000DF000000}"/>
    <cellStyle name="Millares 3 2" xfId="55" xr:uid="{00000000-0005-0000-0000-0000E0000000}"/>
    <cellStyle name="Millares 3 2 2" xfId="56" xr:uid="{00000000-0005-0000-0000-0000E1000000}"/>
    <cellStyle name="Millares 3 2 2 2" xfId="57" xr:uid="{00000000-0005-0000-0000-0000E2000000}"/>
    <cellStyle name="Millares 3 2 2 3" xfId="58" xr:uid="{00000000-0005-0000-0000-0000E3000000}"/>
    <cellStyle name="Millares 3 2 3" xfId="59" xr:uid="{00000000-0005-0000-0000-0000E4000000}"/>
    <cellStyle name="Millares 3 2 4" xfId="60" xr:uid="{00000000-0005-0000-0000-0000E5000000}"/>
    <cellStyle name="Millares 3 3" xfId="61" xr:uid="{00000000-0005-0000-0000-0000E6000000}"/>
    <cellStyle name="Millares 3 3 2" xfId="62" xr:uid="{00000000-0005-0000-0000-0000E7000000}"/>
    <cellStyle name="Millares 3 3 2 2" xfId="63" xr:uid="{00000000-0005-0000-0000-0000E8000000}"/>
    <cellStyle name="Millares 3 3 2 3" xfId="64" xr:uid="{00000000-0005-0000-0000-0000E9000000}"/>
    <cellStyle name="Millares 3 3 3" xfId="65" xr:uid="{00000000-0005-0000-0000-0000EA000000}"/>
    <cellStyle name="Millares 3 3 4" xfId="66" xr:uid="{00000000-0005-0000-0000-0000EB000000}"/>
    <cellStyle name="Millares 3 4" xfId="67" xr:uid="{00000000-0005-0000-0000-0000EC000000}"/>
    <cellStyle name="Millares 3 5" xfId="68" xr:uid="{00000000-0005-0000-0000-0000ED000000}"/>
    <cellStyle name="Millares 4" xfId="69" xr:uid="{00000000-0005-0000-0000-0000EE000000}"/>
    <cellStyle name="Millares 4 2" xfId="70" xr:uid="{00000000-0005-0000-0000-0000EF000000}"/>
    <cellStyle name="Millares 4 2 2" xfId="386" xr:uid="{00000000-0005-0000-0000-0000F0000000}"/>
    <cellStyle name="Millares 4 3" xfId="71" xr:uid="{00000000-0005-0000-0000-0000F1000000}"/>
    <cellStyle name="Millares 4 3 2" xfId="387" xr:uid="{00000000-0005-0000-0000-0000F2000000}"/>
    <cellStyle name="Millares 4 4" xfId="385" xr:uid="{00000000-0005-0000-0000-0000F3000000}"/>
    <cellStyle name="Millares 5" xfId="72" xr:uid="{00000000-0005-0000-0000-0000F4000000}"/>
    <cellStyle name="Millares 5 2" xfId="73" xr:uid="{00000000-0005-0000-0000-0000F5000000}"/>
    <cellStyle name="Millares 5 3" xfId="74" xr:uid="{00000000-0005-0000-0000-0000F6000000}"/>
    <cellStyle name="Millares 6" xfId="75" xr:uid="{00000000-0005-0000-0000-0000F7000000}"/>
    <cellStyle name="Millares 6 2" xfId="76" xr:uid="{00000000-0005-0000-0000-0000F8000000}"/>
    <cellStyle name="Millares 6 2 2" xfId="389" xr:uid="{00000000-0005-0000-0000-0000F9000000}"/>
    <cellStyle name="Millares 6 3" xfId="77" xr:uid="{00000000-0005-0000-0000-0000FA000000}"/>
    <cellStyle name="Millares 6 3 2" xfId="390" xr:uid="{00000000-0005-0000-0000-0000FB000000}"/>
    <cellStyle name="Millares 6 4" xfId="388" xr:uid="{00000000-0005-0000-0000-0000FC000000}"/>
    <cellStyle name="Millares 7" xfId="78" xr:uid="{00000000-0005-0000-0000-0000FD000000}"/>
    <cellStyle name="Millares 7 2" xfId="79" xr:uid="{00000000-0005-0000-0000-0000FE000000}"/>
    <cellStyle name="Millares 7 3" xfId="80" xr:uid="{00000000-0005-0000-0000-0000FF000000}"/>
    <cellStyle name="Millares 8" xfId="81" xr:uid="{00000000-0005-0000-0000-000000010000}"/>
    <cellStyle name="Millares 8 2" xfId="82" xr:uid="{00000000-0005-0000-0000-000001010000}"/>
    <cellStyle name="Millares 8 2 2" xfId="83" xr:uid="{00000000-0005-0000-0000-000002010000}"/>
    <cellStyle name="Millares 8 3" xfId="84" xr:uid="{00000000-0005-0000-0000-000003010000}"/>
    <cellStyle name="Millares 8 4" xfId="85" xr:uid="{00000000-0005-0000-0000-000004010000}"/>
    <cellStyle name="Millares 9" xfId="86" xr:uid="{00000000-0005-0000-0000-000005010000}"/>
    <cellStyle name="Millares 9 2" xfId="87" xr:uid="{00000000-0005-0000-0000-000006010000}"/>
    <cellStyle name="Millares 9 2 2" xfId="392" xr:uid="{00000000-0005-0000-0000-000007010000}"/>
    <cellStyle name="Millares 9 3" xfId="88" xr:uid="{00000000-0005-0000-0000-000008010000}"/>
    <cellStyle name="Millares 9 3 2" xfId="393" xr:uid="{00000000-0005-0000-0000-000009010000}"/>
    <cellStyle name="Millares 9 4" xfId="391" xr:uid="{00000000-0005-0000-0000-00000A010000}"/>
    <cellStyle name="Millares_Formato Evaluacion LP No. 41 Biblioteca Belen" xfId="3" xr:uid="{00000000-0005-0000-0000-00000B010000}"/>
    <cellStyle name="Moneda" xfId="434" builtinId="4"/>
    <cellStyle name="Moneda [0]" xfId="431" builtinId="7"/>
    <cellStyle name="Moneda [0] 10" xfId="280" xr:uid="{00000000-0005-0000-0000-00000E010000}"/>
    <cellStyle name="Moneda [0] 11" xfId="281" xr:uid="{00000000-0005-0000-0000-00000F010000}"/>
    <cellStyle name="Moneda [0] 14" xfId="282" xr:uid="{00000000-0005-0000-0000-000010010000}"/>
    <cellStyle name="Moneda [0] 2" xfId="283" xr:uid="{00000000-0005-0000-0000-000011010000}"/>
    <cellStyle name="Moneda [0] 3" xfId="284" xr:uid="{00000000-0005-0000-0000-000012010000}"/>
    <cellStyle name="Moneda [0] 6" xfId="430" xr:uid="{00000000-0005-0000-0000-000013010000}"/>
    <cellStyle name="Moneda 11" xfId="427" xr:uid="{00000000-0005-0000-0000-000014010000}"/>
    <cellStyle name="Moneda 2" xfId="89" xr:uid="{00000000-0005-0000-0000-000015010000}"/>
    <cellStyle name="Moneda 2 2" xfId="90" xr:uid="{00000000-0005-0000-0000-000016010000}"/>
    <cellStyle name="Moneda 2 2 2" xfId="285" xr:uid="{00000000-0005-0000-0000-000017010000}"/>
    <cellStyle name="Moneda 2 3" xfId="91" xr:uid="{00000000-0005-0000-0000-000018010000}"/>
    <cellStyle name="Moneda 2 4" xfId="92" xr:uid="{00000000-0005-0000-0000-000019010000}"/>
    <cellStyle name="Moneda 2_Tableros" xfId="286" xr:uid="{00000000-0005-0000-0000-00001A010000}"/>
    <cellStyle name="Moneda 3" xfId="93" xr:uid="{00000000-0005-0000-0000-00001B010000}"/>
    <cellStyle name="Moneda 3 2" xfId="94" xr:uid="{00000000-0005-0000-0000-00001C010000}"/>
    <cellStyle name="Moneda 3 3" xfId="95" xr:uid="{00000000-0005-0000-0000-00001D010000}"/>
    <cellStyle name="Moneda 3 4" xfId="340" xr:uid="{00000000-0005-0000-0000-00001E010000}"/>
    <cellStyle name="Moneda 4" xfId="96" xr:uid="{00000000-0005-0000-0000-00001F010000}"/>
    <cellStyle name="Moneda 4 2" xfId="97" xr:uid="{00000000-0005-0000-0000-000020010000}"/>
    <cellStyle name="Moneda 4 3" xfId="98" xr:uid="{00000000-0005-0000-0000-000021010000}"/>
    <cellStyle name="Moneda 5" xfId="99" xr:uid="{00000000-0005-0000-0000-000022010000}"/>
    <cellStyle name="Moneda 5 2" xfId="394" xr:uid="{00000000-0005-0000-0000-000023010000}"/>
    <cellStyle name="Moneda 6" xfId="100" xr:uid="{00000000-0005-0000-0000-000024010000}"/>
    <cellStyle name="Moneda 6 2" xfId="101" xr:uid="{00000000-0005-0000-0000-000025010000}"/>
    <cellStyle name="Moneda 6 3" xfId="102" xr:uid="{00000000-0005-0000-0000-000026010000}"/>
    <cellStyle name="Moneda 7" xfId="103" xr:uid="{00000000-0005-0000-0000-000027010000}"/>
    <cellStyle name="Moneda 9" xfId="432" xr:uid="{00000000-0005-0000-0000-000028010000}"/>
    <cellStyle name="Moneda 9 2" xfId="429" xr:uid="{00000000-0005-0000-0000-000029010000}"/>
    <cellStyle name="Moneda 9 2 2" xfId="433" xr:uid="{00000000-0005-0000-0000-00002A010000}"/>
    <cellStyle name="Moneda0" xfId="287" xr:uid="{00000000-0005-0000-0000-00002B010000}"/>
    <cellStyle name="Neutral 2" xfId="288" xr:uid="{00000000-0005-0000-0000-00002C010000}"/>
    <cellStyle name="Neutral 3" xfId="289" xr:uid="{00000000-0005-0000-0000-00002D010000}"/>
    <cellStyle name="Neutral 4" xfId="290" xr:uid="{00000000-0005-0000-0000-00002E010000}"/>
    <cellStyle name="Normal" xfId="0" builtinId="0"/>
    <cellStyle name="Normal 10" xfId="104" xr:uid="{00000000-0005-0000-0000-000030010000}"/>
    <cellStyle name="Normal 10 10 2" xfId="356" xr:uid="{00000000-0005-0000-0000-000031010000}"/>
    <cellStyle name="Normal 11" xfId="291" xr:uid="{00000000-0005-0000-0000-000032010000}"/>
    <cellStyle name="Normal 12" xfId="344" xr:uid="{00000000-0005-0000-0000-000033010000}"/>
    <cellStyle name="Normal 12 2" xfId="350" xr:uid="{00000000-0005-0000-0000-000034010000}"/>
    <cellStyle name="Normal 12 2 2" xfId="353" xr:uid="{00000000-0005-0000-0000-000035010000}"/>
    <cellStyle name="Normal 12 2 2 2" xfId="422" xr:uid="{00000000-0005-0000-0000-000036010000}"/>
    <cellStyle name="Normal 12 2 3" xfId="419" xr:uid="{00000000-0005-0000-0000-000037010000}"/>
    <cellStyle name="Normal 12 3" xfId="352" xr:uid="{00000000-0005-0000-0000-000038010000}"/>
    <cellStyle name="Normal 12 3 2" xfId="421" xr:uid="{00000000-0005-0000-0000-000039010000}"/>
    <cellStyle name="Normal 12 4" xfId="415" xr:uid="{00000000-0005-0000-0000-00003A010000}"/>
    <cellStyle name="Normal 13" xfId="345" xr:uid="{00000000-0005-0000-0000-00003B010000}"/>
    <cellStyle name="Normal 14" xfId="346" xr:uid="{00000000-0005-0000-0000-00003C010000}"/>
    <cellStyle name="Normal 14 2" xfId="349" xr:uid="{00000000-0005-0000-0000-00003D010000}"/>
    <cellStyle name="Normal 14 2 2" xfId="418" xr:uid="{00000000-0005-0000-0000-00003E010000}"/>
    <cellStyle name="Normal 14 2 3" xfId="425" xr:uid="{00000000-0005-0000-0000-00003F010000}"/>
    <cellStyle name="Normal 14 2 4" xfId="437" xr:uid="{00000000-0005-0000-0000-000040010000}"/>
    <cellStyle name="Normal 14 3" xfId="416" xr:uid="{00000000-0005-0000-0000-000041010000}"/>
    <cellStyle name="Normal 15" xfId="351" xr:uid="{00000000-0005-0000-0000-000042010000}"/>
    <cellStyle name="Normal 15 2" xfId="358" xr:uid="{00000000-0005-0000-0000-000043010000}"/>
    <cellStyle name="Normal 15 2 2" xfId="424" xr:uid="{00000000-0005-0000-0000-000044010000}"/>
    <cellStyle name="Normal 15 3" xfId="420" xr:uid="{00000000-0005-0000-0000-000045010000}"/>
    <cellStyle name="Normal 18" xfId="426" xr:uid="{00000000-0005-0000-0000-000046010000}"/>
    <cellStyle name="Normal 2" xfId="105" xr:uid="{00000000-0005-0000-0000-000047010000}"/>
    <cellStyle name="Normal 2 2" xfId="106" xr:uid="{00000000-0005-0000-0000-000048010000}"/>
    <cellStyle name="Normal 2 2 2" xfId="107" xr:uid="{00000000-0005-0000-0000-000049010000}"/>
    <cellStyle name="Normal 2 2 2 2" xfId="108" xr:uid="{00000000-0005-0000-0000-00004A010000}"/>
    <cellStyle name="Normal 2 2 2 2 2" xfId="109" xr:uid="{00000000-0005-0000-0000-00004B010000}"/>
    <cellStyle name="Normal 2 2 2 2 3" xfId="110" xr:uid="{00000000-0005-0000-0000-00004C010000}"/>
    <cellStyle name="Normal 2 2 2 2 4" xfId="111" xr:uid="{00000000-0005-0000-0000-00004D010000}"/>
    <cellStyle name="Normal 2 2 2 3" xfId="112" xr:uid="{00000000-0005-0000-0000-00004E010000}"/>
    <cellStyle name="Normal 2 2 2 4" xfId="113" xr:uid="{00000000-0005-0000-0000-00004F010000}"/>
    <cellStyle name="Normal 2 2 3" xfId="114" xr:uid="{00000000-0005-0000-0000-000050010000}"/>
    <cellStyle name="Normal 2 2 3 2" xfId="115" xr:uid="{00000000-0005-0000-0000-000051010000}"/>
    <cellStyle name="Normal 2 2 3 3" xfId="116" xr:uid="{00000000-0005-0000-0000-000052010000}"/>
    <cellStyle name="Normal 2 2 4" xfId="117" xr:uid="{00000000-0005-0000-0000-000053010000}"/>
    <cellStyle name="Normal 2 2 5" xfId="118" xr:uid="{00000000-0005-0000-0000-000054010000}"/>
    <cellStyle name="Normal 2 3" xfId="119" xr:uid="{00000000-0005-0000-0000-000055010000}"/>
    <cellStyle name="Normal 2 3 2" xfId="120" xr:uid="{00000000-0005-0000-0000-000056010000}"/>
    <cellStyle name="Normal 2 3 2 2" xfId="348" xr:uid="{00000000-0005-0000-0000-000057010000}"/>
    <cellStyle name="Normal 2 3 3" xfId="121" xr:uid="{00000000-0005-0000-0000-000058010000}"/>
    <cellStyle name="Normal 2 4" xfId="122" xr:uid="{00000000-0005-0000-0000-000059010000}"/>
    <cellStyle name="Normal 2 4 2" xfId="123" xr:uid="{00000000-0005-0000-0000-00005A010000}"/>
    <cellStyle name="Normal 2 4 3" xfId="124" xr:uid="{00000000-0005-0000-0000-00005B010000}"/>
    <cellStyle name="Normal 2 5" xfId="125" xr:uid="{00000000-0005-0000-0000-00005C010000}"/>
    <cellStyle name="Normal 2 6" xfId="126" xr:uid="{00000000-0005-0000-0000-00005D010000}"/>
    <cellStyle name="Normal 2 7" xfId="127" xr:uid="{00000000-0005-0000-0000-00005E010000}"/>
    <cellStyle name="Normal 2_PTO-02060-PARQUE BIBLIOTECA SAN CRISTOBAL" xfId="292" xr:uid="{00000000-0005-0000-0000-00005F010000}"/>
    <cellStyle name="Normal 21" xfId="341" xr:uid="{00000000-0005-0000-0000-000060010000}"/>
    <cellStyle name="Normal 3" xfId="128" xr:uid="{00000000-0005-0000-0000-000061010000}"/>
    <cellStyle name="Normal 3 2" xfId="129" xr:uid="{00000000-0005-0000-0000-000062010000}"/>
    <cellStyle name="Normal 3 2 14" xfId="440" xr:uid="{00000000-0005-0000-0000-000063010000}"/>
    <cellStyle name="Normal 3 2 2" xfId="130" xr:uid="{00000000-0005-0000-0000-000064010000}"/>
    <cellStyle name="Normal 3 2 2 14" xfId="131" xr:uid="{00000000-0005-0000-0000-000065010000}"/>
    <cellStyle name="Normal 3 2 3" xfId="132" xr:uid="{00000000-0005-0000-0000-000066010000}"/>
    <cellStyle name="Normal 3 3" xfId="133" xr:uid="{00000000-0005-0000-0000-000067010000}"/>
    <cellStyle name="Normal 3 4" xfId="134" xr:uid="{00000000-0005-0000-0000-000068010000}"/>
    <cellStyle name="Normal 4" xfId="135" xr:uid="{00000000-0005-0000-0000-000069010000}"/>
    <cellStyle name="Normal 4 2" xfId="136" xr:uid="{00000000-0005-0000-0000-00006A010000}"/>
    <cellStyle name="Normal 4 3" xfId="137" xr:uid="{00000000-0005-0000-0000-00006B010000}"/>
    <cellStyle name="Normal 5" xfId="138" xr:uid="{00000000-0005-0000-0000-00006C010000}"/>
    <cellStyle name="Normal 5 2" xfId="293" xr:uid="{00000000-0005-0000-0000-00006D010000}"/>
    <cellStyle name="Normal 5 3" xfId="294" xr:uid="{00000000-0005-0000-0000-00006E010000}"/>
    <cellStyle name="Normal 5 4" xfId="295" xr:uid="{00000000-0005-0000-0000-00006F010000}"/>
    <cellStyle name="Normal 6" xfId="139" xr:uid="{00000000-0005-0000-0000-000070010000}"/>
    <cellStyle name="Normal 68" xfId="347" xr:uid="{00000000-0005-0000-0000-000071010000}"/>
    <cellStyle name="Normal 68 2" xfId="417" xr:uid="{00000000-0005-0000-0000-000072010000}"/>
    <cellStyle name="Normal 7" xfId="296" xr:uid="{00000000-0005-0000-0000-000073010000}"/>
    <cellStyle name="Normal 78" xfId="342" xr:uid="{00000000-0005-0000-0000-000074010000}"/>
    <cellStyle name="Normal 8" xfId="297" xr:uid="{00000000-0005-0000-0000-000075010000}"/>
    <cellStyle name="Normal 9" xfId="298" xr:uid="{00000000-0005-0000-0000-000076010000}"/>
    <cellStyle name="Normal_CONSOLIDADO  EVALUACIÓN LP 53 OBRA ADECUACIÓN Y MANTENIMIENTO DEL TEATRO LIDO" xfId="2" xr:uid="{00000000-0005-0000-0000-000077010000}"/>
    <cellStyle name="Normal_FORM20_1" xfId="435" xr:uid="{00000000-0005-0000-0000-000078010000}"/>
    <cellStyle name="Normal_SEGUROS FENIX 2" xfId="436" xr:uid="{00000000-0005-0000-0000-000079010000}"/>
    <cellStyle name="Notas 2" xfId="299" xr:uid="{00000000-0005-0000-0000-00007A010000}"/>
    <cellStyle name="Notas 2 2" xfId="404" xr:uid="{00000000-0005-0000-0000-00007B010000}"/>
    <cellStyle name="Notas 3" xfId="300" xr:uid="{00000000-0005-0000-0000-00007C010000}"/>
    <cellStyle name="Notas 3 2" xfId="405" xr:uid="{00000000-0005-0000-0000-00007D010000}"/>
    <cellStyle name="Notas 4" xfId="301" xr:uid="{00000000-0005-0000-0000-00007E010000}"/>
    <cellStyle name="Notas 4 2" xfId="406" xr:uid="{00000000-0005-0000-0000-00007F010000}"/>
    <cellStyle name="Note" xfId="302" xr:uid="{00000000-0005-0000-0000-000080010000}"/>
    <cellStyle name="Note 2" xfId="407" xr:uid="{00000000-0005-0000-0000-000081010000}"/>
    <cellStyle name="Output" xfId="303" xr:uid="{00000000-0005-0000-0000-000082010000}"/>
    <cellStyle name="Output 2" xfId="408" xr:uid="{00000000-0005-0000-0000-000083010000}"/>
    <cellStyle name="Porcentaje" xfId="357" builtinId="5"/>
    <cellStyle name="Porcentaje 2" xfId="343" xr:uid="{00000000-0005-0000-0000-000085010000}"/>
    <cellStyle name="Porcentaje 6" xfId="428" xr:uid="{00000000-0005-0000-0000-000086010000}"/>
    <cellStyle name="Porcentual 2" xfId="140" xr:uid="{00000000-0005-0000-0000-000087010000}"/>
    <cellStyle name="Porcentual 2 2" xfId="141" xr:uid="{00000000-0005-0000-0000-000088010000}"/>
    <cellStyle name="Porcentual 2 2 2" xfId="142" xr:uid="{00000000-0005-0000-0000-000089010000}"/>
    <cellStyle name="Porcentual 2 2 2 2" xfId="143" xr:uid="{00000000-0005-0000-0000-00008A010000}"/>
    <cellStyle name="Porcentual 2 2 2 3" xfId="360" xr:uid="{00000000-0005-0000-0000-00008B010000}"/>
    <cellStyle name="Porcentual 2 2 3" xfId="144" xr:uid="{00000000-0005-0000-0000-00008C010000}"/>
    <cellStyle name="Porcentual 2 2 4" xfId="355" xr:uid="{00000000-0005-0000-0000-00008D010000}"/>
    <cellStyle name="Porcentual 2 3" xfId="304" xr:uid="{00000000-0005-0000-0000-00008E010000}"/>
    <cellStyle name="Porcentual 2 4" xfId="305" xr:uid="{00000000-0005-0000-0000-00008F010000}"/>
    <cellStyle name="Porcentual 2 5" xfId="306" xr:uid="{00000000-0005-0000-0000-000090010000}"/>
    <cellStyle name="Porcentual 3" xfId="145" xr:uid="{00000000-0005-0000-0000-000091010000}"/>
    <cellStyle name="Porcentual 4" xfId="307" xr:uid="{00000000-0005-0000-0000-000092010000}"/>
    <cellStyle name="Porcentual 5" xfId="308" xr:uid="{00000000-0005-0000-0000-000093010000}"/>
    <cellStyle name="Porcentual 6" xfId="309" xr:uid="{00000000-0005-0000-0000-000094010000}"/>
    <cellStyle name="Punto0" xfId="310" xr:uid="{00000000-0005-0000-0000-000095010000}"/>
    <cellStyle name="Salida 2" xfId="311" xr:uid="{00000000-0005-0000-0000-000096010000}"/>
    <cellStyle name="Salida 2 2" xfId="409" xr:uid="{00000000-0005-0000-0000-000097010000}"/>
    <cellStyle name="Salida 3" xfId="312" xr:uid="{00000000-0005-0000-0000-000098010000}"/>
    <cellStyle name="Salida 3 2" xfId="410" xr:uid="{00000000-0005-0000-0000-000099010000}"/>
    <cellStyle name="Salida 4" xfId="313" xr:uid="{00000000-0005-0000-0000-00009A010000}"/>
    <cellStyle name="Salida 4 2" xfId="411" xr:uid="{00000000-0005-0000-0000-00009B010000}"/>
    <cellStyle name="Texto de advertencia 2" xfId="314" xr:uid="{00000000-0005-0000-0000-00009C010000}"/>
    <cellStyle name="Texto de advertencia 3" xfId="315" xr:uid="{00000000-0005-0000-0000-00009D010000}"/>
    <cellStyle name="Texto explicativo 2" xfId="316" xr:uid="{00000000-0005-0000-0000-00009E010000}"/>
    <cellStyle name="Texto explicativo 3" xfId="317" xr:uid="{00000000-0005-0000-0000-00009F010000}"/>
    <cellStyle name="Tit. tabla" xfId="318" xr:uid="{00000000-0005-0000-0000-0000A0010000}"/>
    <cellStyle name="Title" xfId="319" xr:uid="{00000000-0005-0000-0000-0000A1010000}"/>
    <cellStyle name="TITULO 1" xfId="320" xr:uid="{00000000-0005-0000-0000-0000A2010000}"/>
    <cellStyle name="Título 1 2" xfId="321" xr:uid="{00000000-0005-0000-0000-0000A3010000}"/>
    <cellStyle name="Título 1 3" xfId="322" xr:uid="{00000000-0005-0000-0000-0000A4010000}"/>
    <cellStyle name="Título 1 4" xfId="323" xr:uid="{00000000-0005-0000-0000-0000A5010000}"/>
    <cellStyle name="TITULO 2" xfId="324" xr:uid="{00000000-0005-0000-0000-0000A6010000}"/>
    <cellStyle name="Título 2 2" xfId="325" xr:uid="{00000000-0005-0000-0000-0000A7010000}"/>
    <cellStyle name="Título 2 3" xfId="326" xr:uid="{00000000-0005-0000-0000-0000A8010000}"/>
    <cellStyle name="Título 2 4" xfId="327" xr:uid="{00000000-0005-0000-0000-0000A9010000}"/>
    <cellStyle name="TITULO 3" xfId="328" xr:uid="{00000000-0005-0000-0000-0000AA010000}"/>
    <cellStyle name="Título 3 2" xfId="329" xr:uid="{00000000-0005-0000-0000-0000AB010000}"/>
    <cellStyle name="Título 3 3" xfId="330" xr:uid="{00000000-0005-0000-0000-0000AC010000}"/>
    <cellStyle name="Título 3 4" xfId="331" xr:uid="{00000000-0005-0000-0000-0000AD010000}"/>
    <cellStyle name="Título 4" xfId="332" xr:uid="{00000000-0005-0000-0000-0000AE010000}"/>
    <cellStyle name="Título 5" xfId="333" xr:uid="{00000000-0005-0000-0000-0000AF010000}"/>
    <cellStyle name="Título 6" xfId="334" xr:uid="{00000000-0005-0000-0000-0000B0010000}"/>
    <cellStyle name="Total 2" xfId="335" xr:uid="{00000000-0005-0000-0000-0000B1010000}"/>
    <cellStyle name="Total 2 2" xfId="412" xr:uid="{00000000-0005-0000-0000-0000B2010000}"/>
    <cellStyle name="Total 3" xfId="336" xr:uid="{00000000-0005-0000-0000-0000B3010000}"/>
    <cellStyle name="Total 3 2" xfId="413" xr:uid="{00000000-0005-0000-0000-0000B4010000}"/>
    <cellStyle name="Total 4" xfId="337" xr:uid="{00000000-0005-0000-0000-0000B5010000}"/>
    <cellStyle name="Total 4 2" xfId="414" xr:uid="{00000000-0005-0000-0000-0000B6010000}"/>
    <cellStyle name="Viñeta" xfId="338" xr:uid="{00000000-0005-0000-0000-0000B7010000}"/>
    <cellStyle name="Warning Text" xfId="339" xr:uid="{00000000-0005-0000-0000-0000B8010000}"/>
  </cellStyles>
  <dxfs count="5870">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theme="1"/>
      </font>
      <fill>
        <patternFill>
          <bgColor rgb="FFFF0000"/>
        </patternFill>
      </fill>
    </dxf>
    <dxf>
      <font>
        <color theme="1"/>
      </font>
      <fill>
        <patternFill>
          <bgColor rgb="FFFF00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FF00"/>
        </patternFill>
      </fill>
    </dxf>
    <dxf>
      <fill>
        <patternFill>
          <bgColor rgb="FFFF00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66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colors>
    <mruColors>
      <color rgb="FFF9FAD6"/>
      <color rgb="FFFF6600"/>
      <color rgb="FF9BCBA0"/>
      <color rgb="FF66FFFF"/>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6.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15.jpeg"/><Relationship Id="rId1" Type="http://schemas.openxmlformats.org/officeDocument/2006/relationships/image" Target="../media/image14.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1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429629</xdr:colOff>
      <xdr:row>1</xdr:row>
      <xdr:rowOff>495300</xdr:rowOff>
    </xdr:to>
    <xdr:pic>
      <xdr:nvPicPr>
        <xdr:cNvPr id="2" name="3 Imagen" descr="log-udea2.GI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28600"/>
          <a:ext cx="734429"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52916</xdr:colOff>
      <xdr:row>0</xdr:row>
      <xdr:rowOff>57150</xdr:rowOff>
    </xdr:from>
    <xdr:to>
      <xdr:col>1</xdr:col>
      <xdr:colOff>541479</xdr:colOff>
      <xdr:row>2</xdr:row>
      <xdr:rowOff>57150</xdr:rowOff>
    </xdr:to>
    <xdr:pic>
      <xdr:nvPicPr>
        <xdr:cNvPr id="2" name="3 Imagen" descr="log-udea2.G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16" y="57150"/>
          <a:ext cx="717163"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161925</xdr:colOff>
      <xdr:row>3</xdr:row>
      <xdr:rowOff>95250</xdr:rowOff>
    </xdr:from>
    <xdr:to>
      <xdr:col>6</xdr:col>
      <xdr:colOff>2114550</xdr:colOff>
      <xdr:row>3</xdr:row>
      <xdr:rowOff>1228725</xdr:rowOff>
    </xdr:to>
    <xdr:pic>
      <xdr:nvPicPr>
        <xdr:cNvPr id="2" name="Imagen 1">
          <a:extLst>
            <a:ext uri="{FF2B5EF4-FFF2-40B4-BE49-F238E27FC236}">
              <a16:creationId xmlns:a16="http://schemas.microsoft.com/office/drawing/2014/main" id="{EB0A4D57-456E-4EAD-B748-53659AD984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498" r="16667" b="-2"/>
        <a:stretch>
          <a:fillRect/>
        </a:stretch>
      </xdr:blipFill>
      <xdr:spPr bwMode="auto">
        <a:xfrm>
          <a:off x="8534400" y="676275"/>
          <a:ext cx="1952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190500</xdr:colOff>
      <xdr:row>3</xdr:row>
      <xdr:rowOff>35719</xdr:rowOff>
    </xdr:from>
    <xdr:to>
      <xdr:col>13</xdr:col>
      <xdr:colOff>1821656</xdr:colOff>
      <xdr:row>3</xdr:row>
      <xdr:rowOff>1166813</xdr:rowOff>
    </xdr:to>
    <xdr:pic>
      <xdr:nvPicPr>
        <xdr:cNvPr id="3" name="Imagen 1">
          <a:extLst>
            <a:ext uri="{FF2B5EF4-FFF2-40B4-BE49-F238E27FC236}">
              <a16:creationId xmlns:a16="http://schemas.microsoft.com/office/drawing/2014/main" id="{8BE82738-7E2C-4E60-8C53-81BFD5BBAA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33594" y="964407"/>
          <a:ext cx="1631156" cy="11310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57150</xdr:colOff>
      <xdr:row>2</xdr:row>
      <xdr:rowOff>57150</xdr:rowOff>
    </xdr:from>
    <xdr:to>
      <xdr:col>20</xdr:col>
      <xdr:colOff>2166937</xdr:colOff>
      <xdr:row>3</xdr:row>
      <xdr:rowOff>1415131</xdr:rowOff>
    </xdr:to>
    <xdr:pic>
      <xdr:nvPicPr>
        <xdr:cNvPr id="4" name="Imagen 2">
          <a:extLst>
            <a:ext uri="{FF2B5EF4-FFF2-40B4-BE49-F238E27FC236}">
              <a16:creationId xmlns:a16="http://schemas.microsoft.com/office/drawing/2014/main" id="{394F0F11-04A1-43C4-B917-DE85E26A10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870900" y="735806"/>
          <a:ext cx="2109787" cy="160801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914400</xdr:colOff>
      <xdr:row>2</xdr:row>
      <xdr:rowOff>447675</xdr:rowOff>
    </xdr:from>
    <xdr:to>
      <xdr:col>27</xdr:col>
      <xdr:colOff>2241660</xdr:colOff>
      <xdr:row>3</xdr:row>
      <xdr:rowOff>1419225</xdr:rowOff>
    </xdr:to>
    <xdr:pic>
      <xdr:nvPicPr>
        <xdr:cNvPr id="5" name="Imagen 3">
          <a:extLst>
            <a:ext uri="{FF2B5EF4-FFF2-40B4-BE49-F238E27FC236}">
              <a16:creationId xmlns:a16="http://schemas.microsoft.com/office/drawing/2014/main" id="{689B86A8-47FB-49C5-AF7E-1377E74EA2E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85950" y="1371600"/>
          <a:ext cx="132397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533400</xdr:colOff>
      <xdr:row>2</xdr:row>
      <xdr:rowOff>466725</xdr:rowOff>
    </xdr:from>
    <xdr:to>
      <xdr:col>41</xdr:col>
      <xdr:colOff>2505075</xdr:colOff>
      <xdr:row>4</xdr:row>
      <xdr:rowOff>85725</xdr:rowOff>
    </xdr:to>
    <xdr:pic>
      <xdr:nvPicPr>
        <xdr:cNvPr id="7" name="Imagen 4">
          <a:extLst>
            <a:ext uri="{FF2B5EF4-FFF2-40B4-BE49-F238E27FC236}">
              <a16:creationId xmlns:a16="http://schemas.microsoft.com/office/drawing/2014/main" id="{6F481504-0441-4523-9E79-BD4157BA68D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00200" y="1390650"/>
          <a:ext cx="19716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48</xdr:col>
      <xdr:colOff>807243</xdr:colOff>
      <xdr:row>2</xdr:row>
      <xdr:rowOff>47625</xdr:rowOff>
    </xdr:from>
    <xdr:to>
      <xdr:col>48</xdr:col>
      <xdr:colOff>1874043</xdr:colOff>
      <xdr:row>3</xdr:row>
      <xdr:rowOff>400050</xdr:rowOff>
    </xdr:to>
    <xdr:pic>
      <xdr:nvPicPr>
        <xdr:cNvPr id="11" name="2 Imagen">
          <a:extLst>
            <a:ext uri="{FF2B5EF4-FFF2-40B4-BE49-F238E27FC236}">
              <a16:creationId xmlns:a16="http://schemas.microsoft.com/office/drawing/2014/main" id="{800EA051-352C-40F4-BD37-5520721435C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9126556" y="392906"/>
          <a:ext cx="1066800" cy="602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48</xdr:col>
      <xdr:colOff>469107</xdr:colOff>
      <xdr:row>3</xdr:row>
      <xdr:rowOff>400050</xdr:rowOff>
    </xdr:from>
    <xdr:to>
      <xdr:col>48</xdr:col>
      <xdr:colOff>2174082</xdr:colOff>
      <xdr:row>3</xdr:row>
      <xdr:rowOff>762000</xdr:rowOff>
    </xdr:to>
    <xdr:pic>
      <xdr:nvPicPr>
        <xdr:cNvPr id="12" name="3 Imagen">
          <a:extLst>
            <a:ext uri="{FF2B5EF4-FFF2-40B4-BE49-F238E27FC236}">
              <a16:creationId xmlns:a16="http://schemas.microsoft.com/office/drawing/2014/main" id="{85E30C4C-AAAC-464C-AE02-178745742A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8788420" y="995363"/>
          <a:ext cx="17049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48</xdr:col>
      <xdr:colOff>123825</xdr:colOff>
      <xdr:row>3</xdr:row>
      <xdr:rowOff>866775</xdr:rowOff>
    </xdr:from>
    <xdr:to>
      <xdr:col>48</xdr:col>
      <xdr:colOff>3057525</xdr:colOff>
      <xdr:row>3</xdr:row>
      <xdr:rowOff>866775</xdr:rowOff>
    </xdr:to>
    <xdr:sp macro="" textlink="">
      <xdr:nvSpPr>
        <xdr:cNvPr id="13" name="Line 11">
          <a:extLst>
            <a:ext uri="{FF2B5EF4-FFF2-40B4-BE49-F238E27FC236}">
              <a16:creationId xmlns:a16="http://schemas.microsoft.com/office/drawing/2014/main" id="{F3FE1CDF-2B25-410C-B212-23BA7291F0D7}"/>
            </a:ext>
          </a:extLst>
        </xdr:cNvPr>
        <xdr:cNvSpPr>
          <a:spLocks noChangeShapeType="1"/>
        </xdr:cNvSpPr>
      </xdr:nvSpPr>
      <xdr:spPr bwMode="auto">
        <a:xfrm>
          <a:off x="447675" y="1514475"/>
          <a:ext cx="2933700" cy="0"/>
        </a:xfrm>
        <a:prstGeom prst="line">
          <a:avLst/>
        </a:prstGeom>
        <a:noFill/>
        <a:ln w="76200" cmpd="tri">
          <a:solidFill>
            <a:srgbClr val="E36C0A"/>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62</xdr:col>
      <xdr:colOff>152400</xdr:colOff>
      <xdr:row>3</xdr:row>
      <xdr:rowOff>142875</xdr:rowOff>
    </xdr:from>
    <xdr:to>
      <xdr:col>62</xdr:col>
      <xdr:colOff>2781300</xdr:colOff>
      <xdr:row>3</xdr:row>
      <xdr:rowOff>914400</xdr:rowOff>
    </xdr:to>
    <xdr:pic>
      <xdr:nvPicPr>
        <xdr:cNvPr id="14" name="1 Imagen" descr="logo.jpg">
          <a:extLst>
            <a:ext uri="{FF2B5EF4-FFF2-40B4-BE49-F238E27FC236}">
              <a16:creationId xmlns:a16="http://schemas.microsoft.com/office/drawing/2014/main" id="{2395AF47-C09E-40CC-B48A-1DBD394CF7E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19200" y="1695450"/>
          <a:ext cx="2628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69</xdr:col>
      <xdr:colOff>438151</xdr:colOff>
      <xdr:row>2</xdr:row>
      <xdr:rowOff>104775</xdr:rowOff>
    </xdr:from>
    <xdr:to>
      <xdr:col>69</xdr:col>
      <xdr:colOff>1352551</xdr:colOff>
      <xdr:row>3</xdr:row>
      <xdr:rowOff>1357858</xdr:rowOff>
    </xdr:to>
    <xdr:pic>
      <xdr:nvPicPr>
        <xdr:cNvPr id="17" name="Imagen 2">
          <a:extLst>
            <a:ext uri="{FF2B5EF4-FFF2-40B4-BE49-F238E27FC236}">
              <a16:creationId xmlns:a16="http://schemas.microsoft.com/office/drawing/2014/main" id="{9A50C63C-4E04-4C0D-BACF-94827161E13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5679876" y="438150"/>
          <a:ext cx="914400" cy="1500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76</xdr:col>
      <xdr:colOff>76200</xdr:colOff>
      <xdr:row>3</xdr:row>
      <xdr:rowOff>0</xdr:rowOff>
    </xdr:from>
    <xdr:to>
      <xdr:col>76</xdr:col>
      <xdr:colOff>2721429</xdr:colOff>
      <xdr:row>3</xdr:row>
      <xdr:rowOff>966107</xdr:rowOff>
    </xdr:to>
    <xdr:pic>
      <xdr:nvPicPr>
        <xdr:cNvPr id="18" name="Imagen 2">
          <a:extLst>
            <a:ext uri="{FF2B5EF4-FFF2-40B4-BE49-F238E27FC236}">
              <a16:creationId xmlns:a16="http://schemas.microsoft.com/office/drawing/2014/main" id="{E93C839B-DCDD-478B-8AFE-977B2E337B1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6418521" y="585107"/>
          <a:ext cx="2645229" cy="966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83</xdr:col>
      <xdr:colOff>161925</xdr:colOff>
      <xdr:row>2</xdr:row>
      <xdr:rowOff>552450</xdr:rowOff>
    </xdr:from>
    <xdr:to>
      <xdr:col>83</xdr:col>
      <xdr:colOff>3057525</xdr:colOff>
      <xdr:row>3</xdr:row>
      <xdr:rowOff>1143000</xdr:rowOff>
    </xdr:to>
    <xdr:pic>
      <xdr:nvPicPr>
        <xdr:cNvPr id="20" name="Imagen 4">
          <a:extLst>
            <a:ext uri="{FF2B5EF4-FFF2-40B4-BE49-F238E27FC236}">
              <a16:creationId xmlns:a16="http://schemas.microsoft.com/office/drawing/2014/main" id="{B554E6A9-C381-4372-94B9-4DD6E4865C6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4922" r="14944"/>
        <a:stretch>
          <a:fillRect/>
        </a:stretch>
      </xdr:blipFill>
      <xdr:spPr bwMode="auto">
        <a:xfrm>
          <a:off x="1228725" y="1476375"/>
          <a:ext cx="28956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90</xdr:col>
      <xdr:colOff>161925</xdr:colOff>
      <xdr:row>2</xdr:row>
      <xdr:rowOff>161925</xdr:rowOff>
    </xdr:from>
    <xdr:to>
      <xdr:col>90</xdr:col>
      <xdr:colOff>3003777</xdr:colOff>
      <xdr:row>3</xdr:row>
      <xdr:rowOff>1438275</xdr:rowOff>
    </xdr:to>
    <xdr:pic>
      <xdr:nvPicPr>
        <xdr:cNvPr id="21" name="Imagen 2">
          <a:extLst>
            <a:ext uri="{FF2B5EF4-FFF2-40B4-BE49-F238E27FC236}">
              <a16:creationId xmlns:a16="http://schemas.microsoft.com/office/drawing/2014/main" id="{AC2C9DDE-36B8-4961-82FE-83012C5E9F3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95350" y="676275"/>
          <a:ext cx="28384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171450</xdr:colOff>
      <xdr:row>3</xdr:row>
      <xdr:rowOff>104775</xdr:rowOff>
    </xdr:from>
    <xdr:to>
      <xdr:col>13</xdr:col>
      <xdr:colOff>3936547</xdr:colOff>
      <xdr:row>8</xdr:row>
      <xdr:rowOff>895350</xdr:rowOff>
    </xdr:to>
    <xdr:pic>
      <xdr:nvPicPr>
        <xdr:cNvPr id="2" name="Imagen 1">
          <a:extLst>
            <a:ext uri="{FF2B5EF4-FFF2-40B4-BE49-F238E27FC236}">
              <a16:creationId xmlns:a16="http://schemas.microsoft.com/office/drawing/2014/main" id="{4F734251-323C-4202-BA47-DFD3520D6A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498" r="16667" b="-2"/>
        <a:stretch>
          <a:fillRect/>
        </a:stretch>
      </xdr:blipFill>
      <xdr:spPr bwMode="auto">
        <a:xfrm>
          <a:off x="16173450" y="619125"/>
          <a:ext cx="451485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609600</xdr:colOff>
      <xdr:row>3</xdr:row>
      <xdr:rowOff>304800</xdr:rowOff>
    </xdr:from>
    <xdr:to>
      <xdr:col>30</xdr:col>
      <xdr:colOff>2609850</xdr:colOff>
      <xdr:row>8</xdr:row>
      <xdr:rowOff>1139798</xdr:rowOff>
    </xdr:to>
    <xdr:pic>
      <xdr:nvPicPr>
        <xdr:cNvPr id="3" name="Imagen 1">
          <a:extLst>
            <a:ext uri="{FF2B5EF4-FFF2-40B4-BE49-F238E27FC236}">
              <a16:creationId xmlns:a16="http://schemas.microsoft.com/office/drawing/2014/main" id="{FF77569B-CE5C-457B-9FAE-6D6ADC0458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489400" y="819150"/>
          <a:ext cx="3343275" cy="1892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45</xdr:col>
      <xdr:colOff>323850</xdr:colOff>
      <xdr:row>3</xdr:row>
      <xdr:rowOff>47625</xdr:rowOff>
    </xdr:from>
    <xdr:to>
      <xdr:col>47</xdr:col>
      <xdr:colOff>1304925</xdr:colOff>
      <xdr:row>8</xdr:row>
      <xdr:rowOff>800100</xdr:rowOff>
    </xdr:to>
    <xdr:pic>
      <xdr:nvPicPr>
        <xdr:cNvPr id="4" name="Imagen 1">
          <a:extLst>
            <a:ext uri="{FF2B5EF4-FFF2-40B4-BE49-F238E27FC236}">
              <a16:creationId xmlns:a16="http://schemas.microsoft.com/office/drawing/2014/main" id="{9E170AEB-727E-468C-B3A2-9B6AEBF04EA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176700" y="561975"/>
          <a:ext cx="2495550"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63</xdr:col>
      <xdr:colOff>38100</xdr:colOff>
      <xdr:row>3</xdr:row>
      <xdr:rowOff>57150</xdr:rowOff>
    </xdr:from>
    <xdr:to>
      <xdr:col>64</xdr:col>
      <xdr:colOff>1447801</xdr:colOff>
      <xdr:row>8</xdr:row>
      <xdr:rowOff>1184910</xdr:rowOff>
    </xdr:to>
    <xdr:pic>
      <xdr:nvPicPr>
        <xdr:cNvPr id="5" name="Imagen 4">
          <a:extLst>
            <a:ext uri="{FF2B5EF4-FFF2-40B4-BE49-F238E27FC236}">
              <a16:creationId xmlns:a16="http://schemas.microsoft.com/office/drawing/2014/main" id="{F2C9BDD5-2AE0-4787-8713-19CC3DC742C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873650" y="571500"/>
          <a:ext cx="1933575" cy="2127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96</xdr:col>
      <xdr:colOff>400050</xdr:colOff>
      <xdr:row>3</xdr:row>
      <xdr:rowOff>0</xdr:rowOff>
    </xdr:from>
    <xdr:to>
      <xdr:col>98</xdr:col>
      <xdr:colOff>1905000</xdr:colOff>
      <xdr:row>8</xdr:row>
      <xdr:rowOff>1226654</xdr:rowOff>
    </xdr:to>
    <xdr:pic>
      <xdr:nvPicPr>
        <xdr:cNvPr id="6" name="Imagen 4">
          <a:extLst>
            <a:ext uri="{FF2B5EF4-FFF2-40B4-BE49-F238E27FC236}">
              <a16:creationId xmlns:a16="http://schemas.microsoft.com/office/drawing/2014/main" id="{48A9C5AB-F630-40F7-BC14-F08CB0A926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476850" y="514350"/>
          <a:ext cx="2847975" cy="2226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115</xdr:col>
      <xdr:colOff>1819275</xdr:colOff>
      <xdr:row>3</xdr:row>
      <xdr:rowOff>57150</xdr:rowOff>
    </xdr:from>
    <xdr:to>
      <xdr:col>115</xdr:col>
      <xdr:colOff>3000375</xdr:colOff>
      <xdr:row>8</xdr:row>
      <xdr:rowOff>0</xdr:rowOff>
    </xdr:to>
    <xdr:pic>
      <xdr:nvPicPr>
        <xdr:cNvPr id="7" name="2 Imagen">
          <a:extLst>
            <a:ext uri="{FF2B5EF4-FFF2-40B4-BE49-F238E27FC236}">
              <a16:creationId xmlns:a16="http://schemas.microsoft.com/office/drawing/2014/main" id="{221DB867-10C1-4886-BDC5-CEA189EE073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7640775" y="571500"/>
          <a:ext cx="11811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115</xdr:col>
      <xdr:colOff>1009650</xdr:colOff>
      <xdr:row>8</xdr:row>
      <xdr:rowOff>0</xdr:rowOff>
    </xdr:from>
    <xdr:to>
      <xdr:col>115</xdr:col>
      <xdr:colOff>3800475</xdr:colOff>
      <xdr:row>8</xdr:row>
      <xdr:rowOff>600075</xdr:rowOff>
    </xdr:to>
    <xdr:pic>
      <xdr:nvPicPr>
        <xdr:cNvPr id="8" name="3 Imagen">
          <a:extLst>
            <a:ext uri="{FF2B5EF4-FFF2-40B4-BE49-F238E27FC236}">
              <a16:creationId xmlns:a16="http://schemas.microsoft.com/office/drawing/2014/main" id="{BC68C261-77F9-4261-9AA8-AB1D44A467D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6831150" y="1933575"/>
          <a:ext cx="2790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113</xdr:col>
      <xdr:colOff>209550</xdr:colOff>
      <xdr:row>8</xdr:row>
      <xdr:rowOff>704850</xdr:rowOff>
    </xdr:from>
    <xdr:to>
      <xdr:col>115</xdr:col>
      <xdr:colOff>5657850</xdr:colOff>
      <xdr:row>8</xdr:row>
      <xdr:rowOff>704850</xdr:rowOff>
    </xdr:to>
    <xdr:sp macro="" textlink="">
      <xdr:nvSpPr>
        <xdr:cNvPr id="9" name="Line 11">
          <a:extLst>
            <a:ext uri="{FF2B5EF4-FFF2-40B4-BE49-F238E27FC236}">
              <a16:creationId xmlns:a16="http://schemas.microsoft.com/office/drawing/2014/main" id="{D0AE33E6-8D5B-4949-A5B6-7A203A9FA4B9}"/>
            </a:ext>
          </a:extLst>
        </xdr:cNvPr>
        <xdr:cNvSpPr>
          <a:spLocks noChangeShapeType="1"/>
        </xdr:cNvSpPr>
      </xdr:nvSpPr>
      <xdr:spPr bwMode="auto">
        <a:xfrm>
          <a:off x="94259400" y="2638425"/>
          <a:ext cx="7219950" cy="0"/>
        </a:xfrm>
        <a:prstGeom prst="line">
          <a:avLst/>
        </a:prstGeom>
        <a:noFill/>
        <a:ln w="76200" cmpd="tri">
          <a:solidFill>
            <a:srgbClr val="E36C0A"/>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147</xdr:col>
      <xdr:colOff>323849</xdr:colOff>
      <xdr:row>3</xdr:row>
      <xdr:rowOff>571500</xdr:rowOff>
    </xdr:from>
    <xdr:to>
      <xdr:col>149</xdr:col>
      <xdr:colOff>3515782</xdr:colOff>
      <xdr:row>8</xdr:row>
      <xdr:rowOff>666750</xdr:rowOff>
    </xdr:to>
    <xdr:pic>
      <xdr:nvPicPr>
        <xdr:cNvPr id="10" name="1 Imagen" descr="logo.jpg">
          <a:extLst>
            <a:ext uri="{FF2B5EF4-FFF2-40B4-BE49-F238E27FC236}">
              <a16:creationId xmlns:a16="http://schemas.microsoft.com/office/drawing/2014/main" id="{D5064923-3B67-4D87-B7D1-139E7CE56BE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1243724" y="1085850"/>
          <a:ext cx="4849283"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164</xdr:col>
      <xdr:colOff>685800</xdr:colOff>
      <xdr:row>3</xdr:row>
      <xdr:rowOff>180975</xdr:rowOff>
    </xdr:from>
    <xdr:to>
      <xdr:col>166</xdr:col>
      <xdr:colOff>695325</xdr:colOff>
      <xdr:row>8</xdr:row>
      <xdr:rowOff>1181100</xdr:rowOff>
    </xdr:to>
    <xdr:pic>
      <xdr:nvPicPr>
        <xdr:cNvPr id="11" name="Imagen 3">
          <a:extLst>
            <a:ext uri="{FF2B5EF4-FFF2-40B4-BE49-F238E27FC236}">
              <a16:creationId xmlns:a16="http://schemas.microsoft.com/office/drawing/2014/main" id="{0ADA5278-3D10-409A-B27B-3B386FA0EB7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4969250" y="695325"/>
          <a:ext cx="135255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181</xdr:col>
      <xdr:colOff>114300</xdr:colOff>
      <xdr:row>3</xdr:row>
      <xdr:rowOff>209549</xdr:rowOff>
    </xdr:from>
    <xdr:to>
      <xdr:col>183</xdr:col>
      <xdr:colOff>4457700</xdr:colOff>
      <xdr:row>8</xdr:row>
      <xdr:rowOff>736490</xdr:rowOff>
    </xdr:to>
    <xdr:pic>
      <xdr:nvPicPr>
        <xdr:cNvPr id="12" name="Imagen 2">
          <a:extLst>
            <a:ext uri="{FF2B5EF4-FFF2-40B4-BE49-F238E27FC236}">
              <a16:creationId xmlns:a16="http://schemas.microsoft.com/office/drawing/2014/main" id="{F3F1C1F3-ECCD-470F-9C29-ACC47089E7F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7961350" y="723899"/>
          <a:ext cx="5686425" cy="1946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199</xdr:col>
      <xdr:colOff>9525</xdr:colOff>
      <xdr:row>3</xdr:row>
      <xdr:rowOff>152400</xdr:rowOff>
    </xdr:from>
    <xdr:to>
      <xdr:col>200</xdr:col>
      <xdr:colOff>5019676</xdr:colOff>
      <xdr:row>8</xdr:row>
      <xdr:rowOff>876300</xdr:rowOff>
    </xdr:to>
    <xdr:pic>
      <xdr:nvPicPr>
        <xdr:cNvPr id="13" name="Imagen 4">
          <a:extLst>
            <a:ext uri="{FF2B5EF4-FFF2-40B4-BE49-F238E27FC236}">
              <a16:creationId xmlns:a16="http://schemas.microsoft.com/office/drawing/2014/main" id="{56946225-2267-4588-8E1A-5026A6C28FF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61401125" y="666750"/>
          <a:ext cx="54578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215</xdr:col>
      <xdr:colOff>485775</xdr:colOff>
      <xdr:row>3</xdr:row>
      <xdr:rowOff>219075</xdr:rowOff>
    </xdr:from>
    <xdr:to>
      <xdr:col>217</xdr:col>
      <xdr:colOff>3009900</xdr:colOff>
      <xdr:row>8</xdr:row>
      <xdr:rowOff>1295053</xdr:rowOff>
    </xdr:to>
    <xdr:pic>
      <xdr:nvPicPr>
        <xdr:cNvPr id="14" name="Imagen 4">
          <a:extLst>
            <a:ext uri="{FF2B5EF4-FFF2-40B4-BE49-F238E27FC236}">
              <a16:creationId xmlns:a16="http://schemas.microsoft.com/office/drawing/2014/main" id="{DC04CB69-3730-48DA-8622-6C7864588D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3355000" y="733425"/>
          <a:ext cx="3867150" cy="2076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107749</xdr:colOff>
      <xdr:row>1</xdr:row>
      <xdr:rowOff>31654</xdr:rowOff>
    </xdr:from>
    <xdr:ext cx="664715" cy="819993"/>
    <xdr:pic>
      <xdr:nvPicPr>
        <xdr:cNvPr id="2" name="3 Imagen" descr="log-udea2.GIF">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024" y="231679"/>
          <a:ext cx="664715" cy="819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ly\buzon\Users\Usuario\Desktop\Documents%20and%20Settings\Juan%20Arrubla\APU%20Secundaria%20Corvid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C3I2"/>
      <sheetName val="MPC3I3"/>
      <sheetName val="MPC3I4"/>
      <sheetName val="MPC3I5"/>
      <sheetName val="MPC3I1"/>
      <sheetName val="Hoja1"/>
      <sheetName val="Hoja2"/>
      <sheetName val="Hoja3"/>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41"/>
  <sheetViews>
    <sheetView showGridLines="0" tabSelected="1" zoomScale="80" zoomScaleNormal="80" zoomScaleSheetLayoutView="90" zoomScalePageLayoutView="90" workbookViewId="0">
      <selection activeCell="A4" sqref="A4:B4"/>
    </sheetView>
  </sheetViews>
  <sheetFormatPr baseColWidth="10" defaultColWidth="11.42578125" defaultRowHeight="12.75"/>
  <cols>
    <col min="1" max="1" width="5.85546875" style="23" bestFit="1" customWidth="1"/>
    <col min="2" max="2" width="80" style="23" bestFit="1" customWidth="1"/>
    <col min="3" max="16384" width="11.42578125" style="23"/>
  </cols>
  <sheetData>
    <row r="1" spans="1:2" ht="37.5" customHeight="1">
      <c r="A1" s="735" t="s">
        <v>4</v>
      </c>
      <c r="B1" s="736"/>
    </row>
    <row r="2" spans="1:2" ht="51" customHeight="1">
      <c r="A2" s="743" t="s">
        <v>206</v>
      </c>
      <c r="B2" s="744"/>
    </row>
    <row r="3" spans="1:2" ht="18">
      <c r="A3" s="743" t="s">
        <v>127</v>
      </c>
      <c r="B3" s="744"/>
    </row>
    <row r="4" spans="1:2" ht="68.25" customHeight="1">
      <c r="A4" s="741" t="s">
        <v>207</v>
      </c>
      <c r="B4" s="742"/>
    </row>
    <row r="5" spans="1:2" ht="27" customHeight="1">
      <c r="A5" s="739" t="s">
        <v>23</v>
      </c>
      <c r="B5" s="740"/>
    </row>
    <row r="6" spans="1:2" ht="15.75">
      <c r="A6" s="24"/>
      <c r="B6" s="24"/>
    </row>
    <row r="7" spans="1:2" ht="29.25" customHeight="1">
      <c r="A7" s="25" t="s">
        <v>25</v>
      </c>
      <c r="B7" s="26" t="s">
        <v>3</v>
      </c>
    </row>
    <row r="8" spans="1:2" ht="22.5" customHeight="1">
      <c r="A8" s="27">
        <v>1</v>
      </c>
      <c r="B8" s="22" t="s">
        <v>381</v>
      </c>
    </row>
    <row r="9" spans="1:2" ht="22.5" customHeight="1">
      <c r="A9" s="27">
        <v>2</v>
      </c>
      <c r="B9" s="22" t="s">
        <v>382</v>
      </c>
    </row>
    <row r="10" spans="1:2" ht="22.5" customHeight="1">
      <c r="A10" s="27">
        <v>3</v>
      </c>
      <c r="B10" s="22" t="s">
        <v>383</v>
      </c>
    </row>
    <row r="11" spans="1:2" ht="22.5" customHeight="1">
      <c r="A11" s="27">
        <v>4</v>
      </c>
      <c r="B11" s="22" t="s">
        <v>384</v>
      </c>
    </row>
    <row r="12" spans="1:2" ht="22.5" customHeight="1">
      <c r="A12" s="27">
        <v>5</v>
      </c>
      <c r="B12" s="22" t="s">
        <v>385</v>
      </c>
    </row>
    <row r="13" spans="1:2" ht="22.5" customHeight="1">
      <c r="A13" s="27">
        <v>6</v>
      </c>
      <c r="B13" s="22" t="s">
        <v>386</v>
      </c>
    </row>
    <row r="14" spans="1:2" ht="22.5" customHeight="1">
      <c r="A14" s="27">
        <v>7</v>
      </c>
      <c r="B14" s="22" t="s">
        <v>387</v>
      </c>
    </row>
    <row r="15" spans="1:2" ht="22.5" customHeight="1">
      <c r="A15" s="27">
        <v>8</v>
      </c>
      <c r="B15" s="22" t="s">
        <v>393</v>
      </c>
    </row>
    <row r="16" spans="1:2" ht="22.5" customHeight="1">
      <c r="A16" s="27">
        <v>9</v>
      </c>
      <c r="B16" s="22" t="s">
        <v>388</v>
      </c>
    </row>
    <row r="17" spans="1:2" ht="22.5" customHeight="1">
      <c r="A17" s="27">
        <v>10</v>
      </c>
      <c r="B17" s="22" t="s">
        <v>389</v>
      </c>
    </row>
    <row r="18" spans="1:2" ht="22.5" customHeight="1">
      <c r="A18" s="27">
        <v>11</v>
      </c>
      <c r="B18" s="22" t="s">
        <v>390</v>
      </c>
    </row>
    <row r="19" spans="1:2" ht="22.5" customHeight="1">
      <c r="A19" s="27">
        <v>12</v>
      </c>
      <c r="B19" s="22" t="s">
        <v>391</v>
      </c>
    </row>
    <row r="20" spans="1:2" ht="22.5" customHeight="1">
      <c r="A20" s="27">
        <v>13</v>
      </c>
      <c r="B20" s="22" t="s">
        <v>392</v>
      </c>
    </row>
    <row r="21" spans="1:2" ht="22.5" hidden="1" customHeight="1">
      <c r="A21" s="27">
        <v>14</v>
      </c>
      <c r="B21" s="22" t="s">
        <v>149</v>
      </c>
    </row>
    <row r="22" spans="1:2" ht="22.5" hidden="1" customHeight="1">
      <c r="A22" s="27">
        <v>15</v>
      </c>
      <c r="B22" s="122" t="s">
        <v>150</v>
      </c>
    </row>
    <row r="23" spans="1:2" ht="22.5" hidden="1" customHeight="1">
      <c r="A23" s="27">
        <v>16</v>
      </c>
      <c r="B23" s="122" t="s">
        <v>152</v>
      </c>
    </row>
    <row r="24" spans="1:2" ht="22.5" hidden="1" customHeight="1">
      <c r="A24" s="27">
        <v>17</v>
      </c>
      <c r="B24" s="122" t="s">
        <v>153</v>
      </c>
    </row>
    <row r="25" spans="1:2" ht="22.5" hidden="1" customHeight="1">
      <c r="A25" s="27">
        <v>18</v>
      </c>
      <c r="B25" s="122" t="s">
        <v>154</v>
      </c>
    </row>
    <row r="26" spans="1:2" ht="22.5" hidden="1" customHeight="1">
      <c r="A26" s="27">
        <v>19</v>
      </c>
      <c r="B26" s="122" t="s">
        <v>155</v>
      </c>
    </row>
    <row r="27" spans="1:2" ht="22.5" hidden="1" customHeight="1">
      <c r="A27" s="27">
        <v>20</v>
      </c>
      <c r="B27" s="122" t="s">
        <v>156</v>
      </c>
    </row>
    <row r="28" spans="1:2" ht="22.5" hidden="1" customHeight="1">
      <c r="A28" s="27">
        <v>21</v>
      </c>
      <c r="B28" s="122" t="s">
        <v>157</v>
      </c>
    </row>
    <row r="29" spans="1:2" ht="22.5" hidden="1" customHeight="1">
      <c r="A29" s="27">
        <v>22</v>
      </c>
      <c r="B29" s="122" t="s">
        <v>158</v>
      </c>
    </row>
    <row r="30" spans="1:2" ht="22.5" hidden="1" customHeight="1">
      <c r="A30" s="27">
        <v>23</v>
      </c>
      <c r="B30" s="122" t="s">
        <v>159</v>
      </c>
    </row>
    <row r="31" spans="1:2" ht="22.5" hidden="1" customHeight="1">
      <c r="A31" s="27">
        <v>24</v>
      </c>
      <c r="B31" s="122" t="s">
        <v>160</v>
      </c>
    </row>
    <row r="32" spans="1:2" ht="22.5" hidden="1" customHeight="1">
      <c r="A32" s="27">
        <v>25</v>
      </c>
      <c r="B32" s="122" t="s">
        <v>161</v>
      </c>
    </row>
    <row r="33" spans="1:2" ht="22.5" hidden="1" customHeight="1">
      <c r="A33" s="27">
        <v>26</v>
      </c>
      <c r="B33" s="122" t="s">
        <v>162</v>
      </c>
    </row>
    <row r="34" spans="1:2" ht="22.5" hidden="1" customHeight="1">
      <c r="A34" s="27">
        <v>27</v>
      </c>
      <c r="B34" s="122" t="s">
        <v>163</v>
      </c>
    </row>
    <row r="35" spans="1:2" ht="22.5" hidden="1" customHeight="1">
      <c r="A35" s="27">
        <v>28</v>
      </c>
      <c r="B35" s="122" t="s">
        <v>164</v>
      </c>
    </row>
    <row r="36" spans="1:2" ht="22.5" hidden="1" customHeight="1">
      <c r="A36" s="27">
        <v>29</v>
      </c>
      <c r="B36" s="122" t="s">
        <v>165</v>
      </c>
    </row>
    <row r="37" spans="1:2" ht="22.5" hidden="1" customHeight="1">
      <c r="A37" s="27">
        <v>30</v>
      </c>
      <c r="B37" s="122" t="s">
        <v>166</v>
      </c>
    </row>
    <row r="38" spans="1:2" ht="22.5" customHeight="1">
      <c r="A38" s="28"/>
      <c r="B38" s="29"/>
    </row>
    <row r="39" spans="1:2" ht="20.45" customHeight="1">
      <c r="A39" s="30"/>
      <c r="B39" s="29"/>
    </row>
    <row r="40" spans="1:2" ht="24" customHeight="1">
      <c r="A40" s="737" t="s">
        <v>52</v>
      </c>
      <c r="B40" s="737"/>
    </row>
    <row r="41" spans="1:2" ht="30" customHeight="1">
      <c r="A41" s="738" t="s">
        <v>394</v>
      </c>
      <c r="B41" s="738"/>
    </row>
  </sheetData>
  <sheetProtection algorithmName="SHA-512" hashValue="0tmjIeX2abVzrL4nnUtjdORNMVMkIFABq6VmSWoe5fDoCAeM5zE5lAF82HiOIi9eTv1vPNrnxt/6XrSQ/uVbTQ==" saltValue="Z0jjNcJQ3PrN/to1FU4HFw==" spinCount="100000" sheet="1" objects="1" scenarios="1" selectLockedCells="1" selectUnlockedCells="1"/>
  <mergeCells count="7">
    <mergeCell ref="A1:B1"/>
    <mergeCell ref="A40:B40"/>
    <mergeCell ref="A41:B41"/>
    <mergeCell ref="A5:B5"/>
    <mergeCell ref="A4:B4"/>
    <mergeCell ref="A2:B2"/>
    <mergeCell ref="A3:B3"/>
  </mergeCells>
  <printOptions horizontalCentered="1"/>
  <pageMargins left="0.39370078740157483" right="0.39370078740157483" top="0.59055118110236227" bottom="0.39370078740157483" header="0.31496062992125984" footer="0.31496062992125984"/>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AC180"/>
  <sheetViews>
    <sheetView topLeftCell="K1" zoomScale="80" zoomScaleNormal="80" workbookViewId="0">
      <selection activeCell="H8" sqref="H8:I8"/>
    </sheetView>
  </sheetViews>
  <sheetFormatPr baseColWidth="10" defaultColWidth="11.42578125" defaultRowHeight="12.75"/>
  <cols>
    <col min="1" max="1" width="7.140625" style="77" customWidth="1"/>
    <col min="2" max="2" width="6.5703125" style="77" bestFit="1" customWidth="1"/>
    <col min="3" max="3" width="12.85546875" style="77" bestFit="1" customWidth="1"/>
    <col min="4" max="4" width="17.28515625" style="77" customWidth="1"/>
    <col min="5" max="5" width="13.85546875" style="77" customWidth="1"/>
    <col min="6" max="6" width="14.140625" style="77" bestFit="1" customWidth="1"/>
    <col min="7" max="7" width="5.5703125" style="77" bestFit="1" customWidth="1"/>
    <col min="8" max="8" width="17" style="77" customWidth="1"/>
    <col min="9" max="9" width="6.7109375" style="77" customWidth="1"/>
    <col min="10" max="10" width="14.140625" style="77" bestFit="1" customWidth="1"/>
    <col min="11" max="11" width="5.5703125" style="77" bestFit="1" customWidth="1"/>
    <col min="12" max="12" width="14.140625" style="77" bestFit="1" customWidth="1"/>
    <col min="13" max="13" width="5.5703125" style="77" bestFit="1" customWidth="1"/>
    <col min="14" max="14" width="14.140625" style="77" bestFit="1" customWidth="1"/>
    <col min="15" max="15" width="5.5703125" style="77" bestFit="1" customWidth="1"/>
    <col min="16" max="16" width="12.5703125" style="77" customWidth="1"/>
    <col min="17" max="17" width="6.7109375" style="77" customWidth="1"/>
    <col min="18" max="18" width="14.140625" style="77" bestFit="1" customWidth="1"/>
    <col min="19" max="19" width="5.5703125" style="77" bestFit="1" customWidth="1"/>
    <col min="20" max="20" width="14.140625" style="77" bestFit="1" customWidth="1"/>
    <col min="21" max="21" width="5.5703125" style="77" bestFit="1" customWidth="1"/>
    <col min="22" max="22" width="12.5703125" style="77" customWidth="1"/>
    <col min="23" max="23" width="6.7109375" style="77" customWidth="1"/>
    <col min="24" max="24" width="14.140625" style="77" bestFit="1" customWidth="1"/>
    <col min="25" max="25" width="5.5703125" style="77" bestFit="1" customWidth="1"/>
    <col min="26" max="26" width="12.5703125" style="77" customWidth="1"/>
    <col min="27" max="27" width="6.7109375" style="77" customWidth="1"/>
    <col min="28" max="28" width="14.140625" style="77" bestFit="1" customWidth="1"/>
    <col min="29" max="29" width="5.5703125" style="77" bestFit="1" customWidth="1"/>
    <col min="30" max="16384" width="11.42578125" style="77"/>
  </cols>
  <sheetData>
    <row r="1" spans="1:29" s="78" customFormat="1" ht="24.75" customHeight="1">
      <c r="B1" s="1236" t="s">
        <v>77</v>
      </c>
      <c r="C1" s="1237"/>
      <c r="D1" s="1237"/>
      <c r="E1" s="1237"/>
      <c r="F1" s="1237"/>
      <c r="G1" s="1237"/>
      <c r="H1" s="1237"/>
      <c r="I1" s="1237"/>
      <c r="J1" s="1237"/>
      <c r="K1" s="1237"/>
      <c r="L1" s="1237"/>
      <c r="M1" s="1237"/>
      <c r="N1" s="1237"/>
      <c r="O1" s="1237"/>
      <c r="P1" s="1237"/>
      <c r="Q1" s="1237"/>
      <c r="R1" s="1237"/>
      <c r="S1" s="1237"/>
      <c r="T1" s="1237"/>
      <c r="U1" s="1237"/>
      <c r="V1" s="1237"/>
      <c r="W1" s="1237"/>
      <c r="X1" s="1237"/>
      <c r="Y1" s="1237"/>
      <c r="Z1" s="1237"/>
      <c r="AA1" s="1237"/>
      <c r="AB1" s="1237"/>
      <c r="AC1" s="1237"/>
    </row>
    <row r="3" spans="1:29" ht="15">
      <c r="B3" s="1235" t="s">
        <v>48</v>
      </c>
      <c r="C3" s="1235"/>
      <c r="F3" s="1239" t="s">
        <v>126</v>
      </c>
      <c r="G3" s="1239"/>
      <c r="H3" s="1239"/>
      <c r="I3" s="1239"/>
      <c r="L3" s="1240" t="s">
        <v>76</v>
      </c>
      <c r="M3" s="1240"/>
      <c r="N3" s="1240"/>
    </row>
    <row r="4" spans="1:29" s="79" customFormat="1" ht="30.75" customHeight="1">
      <c r="B4" s="97" t="s">
        <v>57</v>
      </c>
      <c r="C4" s="89">
        <v>14</v>
      </c>
      <c r="F4" s="1235" t="s">
        <v>58</v>
      </c>
      <c r="G4" s="1235"/>
      <c r="H4" s="1235" t="s">
        <v>59</v>
      </c>
      <c r="I4" s="1235"/>
      <c r="L4" s="1241" t="str">
        <f>'10. EVALUACIÓN'!I8</f>
        <v>Desviación estándar</v>
      </c>
      <c r="M4" s="1242"/>
      <c r="N4" s="1243"/>
    </row>
    <row r="5" spans="1:29" ht="30.75" customHeight="1">
      <c r="B5" s="96" t="s">
        <v>60</v>
      </c>
      <c r="C5" s="89">
        <v>97</v>
      </c>
      <c r="F5" s="1238">
        <v>120</v>
      </c>
      <c r="G5" s="1238"/>
      <c r="H5" s="1238">
        <v>80</v>
      </c>
      <c r="I5" s="1238"/>
      <c r="L5" s="1244"/>
      <c r="M5" s="1245"/>
      <c r="N5" s="1246"/>
    </row>
    <row r="6" spans="1:29">
      <c r="B6" s="76"/>
      <c r="C6" s="76"/>
      <c r="E6" s="80"/>
    </row>
    <row r="7" spans="1:29" s="81" customFormat="1" ht="21" customHeight="1">
      <c r="B7" s="1228" t="s">
        <v>14</v>
      </c>
      <c r="C7" s="97" t="s">
        <v>49</v>
      </c>
      <c r="D7" s="1231">
        <f>IF('1_ENTREGA'!A8="","",'1_ENTREGA'!A8)</f>
        <v>1</v>
      </c>
      <c r="E7" s="1231"/>
      <c r="F7" s="1231">
        <f>IF('1_ENTREGA'!A9="","",'1_ENTREGA'!A9)</f>
        <v>2</v>
      </c>
      <c r="G7" s="1232"/>
      <c r="H7" s="1231">
        <v>3</v>
      </c>
      <c r="I7" s="1231"/>
      <c r="J7" s="1231">
        <v>4</v>
      </c>
      <c r="K7" s="1232"/>
      <c r="L7" s="1231">
        <v>5</v>
      </c>
      <c r="M7" s="1231"/>
      <c r="N7" s="1231">
        <v>6</v>
      </c>
      <c r="O7" s="1232"/>
      <c r="P7" s="1231">
        <v>7</v>
      </c>
      <c r="Q7" s="1232"/>
      <c r="R7" s="1231">
        <v>8</v>
      </c>
      <c r="S7" s="1232"/>
      <c r="T7" s="1231">
        <v>9</v>
      </c>
      <c r="U7" s="1232"/>
      <c r="V7" s="1231">
        <v>10</v>
      </c>
      <c r="W7" s="1232"/>
      <c r="X7" s="1231">
        <v>11</v>
      </c>
      <c r="Y7" s="1232"/>
      <c r="Z7" s="1231">
        <v>12</v>
      </c>
      <c r="AA7" s="1232"/>
      <c r="AB7" s="1231">
        <v>13</v>
      </c>
      <c r="AC7" s="1232"/>
    </row>
    <row r="8" spans="1:29" s="79" customFormat="1" ht="35.25" customHeight="1">
      <c r="B8" s="1228"/>
      <c r="C8" s="82" t="s">
        <v>63</v>
      </c>
      <c r="D8" s="1233" t="str">
        <f>IF(D7="","",IF('10. EVALUACIÓN'!$F14="H","Habilitado","No habilitado"))</f>
        <v>No habilitado</v>
      </c>
      <c r="E8" s="1234"/>
      <c r="F8" s="1233" t="str">
        <f>IF(F7="","",IF('10. EVALUACIÓN'!$F15="H","Habilitado","No habilitado"))</f>
        <v>Habilitado</v>
      </c>
      <c r="G8" s="1234"/>
      <c r="H8" s="1233" t="str">
        <f>IF(H7="","",IF('10. EVALUACIÓN'!$F16="H","Habilitado","No habilitado"))</f>
        <v>No habilitado</v>
      </c>
      <c r="I8" s="1234"/>
      <c r="J8" s="1233" t="str">
        <f>IF(J7="","",IF('10. EVALUACIÓN'!$F17="H","Habilitado","No habilitado"))</f>
        <v>Habilitado</v>
      </c>
      <c r="K8" s="1234"/>
      <c r="L8" s="1233" t="str">
        <f>IF(L7="","",IF('10. EVALUACIÓN'!$F18="H","Habilitado","No habilitado"))</f>
        <v>Habilitado</v>
      </c>
      <c r="M8" s="1234"/>
      <c r="N8" s="1233" t="str">
        <f>IF(N7="","",IF('10. EVALUACIÓN'!$F19="H","Habilitado","No habilitado"))</f>
        <v>Habilitado</v>
      </c>
      <c r="O8" s="1234"/>
      <c r="P8" s="1233" t="str">
        <f>IF(P7="","",IF('10. EVALUACIÓN'!$F20="H","Habilitado","No habilitado"))</f>
        <v>No habilitado</v>
      </c>
      <c r="Q8" s="1234"/>
      <c r="R8" s="1233" t="str">
        <f>IF(R7="","",IF('10. EVALUACIÓN'!$F21="H","Habilitado","No habilitado"))</f>
        <v>Habilitado</v>
      </c>
      <c r="S8" s="1234"/>
      <c r="T8" s="1233" t="str">
        <f>IF(T7="","",IF('10. EVALUACIÓN'!$F22="H","Habilitado","No habilitado"))</f>
        <v>Habilitado</v>
      </c>
      <c r="U8" s="1234"/>
      <c r="V8" s="1233" t="str">
        <f>IF(V7="","",IF('10. EVALUACIÓN'!$F23="H","Habilitado","No habilitado"))</f>
        <v>No habilitado</v>
      </c>
      <c r="W8" s="1234"/>
      <c r="X8" s="1233" t="str">
        <f>IF(X7="","",IF('10. EVALUACIÓN'!$F24="H","Habilitado","No habilitado"))</f>
        <v>Habilitado</v>
      </c>
      <c r="Y8" s="1234"/>
      <c r="Z8" s="1233" t="str">
        <f>IF(Z7="","",IF('10. EVALUACIÓN'!$F25="H","Habilitado","No habilitado"))</f>
        <v>No habilitado</v>
      </c>
      <c r="AA8" s="1234"/>
      <c r="AB8" s="1233" t="str">
        <f>IF(AB7="","",IF('10. EVALUACIÓN'!$F26="H","Habilitado","No habilitado"))</f>
        <v>Habilitado</v>
      </c>
      <c r="AC8" s="1234"/>
    </row>
    <row r="9" spans="1:29" s="79" customFormat="1" ht="23.25" customHeight="1">
      <c r="B9" s="1228" t="s">
        <v>72</v>
      </c>
      <c r="C9" s="1228"/>
      <c r="D9" s="1229" t="str">
        <f>IF(D14="","",SUM(E14:E70))</f>
        <v/>
      </c>
      <c r="E9" s="1230"/>
      <c r="F9" s="1229">
        <f>IF(F14="","",SUM(G14:G70))</f>
        <v>42.857142857142854</v>
      </c>
      <c r="G9" s="1230"/>
      <c r="H9" s="1229" t="str">
        <f>IF(H14="","",SUM(I14:I70))</f>
        <v/>
      </c>
      <c r="I9" s="1230"/>
      <c r="J9" s="1229">
        <f>IF(J14="","",SUM(K14:K70))</f>
        <v>17.142857142857142</v>
      </c>
      <c r="K9" s="1230"/>
      <c r="L9" s="1229">
        <f>IF(L14="","",SUM(M14:M70))</f>
        <v>42.857142857142854</v>
      </c>
      <c r="M9" s="1230"/>
      <c r="N9" s="1229">
        <f>IF(N14="","",SUM(O14:O70))</f>
        <v>25.714285714285715</v>
      </c>
      <c r="O9" s="1230"/>
      <c r="P9" s="1229" t="str">
        <f>IF(P14="","",SUM(Q14:Q70))</f>
        <v/>
      </c>
      <c r="Q9" s="1230"/>
      <c r="R9" s="1229">
        <f>IF(R14="","",SUM(S14:S70))</f>
        <v>34.285714285714285</v>
      </c>
      <c r="S9" s="1230"/>
      <c r="T9" s="1229">
        <f>IF(T14="","",SUM(U14:U70))</f>
        <v>25.714285714285715</v>
      </c>
      <c r="U9" s="1230"/>
      <c r="V9" s="1229" t="str">
        <f>IF(V14="","",SUM(W14:W70))</f>
        <v/>
      </c>
      <c r="W9" s="1230"/>
      <c r="X9" s="1229">
        <f>IF(X14="","",SUM(Y14:Y70))</f>
        <v>85.714285714285708</v>
      </c>
      <c r="Y9" s="1230"/>
      <c r="Z9" s="1229" t="str">
        <f>IF(Z14="","",SUM(AA14:AA70))</f>
        <v/>
      </c>
      <c r="AA9" s="1230"/>
      <c r="AB9" s="1229">
        <f>IF(AB14="","",SUM(AC14:AC70))</f>
        <v>17.142857142857142</v>
      </c>
      <c r="AC9" s="1230"/>
    </row>
    <row r="10" spans="1:29" s="79" customFormat="1" ht="23.25" customHeight="1">
      <c r="B10" s="1228" t="s">
        <v>74</v>
      </c>
      <c r="C10" s="1228"/>
      <c r="D10" s="1229" t="str">
        <f>IF(D73="","",SUM(E73:E180))</f>
        <v/>
      </c>
      <c r="E10" s="1230"/>
      <c r="F10" s="1229">
        <f>IF(F73="","",SUM(G73:G180))</f>
        <v>31.340206185567027</v>
      </c>
      <c r="G10" s="1230"/>
      <c r="H10" s="1229" t="str">
        <f>IF(H73="","",SUM(I73:I180))</f>
        <v/>
      </c>
      <c r="I10" s="1230"/>
      <c r="J10" s="1229">
        <f>IF(J73="","",SUM(K73:K180))</f>
        <v>23.09278350515465</v>
      </c>
      <c r="K10" s="1230"/>
      <c r="L10" s="1229">
        <f>IF(L73="","",SUM(M73:M180))</f>
        <v>25.567010309278363</v>
      </c>
      <c r="M10" s="1230"/>
      <c r="N10" s="1229">
        <f>IF(N73="","",SUM(O73:O180))</f>
        <v>32.989690721649495</v>
      </c>
      <c r="O10" s="1230"/>
      <c r="P10" s="1229" t="str">
        <f>IF(P73="","",SUM(Q73:Q180))</f>
        <v/>
      </c>
      <c r="Q10" s="1230"/>
      <c r="R10" s="1229">
        <f>IF(R73="","",SUM(S73:S180))</f>
        <v>14.845360824742272</v>
      </c>
      <c r="S10" s="1230"/>
      <c r="T10" s="1229">
        <f>IF(T73="","",SUM(U73:U180))</f>
        <v>23.917525773195887</v>
      </c>
      <c r="U10" s="1230"/>
      <c r="V10" s="1229" t="str">
        <f>IF(V73="","",SUM(W73:W180))</f>
        <v/>
      </c>
      <c r="W10" s="1230"/>
      <c r="X10" s="1229">
        <f>IF(X73="","",SUM(Y73:Y180))</f>
        <v>36.288659793814432</v>
      </c>
      <c r="Y10" s="1230"/>
      <c r="Z10" s="1229" t="str">
        <f>IF(Z73="","",SUM(AA73:AA180))</f>
        <v/>
      </c>
      <c r="AA10" s="1230"/>
      <c r="AB10" s="1229">
        <f>IF(AB73="","",SUM(AC73:AC180))</f>
        <v>23.09278350515465</v>
      </c>
      <c r="AC10" s="1230"/>
    </row>
    <row r="11" spans="1:29" s="79" customFormat="1" ht="23.25" customHeight="1">
      <c r="B11" s="1228" t="s">
        <v>73</v>
      </c>
      <c r="C11" s="1228"/>
      <c r="D11" s="1229" t="str">
        <f>IF(D7="","",IF(D8="No habilitado","",D9+D10))</f>
        <v/>
      </c>
      <c r="E11" s="1230"/>
      <c r="F11" s="1229">
        <f>IF(F7="","",IF(F8="No habilitado","",F9+F10))</f>
        <v>74.197349042709874</v>
      </c>
      <c r="G11" s="1230"/>
      <c r="H11" s="1229" t="str">
        <f>IF(H7="","",IF(H8="No habilitado","",H9+H10))</f>
        <v/>
      </c>
      <c r="I11" s="1230"/>
      <c r="J11" s="1229">
        <f>IF(J7="","",IF(J8="No habilitado","",J9+J10))</f>
        <v>40.235640648011795</v>
      </c>
      <c r="K11" s="1230"/>
      <c r="L11" s="1229">
        <f>IF(L7="","",IF(L8="No habilitado","",L9+L10))</f>
        <v>68.42415316642122</v>
      </c>
      <c r="M11" s="1230"/>
      <c r="N11" s="1229">
        <f>IF(N7="","",IF(N8="No habilitado","",N9+N10))</f>
        <v>58.703976435935211</v>
      </c>
      <c r="O11" s="1230"/>
      <c r="P11" s="1229" t="str">
        <f>IF(P7="","",IF(P8="No habilitado","",P9+P10))</f>
        <v/>
      </c>
      <c r="Q11" s="1230"/>
      <c r="R11" s="1229">
        <f>IF(R7="","",IF(R8="No habilitado","",R9+R10))</f>
        <v>49.131075110456557</v>
      </c>
      <c r="S11" s="1230"/>
      <c r="T11" s="1229">
        <f>IF(T7="","",IF(T8="No habilitado","",T9+T10))</f>
        <v>49.631811487481599</v>
      </c>
      <c r="U11" s="1230"/>
      <c r="V11" s="1229" t="str">
        <f>IF(V7="","",IF(V8="No habilitado","",V9+V10))</f>
        <v/>
      </c>
      <c r="W11" s="1230"/>
      <c r="X11" s="1229">
        <f>IF(X7="","",IF(X8="No habilitado","",X9+X10))</f>
        <v>122.00294550810014</v>
      </c>
      <c r="Y11" s="1230"/>
      <c r="Z11" s="1229" t="str">
        <f>IF(Z7="","",IF(Z8="No habilitado","",Z9+Z10))</f>
        <v/>
      </c>
      <c r="AA11" s="1230"/>
      <c r="AB11" s="1229">
        <f>IF(AB7="","",IF(AB8="No habilitado","",AB9+AB10))</f>
        <v>40.235640648011795</v>
      </c>
      <c r="AC11" s="1230"/>
    </row>
    <row r="12" spans="1:29" ht="21" customHeight="1"/>
    <row r="13" spans="1:29" ht="21.75" customHeight="1">
      <c r="B13" s="1226" t="s">
        <v>61</v>
      </c>
      <c r="C13" s="1227"/>
      <c r="D13" s="1227"/>
      <c r="E13" s="1227"/>
      <c r="F13" s="1227"/>
      <c r="G13" s="1227"/>
      <c r="H13" s="86"/>
      <c r="I13" s="86"/>
      <c r="J13" s="86"/>
      <c r="K13" s="86"/>
      <c r="L13" s="86"/>
      <c r="M13" s="86"/>
      <c r="N13" s="86"/>
      <c r="O13" s="86"/>
      <c r="P13" s="86"/>
      <c r="Q13" s="86"/>
      <c r="R13" s="86"/>
      <c r="S13" s="86"/>
      <c r="T13" s="86"/>
      <c r="U13" s="86"/>
      <c r="V13" s="86"/>
      <c r="W13" s="86"/>
      <c r="X13" s="86"/>
      <c r="Y13" s="86"/>
      <c r="Z13" s="86"/>
      <c r="AA13" s="86"/>
      <c r="AB13" s="86"/>
      <c r="AC13" s="86"/>
    </row>
    <row r="14" spans="1:29" s="79" customFormat="1" ht="21" customHeight="1">
      <c r="A14" s="158">
        <v>1</v>
      </c>
      <c r="B14" s="83">
        <v>2.2000000000000002</v>
      </c>
      <c r="C14" s="88">
        <f>IF(B14="","",IF($L$4="Media aritmética",ROUND(AVERAGE(D14,F14,H14,J14,L14,N14,P14,R14,T14,V14,X14,Z14,AB14),2),ROUND(_xlfn.STDEV.P(D14,F14,H14,J14,L14,N14,P14,R14,T14,V14,X14,Z14,AB14),2)))</f>
        <v>4475.47</v>
      </c>
      <c r="D14" s="91" t="str">
        <f>IF(D$8="Habilitado",IF($B14="","",ROUND(VLOOKUP($B14,PRESUPUESTO!$M$12:$HV$133,5,FALSE),2)),"")</f>
        <v/>
      </c>
      <c r="E14" s="90" t="str">
        <f>IF($B14="","",IF(D14="","",IF($L$4="Media aritmética",(D14&lt;=$C14)*($F$5/$C$4)+(D14&gt;$C14)*0,IF(AND(ROUND(AVERAGE($D14,$F14,$H14,$J14,$L14,$N14,$P14,$R14,$T14,$V14,$X14,$Z14,$AB14),2)-$C14/2&lt;=D14,(ROUND(AVERAGE($D14,$F14,$H14,$J14,$L14,$N14,$P14,$R14,$T14,$V14,$X14,$Z14,$AB14),2)+$C14/2&gt;D14)),($F$5/$C$4),0))))</f>
        <v/>
      </c>
      <c r="F14" s="91">
        <f>IF(F$8="Habilitado",IF($B14="","",ROUND(VLOOKUP($B14,PRESUPUESTO!$M$12:$HV$133,22,FALSE),2)),"")</f>
        <v>16808</v>
      </c>
      <c r="G14" s="90">
        <f>IF($B14="","",IF(F14="","",IF($L$4="Media aritmética",(F14&lt;=$C14)*($F$5/$C$4)+(F14&gt;$C14)*0,IF(AND(ROUND(AVERAGE($D14,$F14,$H14,$J14,$L14,$N14,$P14,$R14,$T14,$V14,$X14,$Z14,$AB14),2)-$C14/2&lt;=F14,(ROUND(AVERAGE($D14,$F14,$H14,$J14,$L14,$N14,$P14,$R14,$T14,$V14,$X14,$Z14,$AB14),2)+$C14/2&gt;F14)),($F$5/$C$4),0))))</f>
        <v>0</v>
      </c>
      <c r="H14" s="91" t="str">
        <f>IF(H$8="Habilitado",IF($B14="","",ROUND(VLOOKUP($B14,PRESUPUESTO!$M$12:$HV$133,39,FALSE),2)),"")</f>
        <v/>
      </c>
      <c r="I14" s="90" t="str">
        <f>IF($B14="","",IF(H14="","",IF($L$4="Media aritmética",(H14&lt;=$C14)*($F$5/$C$4)+(H14&gt;$C14)*0,IF(AND(ROUND(AVERAGE($D14,$F14,$H14,$J14,$L14,$N14,$P14,$R14,$T14,$V14,$X14,$Z14,$AB14),2)-$C14/2&lt;=H14,(ROUND(AVERAGE($D14,$F14,$H14,$J14,$L14,$N14,$P14,$R14,$T14,$V14,$X14,$Z14,$AB14),2)+$C14/2&gt;H14)),($F$5/$C$4),0))))</f>
        <v/>
      </c>
      <c r="J14" s="91">
        <f>IF(J$8="Habilitado",IF($B14="","",ROUND(VLOOKUP($B14,PRESUPUESTO!$M$12:$HV$133,56,FALSE),2)),"")</f>
        <v>16763.400000000001</v>
      </c>
      <c r="K14" s="90">
        <f>IF($B14="","",IF(J14="","",IF($L$4="Media aritmética",(J14&lt;=$C14)*($F$5/$C$4)+(J14&gt;$C14)*0,IF(AND(ROUND(AVERAGE($D14,$F14,$H14,$J14,$L14,$N14,$P14,$R14,$T14,$V14,$X14,$Z14,$AB14),2)-$C14/2&lt;=J14,(ROUND(AVERAGE($D14,$F14,$H14,$J14,$L14,$N14,$P14,$R14,$T14,$V14,$X14,$Z14,$AB14),2)+$C14/2&gt;J14)),($F$5/$C$4),0))))</f>
        <v>0</v>
      </c>
      <c r="L14" s="91">
        <f>IF(L$8="Habilitado",IF($B14="","",ROUND(VLOOKUP($B14,PRESUPUESTO!$M$12:$HV$133,73,FALSE),2)),"")</f>
        <v>17000</v>
      </c>
      <c r="M14" s="90">
        <f>IF($B14="","",IF(L14="","",IF($L$4="Media aritmética",(L14&lt;=$C14)*($F$5/$C$4)+(L14&gt;$C14)*0,IF(AND(ROUND(AVERAGE($D14,$F14,$H14,$J14,$L14,$N14,$P14,$R14,$T14,$V14,$X14,$Z14,$AB14),2)-$C14/2&lt;=L14,(ROUND(AVERAGE($D14,$F14,$H14,$J14,$L14,$N14,$P14,$R14,$T14,$V14,$X14,$Z14,$AB14),2)+$C14/2&gt;L14)),($F$5/$C$4),0))))</f>
        <v>0</v>
      </c>
      <c r="N14" s="91">
        <f>IF(N$8="Habilitado",IF($B14="","",ROUND(VLOOKUP($B14,PRESUPUESTO!$M$12:$HV$133,90,FALSE),2)),"")</f>
        <v>23630</v>
      </c>
      <c r="O14" s="90">
        <f>IF($B14="","",IF(N14="","",IF($L$4="Media aritmética",(N14&lt;=$C14)*($F$5/$C$4)+(N14&gt;$C14)*0,IF(AND(ROUND(AVERAGE($D14,$F14,$H14,$J14,$L14,$N14,$P14,$R14,$T14,$V14,$X14,$Z14,$AB14),2)-$C14/2&lt;=N14,(ROUND(AVERAGE($D14,$F14,$H14,$J14,$L14,$N14,$P14,$R14,$T14,$V14,$X14,$Z14,$AB14),2)+$C14/2&gt;N14)),($F$5/$C$4),0))))</f>
        <v>0</v>
      </c>
      <c r="P14" s="91" t="str">
        <f>IF(P$8="Habilitado",IF($B14="","",ROUND(VLOOKUP($B14,PRESUPUESTO!$M$12:$HV$133,107,FALSE),2)),"")</f>
        <v/>
      </c>
      <c r="Q14" s="90" t="str">
        <f>IF($B14="","",IF(P14="","",IF($L$4="Media aritmética",(P14&lt;=$C14)*($F$5/$C$4)+(P14&gt;$C14)*0,IF(AND(ROUND(AVERAGE($D14,$F14,$H14,$J14,$L14,$N14,$P14,$R14,$T14,$V14,$X14,$Z14,$AB14),2)-$C14/2&lt;=P14,(ROUND(AVERAGE($D14,$F14,$H14,$J14,$L14,$N14,$P14,$R14,$T14,$V14,$X14,$Z14,$AB14),2)+$C14/2&gt;P14)),($F$5/$C$4),0))))</f>
        <v/>
      </c>
      <c r="R14" s="91">
        <f>IF(R$8="Habilitado",IF($B14="","",ROUND(VLOOKUP($B14,PRESUPUESTO!$M$12:$HV$133,124,FALSE),2)),"")</f>
        <v>25600</v>
      </c>
      <c r="S14" s="90">
        <f>IF($B14="","",IF(R14="","",IF($L$4="Media aritmética",(R14&lt;=$C14)*($F$5/$C$4)+(R14&gt;$C14)*0,IF(AND(ROUND(AVERAGE($D14,$F14,$H14,$J14,$L14,$N14,$P14,$R14,$T14,$V14,$X14,$Z14,$AB14),2)-$C14/2&lt;=R14,(ROUND(AVERAGE($D14,$F14,$H14,$J14,$L14,$N14,$P14,$R14,$T14,$V14,$X14,$Z14,$AB14),2)+$C14/2&gt;R14)),($F$5/$C$4),0))))</f>
        <v>0</v>
      </c>
      <c r="T14" s="91">
        <f>IF(T$8="Habilitado",IF($B14="","",ROUND(VLOOKUP($B14,PRESUPUESTO!$M$12:$HV$133,141,FALSE),2)),"")</f>
        <v>16680</v>
      </c>
      <c r="U14" s="90">
        <f>IF($B14="","",IF(T14="","",IF($L$4="Media aritmética",(T14&lt;=$C14)*($F$5/$C$4)+(T14&gt;$C14)*0,IF(AND(ROUND(AVERAGE($D14,$F14,$H14,$J14,$L14,$N14,$P14,$R14,$T14,$V14,$X14,$Z14,$AB14),2)-$C14/2&lt;=T14,(ROUND(AVERAGE($D14,$F14,$H14,$J14,$L14,$N14,$P14,$R14,$T14,$V14,$X14,$Z14,$AB14),2)+$C14/2&gt;T14)),($F$5/$C$4),0))))</f>
        <v>0</v>
      </c>
      <c r="V14" s="91" t="str">
        <f>IF(V$8="Habilitado",IF($B14="","",ROUND(VLOOKUP($B14,PRESUPUESTO!$M$12:$HV$133,158,FALSE),2)),"")</f>
        <v/>
      </c>
      <c r="W14" s="90" t="str">
        <f>IF($B14="","",IF(V14="","",IF($L$4="Media aritmética",(V14&lt;=$C14)*($F$5/$C$4)+(V14&gt;$C14)*0,IF(AND(ROUND(AVERAGE($D14,$F14,$H14,$J14,$L14,$N14,$P14,$R14,$T14,$V14,$X14,$Z14,$AB14),2)-$C14/2&lt;=V14,(ROUND(AVERAGE($D14,$F14,$H14,$J14,$L14,$N14,$P14,$R14,$T14,$V14,$X14,$Z14,$AB14),2)+$C14/2&gt;V14)),($F$5/$C$4),0))))</f>
        <v/>
      </c>
      <c r="X14" s="91">
        <f>IF(X$8="Habilitado",IF($B14="","",ROUND(VLOOKUP($B14,PRESUPUESTO!$M$12:$HV$133,175,FALSE),2)),"")</f>
        <v>18500</v>
      </c>
      <c r="Y14" s="90">
        <f>IF($B14="","",IF(X14="","",IF($L$4="Media aritmética",(X14&lt;=$C14)*($F$5/$C$4)+(X14&gt;$C14)*0,IF(AND(ROUND(AVERAGE($D14,$F14,$H14,$J14,$L14,$N14,$P14,$R14,$T14,$V14,$X14,$Z14,$AB14),2)-$C14/2&lt;=X14,(ROUND(AVERAGE($D14,$F14,$H14,$J14,$L14,$N14,$P14,$R14,$T14,$V14,$X14,$Z14,$AB14),2)+$C14/2&gt;X14)),($F$5/$C$4),0))))</f>
        <v>8.5714285714285712</v>
      </c>
      <c r="Z14" s="91" t="str">
        <f>IF(Z$8="Habilitado",IF($B14="","",ROUND(VLOOKUP($B14,PRESUPUESTO!$M$12:$HV$133,192,FALSE),2)),"")</f>
        <v/>
      </c>
      <c r="AA14" s="90" t="str">
        <f>IF($B14="","",IF(Z14="","",IF($L$4="Media aritmética",(Z14&lt;=$C14)*($F$5/$C$4)+(Z14&gt;$C14)*0,IF(AND(ROUND(AVERAGE($D14,$F14,$H14,$J14,$L14,$N14,$P14,$R14,$T14,$V14,$X14,$Z14,$AB14),2)-$C14/2&lt;=Z14,(ROUND(AVERAGE($D14,$F14,$H14,$J14,$L14,$N14,$P14,$R14,$T14,$V14,$X14,$Z14,$AB14),2)+$C14/2&gt;Z14)),($F$5/$C$4),0))))</f>
        <v/>
      </c>
      <c r="AB14" s="91">
        <f>IF(AB$8="Habilitado",IF($B14="","",ROUND(VLOOKUP($B14,PRESUPUESTO!$M$12:$HV$133,209,FALSE),2)),"")</f>
        <v>28625</v>
      </c>
      <c r="AC14" s="90">
        <f>IF($B14="","",IF(AB14="","",IF($L$4="Media aritmética",(AB14&lt;=$C14)*($F$5/$C$4)+(AB14&gt;$C14)*0,IF(AND(ROUND(AVERAGE($D14,$F14,$H14,$J14,$L14,$N14,$P14,$R14,$T14,$V14,$X14,$Z14,$AB14),2)-$C14/2&lt;=AB14,(ROUND(AVERAGE($D14,$F14,$H14,$J14,$L14,$N14,$P14,$R14,$T14,$V14,$X14,$Z14,$AB14),2)+$C14/2&gt;AB14)),($F$5/$C$4),0))))</f>
        <v>0</v>
      </c>
    </row>
    <row r="15" spans="1:29" s="79" customFormat="1" ht="21" customHeight="1">
      <c r="A15" s="158">
        <v>2</v>
      </c>
      <c r="B15" s="83">
        <v>2.4</v>
      </c>
      <c r="C15" s="88">
        <f t="shared" ref="C15:C70" si="0">IF(B15="","",IF($L$4="Media aritmética",ROUND(AVERAGE(D15,F15,H15,J15,L15,N15,P15,R15,T15,V15,X15,Z15,AB15),2),ROUND(_xlfn.STDEV.P(D15,F15,H15,J15,L15,N15,P15,R15,T15,V15,X15,Z15,AB15),2)))</f>
        <v>4172.47</v>
      </c>
      <c r="D15" s="91" t="str">
        <f>IF(D$8="Habilitado",IF($B15="","",ROUND(VLOOKUP($B15,PRESUPUESTO!$M$12:$HV$133,5,FALSE),2)),"")</f>
        <v/>
      </c>
      <c r="E15" s="90" t="str">
        <f t="shared" ref="E15:E70" si="1">IF($B15="","",IF(D15="","",IF($L$4="Media aritmética",(D15&lt;=$C15)*($F$5/$C$4)+(D15&gt;$C15)*0,IF(AND(ROUND(AVERAGE($D15,$F15,$H15,$J15,$L15,$N15,$P15,$R15,$T15,$V15,$X15,$Z15,$AB15),2)-$C15/2&lt;=D15,(ROUND(AVERAGE($D15,$F15,$H15,$J15,$L15,$N15,$P15,$R15,$T15,$V15,$X15,$Z15,$AB15),2)+$C15/2&gt;D15)),($F$5/$C$4),0))))</f>
        <v/>
      </c>
      <c r="F15" s="91">
        <f>IF(F$8="Habilitado",IF($B15="","",ROUND(VLOOKUP($B15,PRESUPUESTO!$M$12:$HV$133,22,FALSE),2)),"")</f>
        <v>19298</v>
      </c>
      <c r="G15" s="90">
        <f t="shared" ref="G15:G70" si="2">IF($B15="","",IF(F15="","",IF($L$4="Media aritmética",(F15&lt;=$C15)*($F$5/$C$4)+(F15&gt;$C15)*0,IF(AND(ROUND(AVERAGE($D15,$F15,$H15,$J15,$L15,$N15,$P15,$R15,$T15,$V15,$X15,$Z15,$AB15),2)-$C15/2&lt;=F15,(ROUND(AVERAGE($D15,$F15,$H15,$J15,$L15,$N15,$P15,$R15,$T15,$V15,$X15,$Z15,$AB15),2)+$C15/2&gt;F15)),($F$5/$C$4),0))))</f>
        <v>8.5714285714285712</v>
      </c>
      <c r="H15" s="91" t="str">
        <f>IF(H$8="Habilitado",IF($B15="","",ROUND(VLOOKUP($B15,PRESUPUESTO!$M$12:$HV$133,39,FALSE),2)),"")</f>
        <v/>
      </c>
      <c r="I15" s="90" t="str">
        <f t="shared" ref="I15:I70" si="3">IF($B15="","",IF(H15="","",IF($L$4="Media aritmética",(H15&lt;=$C15)*($F$5/$C$4)+(H15&gt;$C15)*0,IF(AND(ROUND(AVERAGE($D15,$F15,$H15,$J15,$L15,$N15,$P15,$R15,$T15,$V15,$X15,$Z15,$AB15),2)-$C15/2&lt;=H15,(ROUND(AVERAGE($D15,$F15,$H15,$J15,$L15,$N15,$P15,$R15,$T15,$V15,$X15,$Z15,$AB15),2)+$C15/2&gt;H15)),($F$5/$C$4),0))))</f>
        <v/>
      </c>
      <c r="J15" s="91">
        <f>IF(J$8="Habilitado",IF($B15="","",ROUND(VLOOKUP($B15,PRESUPUESTO!$M$12:$HV$133,56,FALSE),2)),"")</f>
        <v>17461.88</v>
      </c>
      <c r="K15" s="90">
        <f t="shared" ref="K15:K70" si="4">IF($B15="","",IF(J15="","",IF($L$4="Media aritmética",(J15&lt;=$C15)*($F$5/$C$4)+(J15&gt;$C15)*0,IF(AND(ROUND(AVERAGE($D15,$F15,$H15,$J15,$L15,$N15,$P15,$R15,$T15,$V15,$X15,$Z15,$AB15),2)-$C15/2&lt;=J15,(ROUND(AVERAGE($D15,$F15,$H15,$J15,$L15,$N15,$P15,$R15,$T15,$V15,$X15,$Z15,$AB15),2)+$C15/2&gt;J15)),($F$5/$C$4),0))))</f>
        <v>0</v>
      </c>
      <c r="L15" s="91">
        <f>IF(L$8="Habilitado",IF($B15="","",ROUND(VLOOKUP($B15,PRESUPUESTO!$M$12:$HV$133,73,FALSE),2)),"")</f>
        <v>19000</v>
      </c>
      <c r="M15" s="90">
        <f t="shared" ref="M15:M70" si="5">IF($B15="","",IF(L15="","",IF($L$4="Media aritmética",(L15&lt;=$C15)*($F$5/$C$4)+(L15&gt;$C15)*0,IF(AND(ROUND(AVERAGE($D15,$F15,$H15,$J15,$L15,$N15,$P15,$R15,$T15,$V15,$X15,$Z15,$AB15),2)-$C15/2&lt;=L15,(ROUND(AVERAGE($D15,$F15,$H15,$J15,$L15,$N15,$P15,$R15,$T15,$V15,$X15,$Z15,$AB15),2)+$C15/2&gt;L15)),($F$5/$C$4),0))))</f>
        <v>8.5714285714285712</v>
      </c>
      <c r="N15" s="91">
        <f>IF(N$8="Habilitado",IF($B15="","",ROUND(VLOOKUP($B15,PRESUPUESTO!$M$12:$HV$133,90,FALSE),2)),"")</f>
        <v>23635</v>
      </c>
      <c r="O15" s="90">
        <f t="shared" ref="O15:O70" si="6">IF($B15="","",IF(N15="","",IF($L$4="Media aritmética",(N15&lt;=$C15)*($F$5/$C$4)+(N15&gt;$C15)*0,IF(AND(ROUND(AVERAGE($D15,$F15,$H15,$J15,$L15,$N15,$P15,$R15,$T15,$V15,$X15,$Z15,$AB15),2)-$C15/2&lt;=N15,(ROUND(AVERAGE($D15,$F15,$H15,$J15,$L15,$N15,$P15,$R15,$T15,$V15,$X15,$Z15,$AB15),2)+$C15/2&gt;N15)),($F$5/$C$4),0))))</f>
        <v>0</v>
      </c>
      <c r="P15" s="91" t="str">
        <f>IF(P$8="Habilitado",IF($B15="","",ROUND(VLOOKUP($B15,PRESUPUESTO!$M$12:$HV$133,107,FALSE),2)),"")</f>
        <v/>
      </c>
      <c r="Q15" s="90" t="str">
        <f t="shared" ref="Q15:Q70" si="7">IF($B15="","",IF(P15="","",IF($L$4="Media aritmética",(P15&lt;=$C15)*($F$5/$C$4)+(P15&gt;$C15)*0,IF(AND(ROUND(AVERAGE($D15,$F15,$H15,$J15,$L15,$N15,$P15,$R15,$T15,$V15,$X15,$Z15,$AB15),2)-$C15/2&lt;=P15,(ROUND(AVERAGE($D15,$F15,$H15,$J15,$L15,$N15,$P15,$R15,$T15,$V15,$X15,$Z15,$AB15),2)+$C15/2&gt;P15)),($F$5/$C$4),0))))</f>
        <v/>
      </c>
      <c r="R15" s="91">
        <f>IF(R$8="Habilitado",IF($B15="","",ROUND(VLOOKUP($B15,PRESUPUESTO!$M$12:$HV$133,124,FALSE),2)),"")</f>
        <v>14000</v>
      </c>
      <c r="S15" s="90">
        <f t="shared" ref="S15:S70" si="8">IF($B15="","",IF(R15="","",IF($L$4="Media aritmética",(R15&lt;=$C15)*($F$5/$C$4)+(R15&gt;$C15)*0,IF(AND(ROUND(AVERAGE($D15,$F15,$H15,$J15,$L15,$N15,$P15,$R15,$T15,$V15,$X15,$Z15,$AB15),2)-$C15/2&lt;=R15,(ROUND(AVERAGE($D15,$F15,$H15,$J15,$L15,$N15,$P15,$R15,$T15,$V15,$X15,$Z15,$AB15),2)+$C15/2&gt;R15)),($F$5/$C$4),0))))</f>
        <v>0</v>
      </c>
      <c r="T15" s="91">
        <f>IF(T$8="Habilitado",IF($B15="","",ROUND(VLOOKUP($B15,PRESUPUESTO!$M$12:$HV$133,141,FALSE),2)),"")</f>
        <v>17375</v>
      </c>
      <c r="U15" s="90">
        <f t="shared" ref="U15:U70" si="9">IF($B15="","",IF(T15="","",IF($L$4="Media aritmética",(T15&lt;=$C15)*($F$5/$C$4)+(T15&gt;$C15)*0,IF(AND(ROUND(AVERAGE($D15,$F15,$H15,$J15,$L15,$N15,$P15,$R15,$T15,$V15,$X15,$Z15,$AB15),2)-$C15/2&lt;=T15,(ROUND(AVERAGE($D15,$F15,$H15,$J15,$L15,$N15,$P15,$R15,$T15,$V15,$X15,$Z15,$AB15),2)+$C15/2&gt;T15)),($F$5/$C$4),0))))</f>
        <v>0</v>
      </c>
      <c r="V15" s="91" t="str">
        <f>IF(V$8="Habilitado",IF($B15="","",ROUND(VLOOKUP($B15,PRESUPUESTO!$M$12:$HV$133,158,FALSE),2)),"")</f>
        <v/>
      </c>
      <c r="W15" s="90" t="str">
        <f t="shared" ref="W15:W70" si="10">IF($B15="","",IF(V15="","",IF($L$4="Media aritmética",(V15&lt;=$C15)*($F$5/$C$4)+(V15&gt;$C15)*0,IF(AND(ROUND(AVERAGE($D15,$F15,$H15,$J15,$L15,$N15,$P15,$R15,$T15,$V15,$X15,$Z15,$AB15),2)-$C15/2&lt;=V15,(ROUND(AVERAGE($D15,$F15,$H15,$J15,$L15,$N15,$P15,$R15,$T15,$V15,$X15,$Z15,$AB15),2)+$C15/2&gt;V15)),($F$5/$C$4),0))))</f>
        <v/>
      </c>
      <c r="X15" s="91">
        <f>IF(X$8="Habilitado",IF($B15="","",ROUND(VLOOKUP($B15,PRESUPUESTO!$M$12:$HV$133,175,FALSE),2)),"")</f>
        <v>18900</v>
      </c>
      <c r="Y15" s="90">
        <f t="shared" ref="Y15:Y70" si="11">IF($B15="","",IF(X15="","",IF($L$4="Media aritmética",(X15&lt;=$C15)*($F$5/$C$4)+(X15&gt;$C15)*0,IF(AND(ROUND(AVERAGE($D15,$F15,$H15,$J15,$L15,$N15,$P15,$R15,$T15,$V15,$X15,$Z15,$AB15),2)-$C15/2&lt;=X15,(ROUND(AVERAGE($D15,$F15,$H15,$J15,$L15,$N15,$P15,$R15,$T15,$V15,$X15,$Z15,$AB15),2)+$C15/2&gt;X15)),($F$5/$C$4),0))))</f>
        <v>8.5714285714285712</v>
      </c>
      <c r="Z15" s="91" t="str">
        <f>IF(Z$8="Habilitado",IF($B15="","",ROUND(VLOOKUP($B15,PRESUPUESTO!$M$12:$HV$133,192,FALSE),2)),"")</f>
        <v/>
      </c>
      <c r="AA15" s="90" t="str">
        <f t="shared" ref="AA15:AA70" si="12">IF($B15="","",IF(Z15="","",IF($L$4="Media aritmética",(Z15&lt;=$C15)*($F$5/$C$4)+(Z15&gt;$C15)*0,IF(AND(ROUND(AVERAGE($D15,$F15,$H15,$J15,$L15,$N15,$P15,$R15,$T15,$V15,$X15,$Z15,$AB15),2)-$C15/2&lt;=Z15,(ROUND(AVERAGE($D15,$F15,$H15,$J15,$L15,$N15,$P15,$R15,$T15,$V15,$X15,$Z15,$AB15),2)+$C15/2&gt;Z15)),($F$5/$C$4),0))))</f>
        <v/>
      </c>
      <c r="AB15" s="91">
        <f>IF(AB$8="Habilitado",IF($B15="","",ROUND(VLOOKUP($B15,PRESUPUESTO!$M$12:$HV$133,209,FALSE),2)),"")</f>
        <v>28625</v>
      </c>
      <c r="AC15" s="90">
        <f t="shared" ref="AC15:AC70" si="13">IF($B15="","",IF(AB15="","",IF($L$4="Media aritmética",(AB15&lt;=$C15)*($F$5/$C$4)+(AB15&gt;$C15)*0,IF(AND(ROUND(AVERAGE($D15,$F15,$H15,$J15,$L15,$N15,$P15,$R15,$T15,$V15,$X15,$Z15,$AB15),2)-$C15/2&lt;=AB15,(ROUND(AVERAGE($D15,$F15,$H15,$J15,$L15,$N15,$P15,$R15,$T15,$V15,$X15,$Z15,$AB15),2)+$C15/2&gt;AB15)),($F$5/$C$4),0))))</f>
        <v>0</v>
      </c>
    </row>
    <row r="16" spans="1:29" s="79" customFormat="1" ht="21" customHeight="1">
      <c r="A16" s="158">
        <v>3</v>
      </c>
      <c r="B16" s="83">
        <v>2.5</v>
      </c>
      <c r="C16" s="88">
        <f t="shared" si="0"/>
        <v>4597.97</v>
      </c>
      <c r="D16" s="91" t="str">
        <f>IF(D$8="Habilitado",IF($B16="","",ROUND(VLOOKUP($B16,PRESUPUESTO!$M$12:$HV$133,5,FALSE),2)),"")</f>
        <v/>
      </c>
      <c r="E16" s="90" t="str">
        <f t="shared" si="1"/>
        <v/>
      </c>
      <c r="F16" s="91">
        <f>IF(F$8="Habilitado",IF($B16="","",ROUND(VLOOKUP($B16,PRESUPUESTO!$M$12:$HV$133,22,FALSE),2)),"")</f>
        <v>19298</v>
      </c>
      <c r="G16" s="90">
        <f t="shared" si="2"/>
        <v>8.5714285714285712</v>
      </c>
      <c r="H16" s="91" t="str">
        <f>IF(H$8="Habilitado",IF($B16="","",ROUND(VLOOKUP($B16,PRESUPUESTO!$M$12:$HV$133,39,FALSE),2)),"")</f>
        <v/>
      </c>
      <c r="I16" s="90" t="str">
        <f t="shared" si="3"/>
        <v/>
      </c>
      <c r="J16" s="91">
        <f>IF(J$8="Habilitado",IF($B16="","",ROUND(VLOOKUP($B16,PRESUPUESTO!$M$12:$HV$133,56,FALSE),2)),"")</f>
        <v>17461.88</v>
      </c>
      <c r="K16" s="90">
        <f t="shared" si="4"/>
        <v>0</v>
      </c>
      <c r="L16" s="91">
        <f>IF(L$8="Habilitado",IF($B16="","",ROUND(VLOOKUP($B16,PRESUPUESTO!$M$12:$HV$133,73,FALSE),2)),"")</f>
        <v>22000</v>
      </c>
      <c r="M16" s="90">
        <f t="shared" si="5"/>
        <v>8.5714285714285712</v>
      </c>
      <c r="N16" s="91">
        <f>IF(N$8="Habilitado",IF($B16="","",ROUND(VLOOKUP($B16,PRESUPUESTO!$M$12:$HV$133,90,FALSE),2)),"")</f>
        <v>26203</v>
      </c>
      <c r="O16" s="90">
        <f t="shared" si="6"/>
        <v>0</v>
      </c>
      <c r="P16" s="91" t="str">
        <f>IF(P$8="Habilitado",IF($B16="","",ROUND(VLOOKUP($B16,PRESUPUESTO!$M$12:$HV$133,107,FALSE),2)),"")</f>
        <v/>
      </c>
      <c r="Q16" s="90" t="str">
        <f>IF($B16="","",IF(P16="","",IF($L$4="Media aritmética",(P16&lt;=$C16)*($F$5/$C$4)+(P16&gt;$C16)*0,IF(AND(ROUND(AVERAGE($D16,$F16,$H16,$J16,$L16,$N16,$P16,$R16,$T16,$V16,$X16,$Z16,$AB16),2)-$C16/2&lt;=P16,(ROUND(AVERAGE($D16,$F16,$H16,$J16,$L16,$N16,$P16,$R16,$T16,$V16,$X16,$Z16,$AB16),2)+$C16/2&gt;P16)),($F$5/$C$4),0))))</f>
        <v/>
      </c>
      <c r="R16" s="91">
        <f>IF(R$8="Habilitado",IF($B16="","",ROUND(VLOOKUP($B16,PRESUPUESTO!$M$12:$HV$133,124,FALSE),2)),"")</f>
        <v>14000</v>
      </c>
      <c r="S16" s="90">
        <f t="shared" si="8"/>
        <v>0</v>
      </c>
      <c r="T16" s="91">
        <f>IF(T$8="Habilitado",IF($B16="","",ROUND(VLOOKUP($B16,PRESUPUESTO!$M$12:$HV$133,141,FALSE),2)),"")</f>
        <v>17375</v>
      </c>
      <c r="U16" s="90">
        <f t="shared" si="9"/>
        <v>0</v>
      </c>
      <c r="V16" s="91" t="str">
        <f>IF(V$8="Habilitado",IF($B16="","",ROUND(VLOOKUP($B16,PRESUPUESTO!$M$12:$HV$133,158,FALSE),2)),"")</f>
        <v/>
      </c>
      <c r="W16" s="90" t="str">
        <f t="shared" si="10"/>
        <v/>
      </c>
      <c r="X16" s="91">
        <f>IF(X$8="Habilitado",IF($B16="","",ROUND(VLOOKUP($B16,PRESUPUESTO!$M$12:$HV$133,175,FALSE),2)),"")</f>
        <v>18100</v>
      </c>
      <c r="Y16" s="90">
        <f t="shared" si="11"/>
        <v>8.5714285714285712</v>
      </c>
      <c r="Z16" s="91" t="str">
        <f>IF(Z$8="Habilitado",IF($B16="","",ROUND(VLOOKUP($B16,PRESUPUESTO!$M$12:$HV$133,192,FALSE),2)),"")</f>
        <v/>
      </c>
      <c r="AA16" s="90" t="str">
        <f t="shared" si="12"/>
        <v/>
      </c>
      <c r="AB16" s="91">
        <f>IF(AB$8="Habilitado",IF($B16="","",ROUND(VLOOKUP($B16,PRESUPUESTO!$M$12:$HV$133,209,FALSE),2)),"")</f>
        <v>28625</v>
      </c>
      <c r="AC16" s="90">
        <f t="shared" si="13"/>
        <v>0</v>
      </c>
    </row>
    <row r="17" spans="1:29" s="79" customFormat="1" ht="21" customHeight="1">
      <c r="A17" s="158">
        <v>4</v>
      </c>
      <c r="B17" s="83">
        <v>2.16</v>
      </c>
      <c r="C17" s="88">
        <f t="shared" si="0"/>
        <v>3825.79</v>
      </c>
      <c r="D17" s="91" t="str">
        <f>IF(D$8="Habilitado",IF($B17="","",ROUND(VLOOKUP($B17,PRESUPUESTO!$M$12:$HV$133,5,FALSE),2)),"")</f>
        <v/>
      </c>
      <c r="E17" s="90" t="str">
        <f t="shared" si="1"/>
        <v/>
      </c>
      <c r="F17" s="91">
        <f>IF(F$8="Habilitado",IF($B17="","",ROUND(VLOOKUP($B17,PRESUPUESTO!$M$12:$HV$133,22,FALSE),2)),"")</f>
        <v>21165</v>
      </c>
      <c r="G17" s="90">
        <f t="shared" si="2"/>
        <v>0</v>
      </c>
      <c r="H17" s="91" t="str">
        <f>IF(H$8="Habilitado",IF($B17="","",ROUND(VLOOKUP($B17,PRESUPUESTO!$M$12:$HV$133,39,FALSE),2)),"")</f>
        <v/>
      </c>
      <c r="I17" s="90" t="str">
        <f t="shared" si="3"/>
        <v/>
      </c>
      <c r="J17" s="91">
        <f>IF(J$8="Habilitado",IF($B17="","",ROUND(VLOOKUP($B17,PRESUPUESTO!$M$12:$HV$133,56,FALSE),2)),"")</f>
        <v>18719.13</v>
      </c>
      <c r="K17" s="90">
        <f t="shared" si="4"/>
        <v>0</v>
      </c>
      <c r="L17" s="91">
        <f>IF(L$8="Habilitado",IF($B17="","",ROUND(VLOOKUP($B17,PRESUPUESTO!$M$12:$HV$133,73,FALSE),2)),"")</f>
        <v>28000</v>
      </c>
      <c r="M17" s="90">
        <f t="shared" si="5"/>
        <v>0</v>
      </c>
      <c r="N17" s="91">
        <f>IF(N$8="Habilitado",IF($B17="","",ROUND(VLOOKUP($B17,PRESUPUESTO!$M$12:$HV$133,90,FALSE),2)),"")</f>
        <v>24584</v>
      </c>
      <c r="O17" s="90">
        <f t="shared" si="6"/>
        <v>8.5714285714285712</v>
      </c>
      <c r="P17" s="91" t="str">
        <f>IF(P$8="Habilitado",IF($B17="","",ROUND(VLOOKUP($B17,PRESUPUESTO!$M$12:$HV$133,107,FALSE),2)),"")</f>
        <v/>
      </c>
      <c r="Q17" s="90" t="str">
        <f t="shared" si="7"/>
        <v/>
      </c>
      <c r="R17" s="91">
        <f>IF(R$8="Habilitado",IF($B17="","",ROUND(VLOOKUP($B17,PRESUPUESTO!$M$12:$HV$133,124,FALSE),2)),"")</f>
        <v>24600</v>
      </c>
      <c r="S17" s="90">
        <f t="shared" si="8"/>
        <v>8.5714285714285712</v>
      </c>
      <c r="T17" s="91">
        <f>IF(T$8="Habilitado",IF($B17="","",ROUND(VLOOKUP($B17,PRESUPUESTO!$M$12:$HV$133,141,FALSE),2)),"")</f>
        <v>18626</v>
      </c>
      <c r="U17" s="90">
        <f t="shared" si="9"/>
        <v>0</v>
      </c>
      <c r="V17" s="91" t="str">
        <f>IF(V$8="Habilitado",IF($B17="","",ROUND(VLOOKUP($B17,PRESUPUESTO!$M$12:$HV$133,158,FALSE),2)),"")</f>
        <v/>
      </c>
      <c r="W17" s="90" t="str">
        <f t="shared" si="10"/>
        <v/>
      </c>
      <c r="X17" s="91">
        <f>IF(X$8="Habilitado",IF($B17="","",ROUND(VLOOKUP($B17,PRESUPUESTO!$M$12:$HV$133,175,FALSE),2)),"")</f>
        <v>27768</v>
      </c>
      <c r="Y17" s="90">
        <f t="shared" si="11"/>
        <v>0</v>
      </c>
      <c r="Z17" s="91" t="str">
        <f>IF(Z$8="Habilitado",IF($B17="","",ROUND(VLOOKUP($B17,PRESUPUESTO!$M$12:$HV$133,192,FALSE),2)),"")</f>
        <v/>
      </c>
      <c r="AA17" s="90" t="str">
        <f t="shared" si="12"/>
        <v/>
      </c>
      <c r="AB17" s="91">
        <f>IF(AB$8="Habilitado",IF($B17="","",ROUND(VLOOKUP($B17,PRESUPUESTO!$M$12:$HV$133,209,FALSE),2)),"")</f>
        <v>28625</v>
      </c>
      <c r="AC17" s="90">
        <f t="shared" si="13"/>
        <v>0</v>
      </c>
    </row>
    <row r="18" spans="1:29" s="79" customFormat="1" ht="21" customHeight="1">
      <c r="A18" s="158">
        <v>5</v>
      </c>
      <c r="B18" s="83">
        <v>2.1800000000000002</v>
      </c>
      <c r="C18" s="88">
        <f t="shared" si="0"/>
        <v>44803.13</v>
      </c>
      <c r="D18" s="91" t="str">
        <f>IF(D$8="Habilitado",IF($B18="","",ROUND(VLOOKUP($B18,PRESUPUESTO!$M$12:$HV$133,5,FALSE),2)),"")</f>
        <v/>
      </c>
      <c r="E18" s="90" t="str">
        <f t="shared" si="1"/>
        <v/>
      </c>
      <c r="F18" s="91">
        <f>IF(F$8="Habilitado",IF($B18="","",ROUND(VLOOKUP($B18,PRESUPUESTO!$M$12:$HV$133,22,FALSE),2)),"")</f>
        <v>211650</v>
      </c>
      <c r="G18" s="90">
        <f t="shared" si="2"/>
        <v>8.5714285714285712</v>
      </c>
      <c r="H18" s="91" t="str">
        <f>IF(H$8="Habilitado",IF($B18="","",ROUND(VLOOKUP($B18,PRESUPUESTO!$M$12:$HV$133,39,FALSE),2)),"")</f>
        <v/>
      </c>
      <c r="I18" s="90" t="str">
        <f t="shared" si="3"/>
        <v/>
      </c>
      <c r="J18" s="91">
        <f>IF(J$8="Habilitado",IF($B18="","",ROUND(VLOOKUP($B18,PRESUPUESTO!$M$12:$HV$133,56,FALSE),2)),"")</f>
        <v>262626.59999999998</v>
      </c>
      <c r="K18" s="90">
        <f t="shared" si="4"/>
        <v>0</v>
      </c>
      <c r="L18" s="91">
        <f>IF(L$8="Habilitado",IF($B18="","",ROUND(VLOOKUP($B18,PRESUPUESTO!$M$12:$HV$133,73,FALSE),2)),"")</f>
        <v>210000</v>
      </c>
      <c r="M18" s="90">
        <f t="shared" si="5"/>
        <v>8.5714285714285712</v>
      </c>
      <c r="N18" s="91">
        <f>IF(N$8="Habilitado",IF($B18="","",ROUND(VLOOKUP($B18,PRESUPUESTO!$M$12:$HV$133,90,FALSE),2)),"")</f>
        <v>149487</v>
      </c>
      <c r="O18" s="90">
        <f t="shared" si="6"/>
        <v>0</v>
      </c>
      <c r="P18" s="91" t="str">
        <f>IF(P$8="Habilitado",IF($B18="","",ROUND(VLOOKUP($B18,PRESUPUESTO!$M$12:$HV$133,107,FALSE),2)),"")</f>
        <v/>
      </c>
      <c r="Q18" s="90" t="str">
        <f t="shared" si="7"/>
        <v/>
      </c>
      <c r="R18" s="91">
        <f>IF(R$8="Habilitado",IF($B18="","",ROUND(VLOOKUP($B18,PRESUPUESTO!$M$12:$HV$133,124,FALSE),2)),"")</f>
        <v>183200</v>
      </c>
      <c r="S18" s="90">
        <f t="shared" si="8"/>
        <v>0</v>
      </c>
      <c r="T18" s="91">
        <f>IF(T$8="Habilitado",IF($B18="","",ROUND(VLOOKUP($B18,PRESUPUESTO!$M$12:$HV$133,141,FALSE),2)),"")</f>
        <v>261320</v>
      </c>
      <c r="U18" s="90">
        <f t="shared" si="9"/>
        <v>0</v>
      </c>
      <c r="V18" s="91" t="str">
        <f>IF(V$8="Habilitado",IF($B18="","",ROUND(VLOOKUP($B18,PRESUPUESTO!$M$12:$HV$133,158,FALSE),2)),"")</f>
        <v/>
      </c>
      <c r="W18" s="90" t="str">
        <f t="shared" si="10"/>
        <v/>
      </c>
      <c r="X18" s="91">
        <f>IF(X$8="Habilitado",IF($B18="","",ROUND(VLOOKUP($B18,PRESUPUESTO!$M$12:$HV$133,175,FALSE),2)),"")</f>
        <v>268035</v>
      </c>
      <c r="Y18" s="90">
        <f t="shared" si="11"/>
        <v>0</v>
      </c>
      <c r="Z18" s="91" t="str">
        <f>IF(Z$8="Habilitado",IF($B18="","",ROUND(VLOOKUP($B18,PRESUPUESTO!$M$12:$HV$133,192,FALSE),2)),"")</f>
        <v/>
      </c>
      <c r="AA18" s="90" t="str">
        <f t="shared" si="12"/>
        <v/>
      </c>
      <c r="AB18" s="91">
        <f>IF(AB$8="Habilitado",IF($B18="","",ROUND(VLOOKUP($B18,PRESUPUESTO!$M$12:$HV$133,209,FALSE),2)),"")</f>
        <v>286250</v>
      </c>
      <c r="AC18" s="90">
        <f t="shared" si="13"/>
        <v>0</v>
      </c>
    </row>
    <row r="19" spans="1:29" s="79" customFormat="1" ht="21" customHeight="1">
      <c r="A19" s="158">
        <v>6</v>
      </c>
      <c r="B19" s="83">
        <v>3.1</v>
      </c>
      <c r="C19" s="88">
        <f t="shared" si="0"/>
        <v>24177.19</v>
      </c>
      <c r="D19" s="91" t="str">
        <f>IF(D$8="Habilitado",IF($B19="","",ROUND(VLOOKUP($B19,PRESUPUESTO!$M$12:$HV$133,5,FALSE),2)),"")</f>
        <v/>
      </c>
      <c r="E19" s="90" t="str">
        <f t="shared" si="1"/>
        <v/>
      </c>
      <c r="F19" s="91">
        <f>IF(F$8="Habilitado",IF($B19="","",ROUND(VLOOKUP($B19,PRESUPUESTO!$M$12:$HV$133,22,FALSE),2)),"")</f>
        <v>74700</v>
      </c>
      <c r="G19" s="90">
        <f t="shared" si="2"/>
        <v>0</v>
      </c>
      <c r="H19" s="91" t="str">
        <f>IF(H$8="Habilitado",IF($B19="","",ROUND(VLOOKUP($B19,PRESUPUESTO!$M$12:$HV$133,39,FALSE),2)),"")</f>
        <v/>
      </c>
      <c r="I19" s="90" t="str">
        <f t="shared" si="3"/>
        <v/>
      </c>
      <c r="J19" s="91">
        <f>IF(J$8="Habilitado",IF($B19="","",ROUND(VLOOKUP($B19,PRESUPUESTO!$M$12:$HV$133,56,FALSE),2)),"")</f>
        <v>30732.9</v>
      </c>
      <c r="K19" s="90">
        <f t="shared" si="4"/>
        <v>0</v>
      </c>
      <c r="L19" s="91">
        <f>IF(L$8="Habilitado",IF($B19="","",ROUND(VLOOKUP($B19,PRESUPUESTO!$M$12:$HV$133,73,FALSE),2)),"")</f>
        <v>23000</v>
      </c>
      <c r="M19" s="90">
        <f t="shared" si="5"/>
        <v>0</v>
      </c>
      <c r="N19" s="91">
        <f>IF(N$8="Habilitado",IF($B19="","",ROUND(VLOOKUP($B19,PRESUPUESTO!$M$12:$HV$133,90,FALSE),2)),"")</f>
        <v>80893</v>
      </c>
      <c r="O19" s="90">
        <f t="shared" si="6"/>
        <v>0</v>
      </c>
      <c r="P19" s="91" t="str">
        <f>IF(P$8="Habilitado",IF($B19="","",ROUND(VLOOKUP($B19,PRESUPUESTO!$M$12:$HV$133,107,FALSE),2)),"")</f>
        <v/>
      </c>
      <c r="Q19" s="90" t="str">
        <f t="shared" si="7"/>
        <v/>
      </c>
      <c r="R19" s="91">
        <f>IF(R$8="Habilitado",IF($B19="","",ROUND(VLOOKUP($B19,PRESUPUESTO!$M$12:$HV$133,124,FALSE),2)),"")</f>
        <v>62000</v>
      </c>
      <c r="S19" s="90">
        <f t="shared" si="8"/>
        <v>8.5714285714285712</v>
      </c>
      <c r="T19" s="91">
        <f>IF(T$8="Habilitado",IF($B19="","",ROUND(VLOOKUP($B19,PRESUPUESTO!$M$12:$HV$133,141,FALSE),2)),"")</f>
        <v>30580</v>
      </c>
      <c r="U19" s="90">
        <f t="shared" si="9"/>
        <v>0</v>
      </c>
      <c r="V19" s="91" t="str">
        <f>IF(V$8="Habilitado",IF($B19="","",ROUND(VLOOKUP($B19,PRESUPUESTO!$M$12:$HV$133,158,FALSE),2)),"")</f>
        <v/>
      </c>
      <c r="W19" s="90" t="str">
        <f t="shared" si="10"/>
        <v/>
      </c>
      <c r="X19" s="91">
        <f>IF(X$8="Habilitado",IF($B19="","",ROUND(VLOOKUP($B19,PRESUPUESTO!$M$12:$HV$133,175,FALSE),2)),"")</f>
        <v>62100</v>
      </c>
      <c r="Y19" s="90">
        <f t="shared" si="11"/>
        <v>8.5714285714285712</v>
      </c>
      <c r="Z19" s="91" t="str">
        <f>IF(Z$8="Habilitado",IF($B19="","",ROUND(VLOOKUP($B19,PRESUPUESTO!$M$12:$HV$133,192,FALSE),2)),"")</f>
        <v/>
      </c>
      <c r="AA19" s="90" t="str">
        <f t="shared" si="12"/>
        <v/>
      </c>
      <c r="AB19" s="91">
        <f>IF(AB$8="Habilitado",IF($B19="","",ROUND(VLOOKUP($B19,PRESUPUESTO!$M$12:$HV$133,209,FALSE),2)),"")</f>
        <v>91600</v>
      </c>
      <c r="AC19" s="90">
        <f t="shared" si="13"/>
        <v>0</v>
      </c>
    </row>
    <row r="20" spans="1:29" s="79" customFormat="1" ht="21" customHeight="1">
      <c r="A20" s="158">
        <v>7</v>
      </c>
      <c r="B20" s="83">
        <v>4.0999999999999996</v>
      </c>
      <c r="C20" s="88">
        <f t="shared" si="0"/>
        <v>22212.77</v>
      </c>
      <c r="D20" s="91" t="str">
        <f>IF(D$8="Habilitado",IF($B20="","",ROUND(VLOOKUP($B20,PRESUPUESTO!$M$12:$HV$133,5,FALSE),2)),"")</f>
        <v/>
      </c>
      <c r="E20" s="90" t="str">
        <f t="shared" si="1"/>
        <v/>
      </c>
      <c r="F20" s="91">
        <f>IF(F$8="Habilitado",IF($B20="","",ROUND(VLOOKUP($B20,PRESUPUESTO!$M$12:$HV$133,22,FALSE),2)),"")</f>
        <v>168075</v>
      </c>
      <c r="G20" s="90">
        <f t="shared" si="2"/>
        <v>0</v>
      </c>
      <c r="H20" s="91" t="str">
        <f>IF(H$8="Habilitado",IF($B20="","",ROUND(VLOOKUP($B20,PRESUPUESTO!$M$12:$HV$133,39,FALSE),2)),"")</f>
        <v/>
      </c>
      <c r="I20" s="90" t="str">
        <f t="shared" si="3"/>
        <v/>
      </c>
      <c r="J20" s="91">
        <f>IF(J$8="Habilitado",IF($B20="","",ROUND(VLOOKUP($B20,PRESUPUESTO!$M$12:$HV$133,56,FALSE),2)),"")</f>
        <v>142488.9</v>
      </c>
      <c r="K20" s="90">
        <f t="shared" si="4"/>
        <v>0</v>
      </c>
      <c r="L20" s="91">
        <f>IF(L$8="Habilitado",IF($B20="","",ROUND(VLOOKUP($B20,PRESUPUESTO!$M$12:$HV$133,73,FALSE),2)),"")</f>
        <v>112000</v>
      </c>
      <c r="M20" s="90">
        <f t="shared" si="5"/>
        <v>0</v>
      </c>
      <c r="N20" s="91">
        <f>IF(N$8="Habilitado",IF($B20="","",ROUND(VLOOKUP($B20,PRESUPUESTO!$M$12:$HV$133,90,FALSE),2)),"")</f>
        <v>149901</v>
      </c>
      <c r="O20" s="90">
        <f t="shared" si="6"/>
        <v>0</v>
      </c>
      <c r="P20" s="91" t="str">
        <f>IF(P$8="Habilitado",IF($B20="","",ROUND(VLOOKUP($B20,PRESUPUESTO!$M$12:$HV$133,107,FALSE),2)),"")</f>
        <v/>
      </c>
      <c r="Q20" s="90" t="str">
        <f t="shared" si="7"/>
        <v/>
      </c>
      <c r="R20" s="91">
        <f>IF(R$8="Habilitado",IF($B20="","",ROUND(VLOOKUP($B20,PRESUPUESTO!$M$12:$HV$133,124,FALSE),2)),"")</f>
        <v>102700</v>
      </c>
      <c r="S20" s="90">
        <f t="shared" si="8"/>
        <v>0</v>
      </c>
      <c r="T20" s="91">
        <f>IF(T$8="Habilitado",IF($B20="","",ROUND(VLOOKUP($B20,PRESUPUESTO!$M$12:$HV$133,141,FALSE),2)),"")</f>
        <v>141780</v>
      </c>
      <c r="U20" s="90">
        <f t="shared" si="9"/>
        <v>8.5714285714285712</v>
      </c>
      <c r="V20" s="91" t="str">
        <f>IF(V$8="Habilitado",IF($B20="","",ROUND(VLOOKUP($B20,PRESUPUESTO!$M$12:$HV$133,158,FALSE),2)),"")</f>
        <v/>
      </c>
      <c r="W20" s="90" t="str">
        <f t="shared" si="10"/>
        <v/>
      </c>
      <c r="X20" s="91">
        <f>IF(X$8="Habilitado",IF($B20="","",ROUND(VLOOKUP($B20,PRESUPUESTO!$M$12:$HV$133,175,FALSE),2)),"")</f>
        <v>126036</v>
      </c>
      <c r="Y20" s="90">
        <f t="shared" si="11"/>
        <v>8.5714285714285712</v>
      </c>
      <c r="Z20" s="91" t="str">
        <f>IF(Z$8="Habilitado",IF($B20="","",ROUND(VLOOKUP($B20,PRESUPUESTO!$M$12:$HV$133,192,FALSE),2)),"")</f>
        <v/>
      </c>
      <c r="AA20" s="90" t="str">
        <f t="shared" si="12"/>
        <v/>
      </c>
      <c r="AB20" s="91">
        <f>IF(AB$8="Habilitado",IF($B20="","",ROUND(VLOOKUP($B20,PRESUPUESTO!$M$12:$HV$133,209,FALSE),2)),"")</f>
        <v>103050</v>
      </c>
      <c r="AC20" s="90">
        <f t="shared" si="13"/>
        <v>0</v>
      </c>
    </row>
    <row r="21" spans="1:29" s="79" customFormat="1" ht="21" customHeight="1">
      <c r="A21" s="158">
        <v>8</v>
      </c>
      <c r="B21" s="83">
        <v>4.8</v>
      </c>
      <c r="C21" s="88">
        <f t="shared" si="0"/>
        <v>151647.16</v>
      </c>
      <c r="D21" s="91" t="str">
        <f>IF(D$8="Habilitado",IF($B21="","",ROUND(VLOOKUP($B21,PRESUPUESTO!$M$12:$HV$133,5,FALSE),2)),"")</f>
        <v/>
      </c>
      <c r="E21" s="90" t="str">
        <f t="shared" si="1"/>
        <v/>
      </c>
      <c r="F21" s="91">
        <f>IF(F$8="Habilitado",IF($B21="","",ROUND(VLOOKUP($B21,PRESUPUESTO!$M$12:$HV$133,22,FALSE),2)),"")</f>
        <v>510450</v>
      </c>
      <c r="G21" s="90">
        <f t="shared" si="2"/>
        <v>0</v>
      </c>
      <c r="H21" s="91" t="str">
        <f>IF(H$8="Habilitado",IF($B21="","",ROUND(VLOOKUP($B21,PRESUPUESTO!$M$12:$HV$133,39,FALSE),2)),"")</f>
        <v/>
      </c>
      <c r="I21" s="90" t="str">
        <f t="shared" si="3"/>
        <v/>
      </c>
      <c r="J21" s="91">
        <f>IF(J$8="Habilitado",IF($B21="","",ROUND(VLOOKUP($B21,PRESUPUESTO!$M$12:$HV$133,56,FALSE),2)),"")</f>
        <v>589512.9</v>
      </c>
      <c r="K21" s="90">
        <f t="shared" si="4"/>
        <v>0</v>
      </c>
      <c r="L21" s="91">
        <f>IF(L$8="Habilitado",IF($B21="","",ROUND(VLOOKUP($B21,PRESUPUESTO!$M$12:$HV$133,73,FALSE),2)),"")</f>
        <v>220000</v>
      </c>
      <c r="M21" s="90">
        <f t="shared" si="5"/>
        <v>0</v>
      </c>
      <c r="N21" s="91">
        <f>IF(N$8="Habilitado",IF($B21="","",ROUND(VLOOKUP($B21,PRESUPUESTO!$M$12:$HV$133,90,FALSE),2)),"")</f>
        <v>183164</v>
      </c>
      <c r="O21" s="90">
        <f t="shared" si="6"/>
        <v>0</v>
      </c>
      <c r="P21" s="91" t="str">
        <f>IF(P$8="Habilitado",IF($B21="","",ROUND(VLOOKUP($B21,PRESUPUESTO!$M$12:$HV$133,107,FALSE),2)),"")</f>
        <v/>
      </c>
      <c r="Q21" s="90" t="str">
        <f t="shared" si="7"/>
        <v/>
      </c>
      <c r="R21" s="91">
        <f>IF(R$8="Habilitado",IF($B21="","",ROUND(VLOOKUP($B21,PRESUPUESTO!$M$12:$HV$133,124,FALSE),2)),"")</f>
        <v>287000</v>
      </c>
      <c r="S21" s="90">
        <f t="shared" si="8"/>
        <v>0</v>
      </c>
      <c r="T21" s="91">
        <f>IF(T$8="Habilitado",IF($B21="","",ROUND(VLOOKUP($B21,PRESUPUESTO!$M$12:$HV$133,141,FALSE),2)),"")</f>
        <v>586580</v>
      </c>
      <c r="U21" s="90">
        <f t="shared" si="9"/>
        <v>0</v>
      </c>
      <c r="V21" s="91" t="str">
        <f>IF(V$8="Habilitado",IF($B21="","",ROUND(VLOOKUP($B21,PRESUPUESTO!$M$12:$HV$133,158,FALSE),2)),"")</f>
        <v/>
      </c>
      <c r="W21" s="90" t="str">
        <f t="shared" si="10"/>
        <v/>
      </c>
      <c r="X21" s="91">
        <f>IF(X$8="Habilitado",IF($B21="","",ROUND(VLOOKUP($B21,PRESUPUESTO!$M$12:$HV$133,175,FALSE),2)),"")</f>
        <v>295422</v>
      </c>
      <c r="Y21" s="90">
        <f t="shared" si="11"/>
        <v>0</v>
      </c>
      <c r="Z21" s="91" t="str">
        <f>IF(Z$8="Habilitado",IF($B21="","",ROUND(VLOOKUP($B21,PRESUPUESTO!$M$12:$HV$133,192,FALSE),2)),"")</f>
        <v/>
      </c>
      <c r="AA21" s="90" t="str">
        <f t="shared" si="12"/>
        <v/>
      </c>
      <c r="AB21" s="91">
        <f>IF(AB$8="Habilitado",IF($B21="","",ROUND(VLOOKUP($B21,PRESUPUESTO!$M$12:$HV$133,209,FALSE),2)),"")</f>
        <v>399000</v>
      </c>
      <c r="AC21" s="90">
        <f t="shared" si="13"/>
        <v>8.5714285714285712</v>
      </c>
    </row>
    <row r="22" spans="1:29" s="79" customFormat="1" ht="21" customHeight="1">
      <c r="A22" s="158">
        <v>9</v>
      </c>
      <c r="B22" s="83">
        <v>4.1500000000000004</v>
      </c>
      <c r="C22" s="88">
        <f t="shared" si="0"/>
        <v>30058.18</v>
      </c>
      <c r="D22" s="91" t="str">
        <f>IF(D$8="Habilitado",IF($B22="","",ROUND(VLOOKUP($B22,PRESUPUESTO!$M$12:$HV$133,5,FALSE),2)),"")</f>
        <v/>
      </c>
      <c r="E22" s="90" t="str">
        <f t="shared" si="1"/>
        <v/>
      </c>
      <c r="F22" s="91">
        <f>IF(F$8="Habilitado",IF($B22="","",ROUND(VLOOKUP($B22,PRESUPUESTO!$M$12:$HV$133,22,FALSE),2)),"")</f>
        <v>130725</v>
      </c>
      <c r="G22" s="90">
        <f t="shared" si="2"/>
        <v>0</v>
      </c>
      <c r="H22" s="91" t="str">
        <f>IF(H$8="Habilitado",IF($B22="","",ROUND(VLOOKUP($B22,PRESUPUESTO!$M$12:$HV$133,39,FALSE),2)),"")</f>
        <v/>
      </c>
      <c r="I22" s="90" t="str">
        <f t="shared" si="3"/>
        <v/>
      </c>
      <c r="J22" s="91">
        <f>IF(J$8="Habilitado",IF($B22="","",ROUND(VLOOKUP($B22,PRESUPUESTO!$M$12:$HV$133,56,FALSE),2)),"")</f>
        <v>39114.6</v>
      </c>
      <c r="K22" s="90">
        <f t="shared" si="4"/>
        <v>0</v>
      </c>
      <c r="L22" s="91">
        <f>IF(L$8="Habilitado",IF($B22="","",ROUND(VLOOKUP($B22,PRESUPUESTO!$M$12:$HV$133,73,FALSE),2)),"")</f>
        <v>65000</v>
      </c>
      <c r="M22" s="90">
        <f t="shared" si="5"/>
        <v>8.5714285714285712</v>
      </c>
      <c r="N22" s="91">
        <f>IF(N$8="Habilitado",IF($B22="","",ROUND(VLOOKUP($B22,PRESUPUESTO!$M$12:$HV$133,90,FALSE),2)),"")</f>
        <v>89941</v>
      </c>
      <c r="O22" s="90">
        <f t="shared" si="6"/>
        <v>0</v>
      </c>
      <c r="P22" s="91" t="str">
        <f>IF(P$8="Habilitado",IF($B22="","",ROUND(VLOOKUP($B22,PRESUPUESTO!$M$12:$HV$133,107,FALSE),2)),"")</f>
        <v/>
      </c>
      <c r="Q22" s="90" t="str">
        <f t="shared" si="7"/>
        <v/>
      </c>
      <c r="R22" s="91">
        <f>IF(R$8="Habilitado",IF($B22="","",ROUND(VLOOKUP($B22,PRESUPUESTO!$M$12:$HV$133,124,FALSE),2)),"")</f>
        <v>95000</v>
      </c>
      <c r="S22" s="90">
        <f t="shared" si="8"/>
        <v>0</v>
      </c>
      <c r="T22" s="91">
        <f>IF(T$8="Habilitado",IF($B22="","",ROUND(VLOOKUP($B22,PRESUPUESTO!$M$12:$HV$133,141,FALSE),2)),"")</f>
        <v>38920</v>
      </c>
      <c r="U22" s="90">
        <f t="shared" si="9"/>
        <v>0</v>
      </c>
      <c r="V22" s="91" t="str">
        <f>IF(V$8="Habilitado",IF($B22="","",ROUND(VLOOKUP($B22,PRESUPUESTO!$M$12:$HV$133,158,FALSE),2)),"")</f>
        <v/>
      </c>
      <c r="W22" s="90" t="str">
        <f t="shared" si="10"/>
        <v/>
      </c>
      <c r="X22" s="91">
        <f>IF(X$8="Habilitado",IF($B22="","",ROUND(VLOOKUP($B22,PRESUPUESTO!$M$12:$HV$133,175,FALSE),2)),"")</f>
        <v>74824</v>
      </c>
      <c r="Y22" s="90">
        <f t="shared" si="11"/>
        <v>8.5714285714285712</v>
      </c>
      <c r="Z22" s="91" t="str">
        <f>IF(Z$8="Habilitado",IF($B22="","",ROUND(VLOOKUP($B22,PRESUPUESTO!$M$12:$HV$133,192,FALSE),2)),"")</f>
        <v/>
      </c>
      <c r="AA22" s="90" t="str">
        <f t="shared" si="12"/>
        <v/>
      </c>
      <c r="AB22" s="91">
        <f>IF(AB$8="Habilitado",IF($B22="","",ROUND(VLOOKUP($B22,PRESUPUESTO!$M$12:$HV$133,209,FALSE),2)),"")</f>
        <v>45600</v>
      </c>
      <c r="AC22" s="90">
        <f t="shared" si="13"/>
        <v>0</v>
      </c>
    </row>
    <row r="23" spans="1:29" s="79" customFormat="1" ht="21" customHeight="1">
      <c r="A23" s="158">
        <v>10</v>
      </c>
      <c r="B23" s="83">
        <v>6.1</v>
      </c>
      <c r="C23" s="88">
        <f t="shared" si="0"/>
        <v>33891.129999999997</v>
      </c>
      <c r="D23" s="91" t="str">
        <f>IF(D$8="Habilitado",IF($B23="","",ROUND(VLOOKUP($B23,PRESUPUESTO!$M$12:$HV$133,5,FALSE),2)),"")</f>
        <v/>
      </c>
      <c r="E23" s="90" t="str">
        <f t="shared" si="1"/>
        <v/>
      </c>
      <c r="F23" s="91">
        <f>IF(F$8="Habilitado",IF($B23="","",ROUND(VLOOKUP($B23,PRESUPUESTO!$M$12:$HV$133,22,FALSE),2)),"")</f>
        <v>77190</v>
      </c>
      <c r="G23" s="90">
        <f t="shared" si="2"/>
        <v>8.5714285714285712</v>
      </c>
      <c r="H23" s="91" t="str">
        <f>IF(H$8="Habilitado",IF($B23="","",ROUND(VLOOKUP($B23,PRESUPUESTO!$M$12:$HV$133,39,FALSE),2)),"")</f>
        <v/>
      </c>
      <c r="I23" s="90" t="str">
        <f t="shared" si="3"/>
        <v/>
      </c>
      <c r="J23" s="91">
        <f>IF(J$8="Habilitado",IF($B23="","",ROUND(VLOOKUP($B23,PRESUPUESTO!$M$12:$HV$133,56,FALSE),2)),"")</f>
        <v>62303.97</v>
      </c>
      <c r="K23" s="90">
        <f t="shared" si="4"/>
        <v>0</v>
      </c>
      <c r="L23" s="91">
        <f>IF(L$8="Habilitado",IF($B23="","",ROUND(VLOOKUP($B23,PRESUPUESTO!$M$12:$HV$133,73,FALSE),2)),"")</f>
        <v>70000</v>
      </c>
      <c r="M23" s="90">
        <f t="shared" si="5"/>
        <v>0</v>
      </c>
      <c r="N23" s="91">
        <f>IF(N$8="Habilitado",IF($B23="","",ROUND(VLOOKUP($B23,PRESUPUESTO!$M$12:$HV$133,90,FALSE),2)),"")</f>
        <v>97865</v>
      </c>
      <c r="O23" s="90">
        <f t="shared" si="6"/>
        <v>8.5714285714285712</v>
      </c>
      <c r="P23" s="91" t="str">
        <f>IF(P$8="Habilitado",IF($B23="","",ROUND(VLOOKUP($B23,PRESUPUESTO!$M$12:$HV$133,107,FALSE),2)),"")</f>
        <v/>
      </c>
      <c r="Q23" s="90" t="str">
        <f t="shared" si="7"/>
        <v/>
      </c>
      <c r="R23" s="91">
        <f>IF(R$8="Habilitado",IF($B23="","",ROUND(VLOOKUP($B23,PRESUPUESTO!$M$12:$HV$133,124,FALSE),2)),"")</f>
        <v>78000</v>
      </c>
      <c r="S23" s="90">
        <f t="shared" si="8"/>
        <v>8.5714285714285712</v>
      </c>
      <c r="T23" s="91">
        <f>IF(T$8="Habilitado",IF($B23="","",ROUND(VLOOKUP($B23,PRESUPUESTO!$M$12:$HV$133,141,FALSE),2)),"")</f>
        <v>61994</v>
      </c>
      <c r="U23" s="90">
        <f t="shared" si="9"/>
        <v>0</v>
      </c>
      <c r="V23" s="91" t="str">
        <f>IF(V$8="Habilitado",IF($B23="","",ROUND(VLOOKUP($B23,PRESUPUESTO!$M$12:$HV$133,158,FALSE),2)),"")</f>
        <v/>
      </c>
      <c r="W23" s="90" t="str">
        <f t="shared" si="10"/>
        <v/>
      </c>
      <c r="X23" s="91">
        <f>IF(X$8="Habilitado",IF($B23="","",ROUND(VLOOKUP($B23,PRESUPUESTO!$M$12:$HV$133,175,FALSE),2)),"")</f>
        <v>107635</v>
      </c>
      <c r="Y23" s="90">
        <f t="shared" si="11"/>
        <v>8.5714285714285712</v>
      </c>
      <c r="Z23" s="91" t="str">
        <f>IF(Z$8="Habilitado",IF($B23="","",ROUND(VLOOKUP($B23,PRESUPUESTO!$M$12:$HV$133,192,FALSE),2)),"")</f>
        <v/>
      </c>
      <c r="AA23" s="90" t="str">
        <f t="shared" si="12"/>
        <v/>
      </c>
      <c r="AB23" s="91">
        <f>IF(AB$8="Habilitado",IF($B23="","",ROUND(VLOOKUP($B23,PRESUPUESTO!$M$12:$HV$133,209,FALSE),2)),"")</f>
        <v>171000</v>
      </c>
      <c r="AC23" s="90">
        <f t="shared" si="13"/>
        <v>0</v>
      </c>
    </row>
    <row r="24" spans="1:29" s="79" customFormat="1" ht="21" customHeight="1">
      <c r="A24" s="158">
        <v>11</v>
      </c>
      <c r="B24" s="83">
        <v>7.3</v>
      </c>
      <c r="C24" s="88">
        <f t="shared" si="0"/>
        <v>35854.46</v>
      </c>
      <c r="D24" s="91" t="str">
        <f>IF(D$8="Habilitado",IF($B24="","",ROUND(VLOOKUP($B24,PRESUPUESTO!$M$12:$HV$133,5,FALSE),2)),"")</f>
        <v/>
      </c>
      <c r="E24" s="90" t="str">
        <f t="shared" si="1"/>
        <v/>
      </c>
      <c r="F24" s="91">
        <f>IF(F$8="Habilitado",IF($B24="","",ROUND(VLOOKUP($B24,PRESUPUESTO!$M$12:$HV$133,22,FALSE),2)),"")</f>
        <v>105825</v>
      </c>
      <c r="G24" s="90">
        <f t="shared" si="2"/>
        <v>0</v>
      </c>
      <c r="H24" s="91" t="str">
        <f>IF(H$8="Habilitado",IF($B24="","",ROUND(VLOOKUP($B24,PRESUPUESTO!$M$12:$HV$133,39,FALSE),2)),"")</f>
        <v/>
      </c>
      <c r="I24" s="90" t="str">
        <f t="shared" si="3"/>
        <v/>
      </c>
      <c r="J24" s="91">
        <f>IF(J$8="Habilitado",IF($B24="","",ROUND(VLOOKUP($B24,PRESUPUESTO!$M$12:$HV$133,56,FALSE),2)),"")</f>
        <v>118181.97</v>
      </c>
      <c r="K24" s="90">
        <f t="shared" si="4"/>
        <v>8.5714285714285712</v>
      </c>
      <c r="L24" s="91">
        <f>IF(L$8="Habilitado",IF($B24="","",ROUND(VLOOKUP($B24,PRESUPUESTO!$M$12:$HV$133,73,FALSE),2)),"")</f>
        <v>170000</v>
      </c>
      <c r="M24" s="90">
        <f t="shared" si="5"/>
        <v>0</v>
      </c>
      <c r="N24" s="91">
        <f>IF(N$8="Habilitado",IF($B24="","",ROUND(VLOOKUP($B24,PRESUPUESTO!$M$12:$HV$133,90,FALSE),2)),"")</f>
        <v>62033</v>
      </c>
      <c r="O24" s="90">
        <f t="shared" si="6"/>
        <v>0</v>
      </c>
      <c r="P24" s="91" t="str">
        <f>IF(P$8="Habilitado",IF($B24="","",ROUND(VLOOKUP($B24,PRESUPUESTO!$M$12:$HV$133,107,FALSE),2)),"")</f>
        <v/>
      </c>
      <c r="Q24" s="90" t="str">
        <f t="shared" si="7"/>
        <v/>
      </c>
      <c r="R24" s="91">
        <f>IF(R$8="Habilitado",IF($B24="","",ROUND(VLOOKUP($B24,PRESUPUESTO!$M$12:$HV$133,124,FALSE),2)),"")</f>
        <v>174900</v>
      </c>
      <c r="S24" s="90">
        <f t="shared" si="8"/>
        <v>0</v>
      </c>
      <c r="T24" s="91">
        <f>IF(T$8="Habilitado",IF($B24="","",ROUND(VLOOKUP($B24,PRESUPUESTO!$M$12:$HV$133,141,FALSE),2)),"")</f>
        <v>117594</v>
      </c>
      <c r="U24" s="90">
        <f t="shared" si="9"/>
        <v>8.5714285714285712</v>
      </c>
      <c r="V24" s="91" t="str">
        <f>IF(V$8="Habilitado",IF($B24="","",ROUND(VLOOKUP($B24,PRESUPUESTO!$M$12:$HV$133,158,FALSE),2)),"")</f>
        <v/>
      </c>
      <c r="W24" s="90" t="str">
        <f t="shared" si="10"/>
        <v/>
      </c>
      <c r="X24" s="91">
        <f>IF(X$8="Habilitado",IF($B24="","",ROUND(VLOOKUP($B24,PRESUPUESTO!$M$12:$HV$133,175,FALSE),2)),"")</f>
        <v>157921</v>
      </c>
      <c r="Y24" s="90">
        <f t="shared" si="11"/>
        <v>0</v>
      </c>
      <c r="Z24" s="91" t="str">
        <f>IF(Z$8="Habilitado",IF($B24="","",ROUND(VLOOKUP($B24,PRESUPUESTO!$M$12:$HV$133,192,FALSE),2)),"")</f>
        <v/>
      </c>
      <c r="AA24" s="90" t="str">
        <f t="shared" si="12"/>
        <v/>
      </c>
      <c r="AB24" s="91">
        <f>IF(AB$8="Habilitado",IF($B24="","",ROUND(VLOOKUP($B24,PRESUPUESTO!$M$12:$HV$133,209,FALSE),2)),"")</f>
        <v>108300</v>
      </c>
      <c r="AC24" s="90">
        <f t="shared" si="13"/>
        <v>0</v>
      </c>
    </row>
    <row r="25" spans="1:29" s="79" customFormat="1" ht="21" customHeight="1">
      <c r="A25" s="158">
        <v>12</v>
      </c>
      <c r="B25" s="83">
        <v>8.1</v>
      </c>
      <c r="C25" s="88">
        <f t="shared" si="0"/>
        <v>34771.279999999999</v>
      </c>
      <c r="D25" s="91" t="str">
        <f>IF(D$8="Habilitado",IF($B25="","",ROUND(VLOOKUP($B25,PRESUPUESTO!$M$12:$HV$133,5,FALSE),2)),"")</f>
        <v/>
      </c>
      <c r="E25" s="90" t="str">
        <f t="shared" si="1"/>
        <v/>
      </c>
      <c r="F25" s="91">
        <f>IF(F$8="Habilitado",IF($B25="","",ROUND(VLOOKUP($B25,PRESUPUESTO!$M$12:$HV$133,22,FALSE),2)),"")</f>
        <v>201690</v>
      </c>
      <c r="G25" s="90">
        <f t="shared" si="2"/>
        <v>0</v>
      </c>
      <c r="H25" s="91" t="str">
        <f>IF(H$8="Habilitado",IF($B25="","",ROUND(VLOOKUP($B25,PRESUPUESTO!$M$12:$HV$133,39,FALSE),2)),"")</f>
        <v/>
      </c>
      <c r="I25" s="90" t="str">
        <f t="shared" si="3"/>
        <v/>
      </c>
      <c r="J25" s="91">
        <f>IF(J$8="Habilitado",IF($B25="","",ROUND(VLOOKUP($B25,PRESUPUESTO!$M$12:$HV$133,56,FALSE),2)),"")</f>
        <v>150870.6</v>
      </c>
      <c r="K25" s="90">
        <f t="shared" si="4"/>
        <v>8.5714285714285712</v>
      </c>
      <c r="L25" s="91">
        <f>IF(L$8="Habilitado",IF($B25="","",ROUND(VLOOKUP($B25,PRESUPUESTO!$M$12:$HV$133,73,FALSE),2)),"")</f>
        <v>170000</v>
      </c>
      <c r="M25" s="90">
        <f t="shared" si="5"/>
        <v>0</v>
      </c>
      <c r="N25" s="91">
        <f>IF(N$8="Habilitado",IF($B25="","",ROUND(VLOOKUP($B25,PRESUPUESTO!$M$12:$HV$133,90,FALSE),2)),"")</f>
        <v>176704</v>
      </c>
      <c r="O25" s="90">
        <f t="shared" si="6"/>
        <v>0</v>
      </c>
      <c r="P25" s="91" t="str">
        <f>IF(P$8="Habilitado",IF($B25="","",ROUND(VLOOKUP($B25,PRESUPUESTO!$M$12:$HV$133,107,FALSE),2)),"")</f>
        <v/>
      </c>
      <c r="Q25" s="90" t="str">
        <f t="shared" si="7"/>
        <v/>
      </c>
      <c r="R25" s="91">
        <f>IF(R$8="Habilitado",IF($B25="","",ROUND(VLOOKUP($B25,PRESUPUESTO!$M$12:$HV$133,124,FALSE),2)),"")</f>
        <v>119500</v>
      </c>
      <c r="S25" s="90">
        <f t="shared" si="8"/>
        <v>0</v>
      </c>
      <c r="T25" s="91">
        <f>IF(T$8="Habilitado",IF($B25="","",ROUND(VLOOKUP($B25,PRESUPUESTO!$M$12:$HV$133,141,FALSE),2)),"")</f>
        <v>150120</v>
      </c>
      <c r="U25" s="90">
        <f t="shared" si="9"/>
        <v>8.5714285714285712</v>
      </c>
      <c r="V25" s="91" t="str">
        <f>IF(V$8="Habilitado",IF($B25="","",ROUND(VLOOKUP($B25,PRESUPUESTO!$M$12:$HV$133,158,FALSE),2)),"")</f>
        <v/>
      </c>
      <c r="W25" s="90" t="str">
        <f t="shared" si="10"/>
        <v/>
      </c>
      <c r="X25" s="91">
        <f>IF(X$8="Habilitado",IF($B25="","",ROUND(VLOOKUP($B25,PRESUPUESTO!$M$12:$HV$133,175,FALSE),2)),"")</f>
        <v>155525</v>
      </c>
      <c r="Y25" s="90">
        <f t="shared" si="11"/>
        <v>8.5714285714285712</v>
      </c>
      <c r="Z25" s="91" t="str">
        <f>IF(Z$8="Habilitado",IF($B25="","",ROUND(VLOOKUP($B25,PRESUPUESTO!$M$12:$HV$133,192,FALSE),2)),"")</f>
        <v/>
      </c>
      <c r="AA25" s="90" t="str">
        <f t="shared" si="12"/>
        <v/>
      </c>
      <c r="AB25" s="91">
        <f>IF(AB$8="Habilitado",IF($B25="","",ROUND(VLOOKUP($B25,PRESUPUESTO!$M$12:$HV$133,209,FALSE),2)),"")</f>
        <v>79800</v>
      </c>
      <c r="AC25" s="90">
        <f t="shared" si="13"/>
        <v>0</v>
      </c>
    </row>
    <row r="26" spans="1:29" s="79" customFormat="1" ht="21" customHeight="1">
      <c r="A26" s="158">
        <v>13</v>
      </c>
      <c r="B26" s="83">
        <v>8.6999999999999993</v>
      </c>
      <c r="C26" s="88">
        <f t="shared" si="0"/>
        <v>27422.84</v>
      </c>
      <c r="D26" s="91" t="str">
        <f>IF(D$8="Habilitado",IF($B26="","",ROUND(VLOOKUP($B26,PRESUPUESTO!$M$12:$HV$133,5,FALSE),2)),"")</f>
        <v/>
      </c>
      <c r="E26" s="90" t="str">
        <f t="shared" si="1"/>
        <v/>
      </c>
      <c r="F26" s="91">
        <f>IF(F$8="Habilitado",IF($B26="","",ROUND(VLOOKUP($B26,PRESUPUESTO!$M$12:$HV$133,22,FALSE),2)),"")</f>
        <v>39840</v>
      </c>
      <c r="G26" s="90">
        <f t="shared" si="2"/>
        <v>8.5714285714285712</v>
      </c>
      <c r="H26" s="91" t="str">
        <f>IF(H$8="Habilitado",IF($B26="","",ROUND(VLOOKUP($B26,PRESUPUESTO!$M$12:$HV$133,39,FALSE),2)),"")</f>
        <v/>
      </c>
      <c r="I26" s="90" t="str">
        <f t="shared" si="3"/>
        <v/>
      </c>
      <c r="J26" s="91">
        <f>IF(J$8="Habilitado",IF($B26="","",ROUND(VLOOKUP($B26,PRESUPUESTO!$M$12:$HV$133,56,FALSE),2)),"")</f>
        <v>12432.86</v>
      </c>
      <c r="K26" s="90">
        <f t="shared" si="4"/>
        <v>0</v>
      </c>
      <c r="L26" s="91">
        <f>IF(L$8="Habilitado",IF($B26="","",ROUND(VLOOKUP($B26,PRESUPUESTO!$M$12:$HV$133,73,FALSE),2)),"")</f>
        <v>42000</v>
      </c>
      <c r="M26" s="90">
        <f t="shared" si="5"/>
        <v>8.5714285714285712</v>
      </c>
      <c r="N26" s="91">
        <f>IF(N$8="Habilitado",IF($B26="","",ROUND(VLOOKUP($B26,PRESUPUESTO!$M$12:$HV$133,90,FALSE),2)),"")</f>
        <v>36143</v>
      </c>
      <c r="O26" s="90">
        <f t="shared" si="6"/>
        <v>8.5714285714285712</v>
      </c>
      <c r="P26" s="91" t="str">
        <f>IF(P$8="Habilitado",IF($B26="","",ROUND(VLOOKUP($B26,PRESUPUESTO!$M$12:$HV$133,107,FALSE),2)),"")</f>
        <v/>
      </c>
      <c r="Q26" s="90" t="str">
        <f t="shared" si="7"/>
        <v/>
      </c>
      <c r="R26" s="91">
        <f>IF(R$8="Habilitado",IF($B26="","",ROUND(VLOOKUP($B26,PRESUPUESTO!$M$12:$HV$133,124,FALSE),2)),"")</f>
        <v>19500</v>
      </c>
      <c r="S26" s="90">
        <f t="shared" si="8"/>
        <v>0</v>
      </c>
      <c r="T26" s="91">
        <f>IF(T$8="Habilitado",IF($B26="","",ROUND(VLOOKUP($B26,PRESUPUESTO!$M$12:$HV$133,141,FALSE),2)),"")</f>
        <v>12371</v>
      </c>
      <c r="U26" s="90">
        <f t="shared" si="9"/>
        <v>0</v>
      </c>
      <c r="V26" s="91" t="str">
        <f>IF(V$8="Habilitado",IF($B26="","",ROUND(VLOOKUP($B26,PRESUPUESTO!$M$12:$HV$133,158,FALSE),2)),"")</f>
        <v/>
      </c>
      <c r="W26" s="90" t="str">
        <f t="shared" si="10"/>
        <v/>
      </c>
      <c r="X26" s="91">
        <f>IF(X$8="Habilitado",IF($B26="","",ROUND(VLOOKUP($B26,PRESUPUESTO!$M$12:$HV$133,175,FALSE),2)),"")</f>
        <v>24005</v>
      </c>
      <c r="Y26" s="90">
        <f t="shared" si="11"/>
        <v>8.5714285714285712</v>
      </c>
      <c r="Z26" s="91" t="str">
        <f>IF(Z$8="Habilitado",IF($B26="","",ROUND(VLOOKUP($B26,PRESUPUESTO!$M$12:$HV$133,192,FALSE),2)),"")</f>
        <v/>
      </c>
      <c r="AA26" s="90" t="str">
        <f t="shared" si="12"/>
        <v/>
      </c>
      <c r="AB26" s="91">
        <f>IF(AB$8="Habilitado",IF($B26="","",ROUND(VLOOKUP($B26,PRESUPUESTO!$M$12:$HV$133,209,FALSE),2)),"")</f>
        <v>102600</v>
      </c>
      <c r="AC26" s="90">
        <f t="shared" si="13"/>
        <v>0</v>
      </c>
    </row>
    <row r="27" spans="1:29" s="79" customFormat="1" ht="21" customHeight="1">
      <c r="A27" s="158">
        <v>14</v>
      </c>
      <c r="B27" s="83">
        <v>9.4</v>
      </c>
      <c r="C27" s="88">
        <f t="shared" si="0"/>
        <v>15196.81</v>
      </c>
      <c r="D27" s="91" t="str">
        <f>IF(D$8="Habilitado",IF($B27="","",ROUND(VLOOKUP($B27,PRESUPUESTO!$M$12:$HV$133,5,FALSE),2)),"")</f>
        <v/>
      </c>
      <c r="E27" s="90" t="str">
        <f t="shared" si="1"/>
        <v/>
      </c>
      <c r="F27" s="91">
        <f>IF(F$8="Habilitado",IF($B27="","",ROUND(VLOOKUP($B27,PRESUPUESTO!$M$12:$HV$133,22,FALSE),2)),"")</f>
        <v>168075</v>
      </c>
      <c r="G27" s="90">
        <f t="shared" si="2"/>
        <v>0</v>
      </c>
      <c r="H27" s="91" t="str">
        <f>IF(H$8="Habilitado",IF($B27="","",ROUND(VLOOKUP($B27,PRESUPUESTO!$M$12:$HV$133,39,FALSE),2)),"")</f>
        <v/>
      </c>
      <c r="I27" s="90" t="str">
        <f t="shared" si="3"/>
        <v/>
      </c>
      <c r="J27" s="91">
        <f>IF(J$8="Habilitado",IF($B27="","",ROUND(VLOOKUP($B27,PRESUPUESTO!$M$12:$HV$133,56,FALSE),2)),"")</f>
        <v>135224.76</v>
      </c>
      <c r="K27" s="90">
        <f t="shared" si="4"/>
        <v>0</v>
      </c>
      <c r="L27" s="91">
        <f>IF(L$8="Habilitado",IF($B27="","",ROUND(VLOOKUP($B27,PRESUPUESTO!$M$12:$HV$133,73,FALSE),2)),"")</f>
        <v>158000</v>
      </c>
      <c r="M27" s="90">
        <f t="shared" si="5"/>
        <v>0</v>
      </c>
      <c r="N27" s="91">
        <f>IF(N$8="Habilitado",IF($B27="","",ROUND(VLOOKUP($B27,PRESUPUESTO!$M$12:$HV$133,90,FALSE),2)),"")</f>
        <v>115331</v>
      </c>
      <c r="O27" s="90">
        <f t="shared" si="6"/>
        <v>0</v>
      </c>
      <c r="P27" s="91" t="str">
        <f>IF(P$8="Habilitado",IF($B27="","",ROUND(VLOOKUP($B27,PRESUPUESTO!$M$12:$HV$133,107,FALSE),2)),"")</f>
        <v/>
      </c>
      <c r="Q27" s="90" t="str">
        <f t="shared" si="7"/>
        <v/>
      </c>
      <c r="R27" s="91">
        <f>IF(R$8="Habilitado",IF($B27="","",ROUND(VLOOKUP($B27,PRESUPUESTO!$M$12:$HV$133,124,FALSE),2)),"")</f>
        <v>150000</v>
      </c>
      <c r="S27" s="90">
        <f t="shared" si="8"/>
        <v>8.5714285714285712</v>
      </c>
      <c r="T27" s="91">
        <f>IF(T$8="Habilitado",IF($B27="","",ROUND(VLOOKUP($B27,PRESUPUESTO!$M$12:$HV$133,141,FALSE),2)),"")</f>
        <v>134552</v>
      </c>
      <c r="U27" s="90">
        <f t="shared" si="9"/>
        <v>0</v>
      </c>
      <c r="V27" s="91" t="str">
        <f>IF(V$8="Habilitado",IF($B27="","",ROUND(VLOOKUP($B27,PRESUPUESTO!$M$12:$HV$133,158,FALSE),2)),"")</f>
        <v/>
      </c>
      <c r="W27" s="90" t="str">
        <f t="shared" si="10"/>
        <v/>
      </c>
      <c r="X27" s="91">
        <f>IF(X$8="Habilitado",IF($B27="","",ROUND(VLOOKUP($B27,PRESUPUESTO!$M$12:$HV$133,175,FALSE),2)),"")</f>
        <v>150091</v>
      </c>
      <c r="Y27" s="90">
        <f t="shared" si="11"/>
        <v>8.5714285714285712</v>
      </c>
      <c r="Z27" s="91" t="str">
        <f>IF(Z$8="Habilitado",IF($B27="","",ROUND(VLOOKUP($B27,PRESUPUESTO!$M$12:$HV$133,192,FALSE),2)),"")</f>
        <v/>
      </c>
      <c r="AA27" s="90" t="str">
        <f t="shared" si="12"/>
        <v/>
      </c>
      <c r="AB27" s="91">
        <f>IF(AB$8="Habilitado",IF($B27="","",ROUND(VLOOKUP($B27,PRESUPUESTO!$M$12:$HV$133,209,FALSE),2)),"")</f>
        <v>148200</v>
      </c>
      <c r="AC27" s="90">
        <f t="shared" si="13"/>
        <v>8.5714285714285712</v>
      </c>
    </row>
    <row r="28" spans="1:29" s="79" customFormat="1" ht="21" hidden="1" customHeight="1">
      <c r="A28" s="158">
        <v>15</v>
      </c>
      <c r="B28" s="83"/>
      <c r="C28" s="88" t="str">
        <f t="shared" si="0"/>
        <v/>
      </c>
      <c r="D28" s="91" t="str">
        <f>IF(D$8="Habilitado",IF($B28="","",ROUND(VLOOKUP($B28,PRESUPUESTO!$M$12:$HV$133,5,FALSE),2)),"")</f>
        <v/>
      </c>
      <c r="E28" s="90" t="str">
        <f t="shared" si="1"/>
        <v/>
      </c>
      <c r="F28" s="91" t="str">
        <f>IF(F$8="Habilitado",IF($B28="","",ROUND(VLOOKUP($B28,PRESUPUESTO!$M$12:$HV$133,22,FALSE),2)),"")</f>
        <v/>
      </c>
      <c r="G28" s="90" t="str">
        <f t="shared" si="2"/>
        <v/>
      </c>
      <c r="H28" s="91" t="str">
        <f>IF(H$8="Habilitado",IF($B28="","",ROUND(VLOOKUP($B28,PRESUPUESTO!$M$12:$HV$133,39,FALSE),2)),"")</f>
        <v/>
      </c>
      <c r="I28" s="90" t="str">
        <f t="shared" si="3"/>
        <v/>
      </c>
      <c r="J28" s="91" t="str">
        <f>IF(J$8="Habilitado",IF($B28="","",ROUND(VLOOKUP($B28,PRESUPUESTO!$M$12:$HV$133,56,FALSE),2)),"")</f>
        <v/>
      </c>
      <c r="K28" s="90" t="str">
        <f t="shared" si="4"/>
        <v/>
      </c>
      <c r="L28" s="91" t="str">
        <f>IF(L$8="Habilitado",IF($B28="","",ROUND(VLOOKUP($B28,PRESUPUESTO!$M$12:$HV$133,73,FALSE),2)),"")</f>
        <v/>
      </c>
      <c r="M28" s="90" t="str">
        <f t="shared" si="5"/>
        <v/>
      </c>
      <c r="N28" s="91" t="str">
        <f>IF(N$8="Habilitado",IF($B28="","",ROUND(VLOOKUP($B28,PRESUPUESTO!$M$12:$HV$133,90,FALSE),2)),"")</f>
        <v/>
      </c>
      <c r="O28" s="90" t="str">
        <f t="shared" si="6"/>
        <v/>
      </c>
      <c r="P28" s="91" t="str">
        <f>IF(P$8="Habilitado",IF($B28="","",ROUND(VLOOKUP($B28,PRESUPUESTO!$M$12:$HV$133,107,FALSE),2)),"")</f>
        <v/>
      </c>
      <c r="Q28" s="90" t="str">
        <f t="shared" si="7"/>
        <v/>
      </c>
      <c r="R28" s="91" t="str">
        <f>IF(R$8="Habilitado",IF($B28="","",ROUND(VLOOKUP($B28,PRESUPUESTO!$M$12:$HV$133,124,FALSE),2)),"")</f>
        <v/>
      </c>
      <c r="S28" s="90" t="str">
        <f t="shared" si="8"/>
        <v/>
      </c>
      <c r="T28" s="91" t="str">
        <f>IF(T$8="Habilitado",IF($B28="","",ROUND(VLOOKUP($B28,PRESUPUESTO!$M$12:$HV$133,141,FALSE),2)),"")</f>
        <v/>
      </c>
      <c r="U28" s="90" t="str">
        <f t="shared" si="9"/>
        <v/>
      </c>
      <c r="V28" s="91" t="str">
        <f>IF(V$8="Habilitado",IF($B28="","",ROUND(VLOOKUP($B28,PRESUPUESTO!$M$12:$HV$133,158,FALSE),2)),"")</f>
        <v/>
      </c>
      <c r="W28" s="90" t="str">
        <f t="shared" si="10"/>
        <v/>
      </c>
      <c r="X28" s="91" t="str">
        <f>IF(X$8="Habilitado",IF($B28="","",ROUND(VLOOKUP($B28,PRESUPUESTO!$M$12:$HV$133,175,FALSE),2)),"")</f>
        <v/>
      </c>
      <c r="Y28" s="90" t="str">
        <f t="shared" si="11"/>
        <v/>
      </c>
      <c r="Z28" s="91" t="str">
        <f>IF(Z$8="Habilitado",IF($B28="","",ROUND(VLOOKUP($B28,PRESUPUESTO!$M$12:$HV$133,192,FALSE),2)),"")</f>
        <v/>
      </c>
      <c r="AA28" s="90" t="str">
        <f t="shared" si="12"/>
        <v/>
      </c>
      <c r="AB28" s="91" t="str">
        <f>IF(AB$8="Habilitado",IF($B28="","",ROUND(VLOOKUP($B28,PRESUPUESTO!$M$12:$HV$133,209,FALSE),2)),"")</f>
        <v/>
      </c>
      <c r="AC28" s="90" t="str">
        <f t="shared" si="13"/>
        <v/>
      </c>
    </row>
    <row r="29" spans="1:29" s="79" customFormat="1" ht="21" hidden="1" customHeight="1">
      <c r="A29" s="158">
        <v>16</v>
      </c>
      <c r="B29" s="83"/>
      <c r="C29" s="88" t="str">
        <f t="shared" si="0"/>
        <v/>
      </c>
      <c r="D29" s="91" t="str">
        <f>IF(D$8="Habilitado",IF($B29="","",ROUND(VLOOKUP($B29,PRESUPUESTO!$M$12:$HV$133,5,FALSE),2)),"")</f>
        <v/>
      </c>
      <c r="E29" s="90" t="str">
        <f t="shared" si="1"/>
        <v/>
      </c>
      <c r="F29" s="91" t="str">
        <f>IF(F$8="Habilitado",IF($B29="","",ROUND(VLOOKUP($B29,PRESUPUESTO!$M$12:$HV$133,22,FALSE),2)),"")</f>
        <v/>
      </c>
      <c r="G29" s="90" t="str">
        <f t="shared" si="2"/>
        <v/>
      </c>
      <c r="H29" s="91" t="str">
        <f>IF(H$8="Habilitado",IF($B29="","",ROUND(VLOOKUP($B29,PRESUPUESTO!$M$12:$HV$133,39,FALSE),2)),"")</f>
        <v/>
      </c>
      <c r="I29" s="90" t="str">
        <f t="shared" si="3"/>
        <v/>
      </c>
      <c r="J29" s="91" t="str">
        <f>IF(J$8="Habilitado",IF($B29="","",ROUND(VLOOKUP($B29,PRESUPUESTO!$M$12:$HV$133,56,FALSE),2)),"")</f>
        <v/>
      </c>
      <c r="K29" s="90" t="str">
        <f t="shared" si="4"/>
        <v/>
      </c>
      <c r="L29" s="91" t="str">
        <f>IF(L$8="Habilitado",IF($B29="","",ROUND(VLOOKUP($B29,PRESUPUESTO!$M$12:$HV$133,73,FALSE),2)),"")</f>
        <v/>
      </c>
      <c r="M29" s="90" t="str">
        <f t="shared" si="5"/>
        <v/>
      </c>
      <c r="N29" s="91" t="str">
        <f>IF(N$8="Habilitado",IF($B29="","",ROUND(VLOOKUP($B29,PRESUPUESTO!$M$12:$HV$133,90,FALSE),2)),"")</f>
        <v/>
      </c>
      <c r="O29" s="90" t="str">
        <f t="shared" si="6"/>
        <v/>
      </c>
      <c r="P29" s="91" t="str">
        <f>IF(P$8="Habilitado",IF($B29="","",ROUND(VLOOKUP($B29,PRESUPUESTO!$M$12:$HV$133,107,FALSE),2)),"")</f>
        <v/>
      </c>
      <c r="Q29" s="90" t="str">
        <f t="shared" si="7"/>
        <v/>
      </c>
      <c r="R29" s="91" t="str">
        <f>IF(R$8="Habilitado",IF($B29="","",ROUND(VLOOKUP($B29,PRESUPUESTO!$M$12:$HV$133,124,FALSE),2)),"")</f>
        <v/>
      </c>
      <c r="S29" s="90" t="str">
        <f t="shared" si="8"/>
        <v/>
      </c>
      <c r="T29" s="91" t="str">
        <f>IF(T$8="Habilitado",IF($B29="","",ROUND(VLOOKUP($B29,PRESUPUESTO!$M$12:$HV$133,141,FALSE),2)),"")</f>
        <v/>
      </c>
      <c r="U29" s="90" t="str">
        <f t="shared" si="9"/>
        <v/>
      </c>
      <c r="V29" s="91" t="str">
        <f>IF(V$8="Habilitado",IF($B29="","",ROUND(VLOOKUP($B29,PRESUPUESTO!$M$12:$HV$133,158,FALSE),2)),"")</f>
        <v/>
      </c>
      <c r="W29" s="90" t="str">
        <f t="shared" si="10"/>
        <v/>
      </c>
      <c r="X29" s="91" t="str">
        <f>IF(X$8="Habilitado",IF($B29="","",ROUND(VLOOKUP($B29,PRESUPUESTO!$M$12:$HV$133,175,FALSE),2)),"")</f>
        <v/>
      </c>
      <c r="Y29" s="90" t="str">
        <f t="shared" si="11"/>
        <v/>
      </c>
      <c r="Z29" s="91" t="str">
        <f>IF(Z$8="Habilitado",IF($B29="","",ROUND(VLOOKUP($B29,PRESUPUESTO!$M$12:$HV$133,192,FALSE),2)),"")</f>
        <v/>
      </c>
      <c r="AA29" s="90" t="str">
        <f t="shared" si="12"/>
        <v/>
      </c>
      <c r="AB29" s="91" t="str">
        <f>IF(AB$8="Habilitado",IF($B29="","",ROUND(VLOOKUP($B29,PRESUPUESTO!$M$12:$HV$133,209,FALSE),2)),"")</f>
        <v/>
      </c>
      <c r="AC29" s="90" t="str">
        <f t="shared" si="13"/>
        <v/>
      </c>
    </row>
    <row r="30" spans="1:29" s="79" customFormat="1" ht="21" hidden="1" customHeight="1">
      <c r="A30" s="158">
        <v>17</v>
      </c>
      <c r="B30" s="83"/>
      <c r="C30" s="88" t="str">
        <f t="shared" si="0"/>
        <v/>
      </c>
      <c r="D30" s="91" t="str">
        <f>IF(D$8="Habilitado",IF($B30="","",ROUND(VLOOKUP($B30,PRESUPUESTO!$M$12:$HV$133,5,FALSE),2)),"")</f>
        <v/>
      </c>
      <c r="E30" s="90" t="str">
        <f t="shared" si="1"/>
        <v/>
      </c>
      <c r="F30" s="91" t="str">
        <f>IF(F$8="Habilitado",IF($B30="","",ROUND(VLOOKUP($B30,PRESUPUESTO!$M$12:$HV$133,22,FALSE),2)),"")</f>
        <v/>
      </c>
      <c r="G30" s="90" t="str">
        <f t="shared" si="2"/>
        <v/>
      </c>
      <c r="H30" s="91" t="str">
        <f>IF(H$8="Habilitado",IF($B30="","",ROUND(VLOOKUP($B30,PRESUPUESTO!$M$12:$HV$133,39,FALSE),2)),"")</f>
        <v/>
      </c>
      <c r="I30" s="90" t="str">
        <f t="shared" si="3"/>
        <v/>
      </c>
      <c r="J30" s="91" t="str">
        <f>IF(J$8="Habilitado",IF($B30="","",ROUND(VLOOKUP($B30,PRESUPUESTO!$M$12:$HV$133,56,FALSE),2)),"")</f>
        <v/>
      </c>
      <c r="K30" s="90" t="str">
        <f t="shared" si="4"/>
        <v/>
      </c>
      <c r="L30" s="91" t="str">
        <f>IF(L$8="Habilitado",IF($B30="","",ROUND(VLOOKUP($B30,PRESUPUESTO!$M$12:$HV$133,73,FALSE),2)),"")</f>
        <v/>
      </c>
      <c r="M30" s="90" t="str">
        <f t="shared" si="5"/>
        <v/>
      </c>
      <c r="N30" s="91" t="str">
        <f>IF(N$8="Habilitado",IF($B30="","",ROUND(VLOOKUP($B30,PRESUPUESTO!$M$12:$HV$133,90,FALSE),2)),"")</f>
        <v/>
      </c>
      <c r="O30" s="90" t="str">
        <f t="shared" si="6"/>
        <v/>
      </c>
      <c r="P30" s="91" t="str">
        <f>IF(P$8="Habilitado",IF($B30="","",ROUND(VLOOKUP($B30,PRESUPUESTO!$M$12:$HV$133,107,FALSE),2)),"")</f>
        <v/>
      </c>
      <c r="Q30" s="90" t="str">
        <f t="shared" si="7"/>
        <v/>
      </c>
      <c r="R30" s="91" t="str">
        <f>IF(R$8="Habilitado",IF($B30="","",ROUND(VLOOKUP($B30,PRESUPUESTO!$M$12:$HV$133,124,FALSE),2)),"")</f>
        <v/>
      </c>
      <c r="S30" s="90" t="str">
        <f t="shared" si="8"/>
        <v/>
      </c>
      <c r="T30" s="91" t="str">
        <f>IF(T$8="Habilitado",IF($B30="","",ROUND(VLOOKUP($B30,PRESUPUESTO!$M$12:$HV$133,141,FALSE),2)),"")</f>
        <v/>
      </c>
      <c r="U30" s="90" t="str">
        <f t="shared" si="9"/>
        <v/>
      </c>
      <c r="V30" s="91" t="str">
        <f>IF(V$8="Habilitado",IF($B30="","",ROUND(VLOOKUP($B30,PRESUPUESTO!$M$12:$HV$133,158,FALSE),2)),"")</f>
        <v/>
      </c>
      <c r="W30" s="90" t="str">
        <f t="shared" si="10"/>
        <v/>
      </c>
      <c r="X30" s="91" t="str">
        <f>IF(X$8="Habilitado",IF($B30="","",ROUND(VLOOKUP($B30,PRESUPUESTO!$M$12:$HV$133,175,FALSE),2)),"")</f>
        <v/>
      </c>
      <c r="Y30" s="90" t="str">
        <f t="shared" si="11"/>
        <v/>
      </c>
      <c r="Z30" s="91" t="str">
        <f>IF(Z$8="Habilitado",IF($B30="","",ROUND(VLOOKUP($B30,PRESUPUESTO!$M$12:$HV$133,192,FALSE),2)),"")</f>
        <v/>
      </c>
      <c r="AA30" s="90" t="str">
        <f t="shared" si="12"/>
        <v/>
      </c>
      <c r="AB30" s="91" t="str">
        <f>IF(AB$8="Habilitado",IF($B30="","",ROUND(VLOOKUP($B30,PRESUPUESTO!$M$12:$HV$133,209,FALSE),2)),"")</f>
        <v/>
      </c>
      <c r="AC30" s="90" t="str">
        <f t="shared" si="13"/>
        <v/>
      </c>
    </row>
    <row r="31" spans="1:29" s="79" customFormat="1" ht="21" hidden="1" customHeight="1">
      <c r="A31" s="158">
        <v>18</v>
      </c>
      <c r="B31" s="83"/>
      <c r="C31" s="88" t="str">
        <f t="shared" si="0"/>
        <v/>
      </c>
      <c r="D31" s="91" t="str">
        <f>IF(D$8="Habilitado",IF($B31="","",ROUND(VLOOKUP($B31,PRESUPUESTO!$M$12:$HV$133,5,FALSE),2)),"")</f>
        <v/>
      </c>
      <c r="E31" s="90" t="str">
        <f t="shared" si="1"/>
        <v/>
      </c>
      <c r="F31" s="91" t="str">
        <f>IF(F$8="Habilitado",IF($B31="","",ROUND(VLOOKUP($B31,PRESUPUESTO!$M$12:$HV$133,22,FALSE),2)),"")</f>
        <v/>
      </c>
      <c r="G31" s="90" t="str">
        <f t="shared" si="2"/>
        <v/>
      </c>
      <c r="H31" s="91" t="str">
        <f>IF(H$8="Habilitado",IF($B31="","",ROUND(VLOOKUP($B31,PRESUPUESTO!$M$12:$HV$133,39,FALSE),2)),"")</f>
        <v/>
      </c>
      <c r="I31" s="90" t="str">
        <f t="shared" si="3"/>
        <v/>
      </c>
      <c r="J31" s="91" t="str">
        <f>IF(J$8="Habilitado",IF($B31="","",ROUND(VLOOKUP($B31,PRESUPUESTO!$M$12:$HV$133,56,FALSE),2)),"")</f>
        <v/>
      </c>
      <c r="K31" s="90" t="str">
        <f t="shared" si="4"/>
        <v/>
      </c>
      <c r="L31" s="91" t="str">
        <f>IF(L$8="Habilitado",IF($B31="","",ROUND(VLOOKUP($B31,PRESUPUESTO!$M$12:$HV$133,73,FALSE),2)),"")</f>
        <v/>
      </c>
      <c r="M31" s="90" t="str">
        <f t="shared" si="5"/>
        <v/>
      </c>
      <c r="N31" s="91" t="str">
        <f>IF(N$8="Habilitado",IF($B31="","",ROUND(VLOOKUP($B31,PRESUPUESTO!$M$12:$HV$133,90,FALSE),2)),"")</f>
        <v/>
      </c>
      <c r="O31" s="90" t="str">
        <f t="shared" si="6"/>
        <v/>
      </c>
      <c r="P31" s="91" t="str">
        <f>IF(P$8="Habilitado",IF($B31="","",ROUND(VLOOKUP($B31,PRESUPUESTO!$M$12:$HV$133,107,FALSE),2)),"")</f>
        <v/>
      </c>
      <c r="Q31" s="90" t="str">
        <f t="shared" si="7"/>
        <v/>
      </c>
      <c r="R31" s="91" t="str">
        <f>IF(R$8="Habilitado",IF($B31="","",ROUND(VLOOKUP($B31,PRESUPUESTO!$M$12:$HV$133,124,FALSE),2)),"")</f>
        <v/>
      </c>
      <c r="S31" s="90" t="str">
        <f t="shared" si="8"/>
        <v/>
      </c>
      <c r="T31" s="91" t="str">
        <f>IF(T$8="Habilitado",IF($B31="","",ROUND(VLOOKUP($B31,PRESUPUESTO!$M$12:$HV$133,141,FALSE),2)),"")</f>
        <v/>
      </c>
      <c r="U31" s="90" t="str">
        <f t="shared" si="9"/>
        <v/>
      </c>
      <c r="V31" s="91" t="str">
        <f>IF(V$8="Habilitado",IF($B31="","",ROUND(VLOOKUP($B31,PRESUPUESTO!$M$12:$HV$133,158,FALSE),2)),"")</f>
        <v/>
      </c>
      <c r="W31" s="90" t="str">
        <f t="shared" si="10"/>
        <v/>
      </c>
      <c r="X31" s="91" t="str">
        <f>IF(X$8="Habilitado",IF($B31="","",ROUND(VLOOKUP($B31,PRESUPUESTO!$M$12:$HV$133,175,FALSE),2)),"")</f>
        <v/>
      </c>
      <c r="Y31" s="90" t="str">
        <f t="shared" si="11"/>
        <v/>
      </c>
      <c r="Z31" s="91" t="str">
        <f>IF(Z$8="Habilitado",IF($B31="","",ROUND(VLOOKUP($B31,PRESUPUESTO!$M$12:$HV$133,192,FALSE),2)),"")</f>
        <v/>
      </c>
      <c r="AA31" s="90" t="str">
        <f t="shared" si="12"/>
        <v/>
      </c>
      <c r="AB31" s="91" t="str">
        <f>IF(AB$8="Habilitado",IF($B31="","",ROUND(VLOOKUP($B31,PRESUPUESTO!$M$12:$HV$133,209,FALSE),2)),"")</f>
        <v/>
      </c>
      <c r="AC31" s="90" t="str">
        <f t="shared" si="13"/>
        <v/>
      </c>
    </row>
    <row r="32" spans="1:29" s="79" customFormat="1" ht="21" hidden="1" customHeight="1">
      <c r="A32" s="158">
        <v>19</v>
      </c>
      <c r="B32" s="83"/>
      <c r="C32" s="88" t="str">
        <f t="shared" si="0"/>
        <v/>
      </c>
      <c r="D32" s="91" t="str">
        <f>IF(D$8="Habilitado",IF($B32="","",ROUND(VLOOKUP($B32,PRESUPUESTO!$M$12:$HV$133,5,FALSE),2)),"")</f>
        <v/>
      </c>
      <c r="E32" s="90" t="str">
        <f t="shared" si="1"/>
        <v/>
      </c>
      <c r="F32" s="91" t="str">
        <f>IF(F$8="Habilitado",IF($B32="","",ROUND(VLOOKUP($B32,PRESUPUESTO!$M$12:$HV$133,22,FALSE),2)),"")</f>
        <v/>
      </c>
      <c r="G32" s="90" t="str">
        <f t="shared" si="2"/>
        <v/>
      </c>
      <c r="H32" s="91" t="str">
        <f>IF(H$8="Habilitado",IF($B32="","",ROUND(VLOOKUP($B32,PRESUPUESTO!$M$12:$HV$133,39,FALSE),2)),"")</f>
        <v/>
      </c>
      <c r="I32" s="90" t="str">
        <f t="shared" si="3"/>
        <v/>
      </c>
      <c r="J32" s="91" t="str">
        <f>IF(J$8="Habilitado",IF($B32="","",ROUND(VLOOKUP($B32,PRESUPUESTO!$M$12:$HV$133,56,FALSE),2)),"")</f>
        <v/>
      </c>
      <c r="K32" s="90" t="str">
        <f t="shared" si="4"/>
        <v/>
      </c>
      <c r="L32" s="91" t="str">
        <f>IF(L$8="Habilitado",IF($B32="","",ROUND(VLOOKUP($B32,PRESUPUESTO!$M$12:$HV$133,73,FALSE),2)),"")</f>
        <v/>
      </c>
      <c r="M32" s="90" t="str">
        <f t="shared" si="5"/>
        <v/>
      </c>
      <c r="N32" s="91" t="str">
        <f>IF(N$8="Habilitado",IF($B32="","",ROUND(VLOOKUP($B32,PRESUPUESTO!$M$12:$HV$133,90,FALSE),2)),"")</f>
        <v/>
      </c>
      <c r="O32" s="90" t="str">
        <f t="shared" si="6"/>
        <v/>
      </c>
      <c r="P32" s="91" t="str">
        <f>IF(P$8="Habilitado",IF($B32="","",ROUND(VLOOKUP($B32,PRESUPUESTO!$M$12:$HV$133,107,FALSE),2)),"")</f>
        <v/>
      </c>
      <c r="Q32" s="90" t="str">
        <f t="shared" si="7"/>
        <v/>
      </c>
      <c r="R32" s="91" t="str">
        <f>IF(R$8="Habilitado",IF($B32="","",ROUND(VLOOKUP($B32,PRESUPUESTO!$M$12:$HV$133,124,FALSE),2)),"")</f>
        <v/>
      </c>
      <c r="S32" s="90" t="str">
        <f t="shared" si="8"/>
        <v/>
      </c>
      <c r="T32" s="91" t="str">
        <f>IF(T$8="Habilitado",IF($B32="","",ROUND(VLOOKUP($B32,PRESUPUESTO!$M$12:$HV$133,141,FALSE),2)),"")</f>
        <v/>
      </c>
      <c r="U32" s="90" t="str">
        <f t="shared" si="9"/>
        <v/>
      </c>
      <c r="V32" s="91" t="str">
        <f>IF(V$8="Habilitado",IF($B32="","",ROUND(VLOOKUP($B32,PRESUPUESTO!$M$12:$HV$133,158,FALSE),2)),"")</f>
        <v/>
      </c>
      <c r="W32" s="90" t="str">
        <f t="shared" si="10"/>
        <v/>
      </c>
      <c r="X32" s="91" t="str">
        <f>IF(X$8="Habilitado",IF($B32="","",ROUND(VLOOKUP($B32,PRESUPUESTO!$M$12:$HV$133,175,FALSE),2)),"")</f>
        <v/>
      </c>
      <c r="Y32" s="90" t="str">
        <f t="shared" si="11"/>
        <v/>
      </c>
      <c r="Z32" s="91" t="str">
        <f>IF(Z$8="Habilitado",IF($B32="","",ROUND(VLOOKUP($B32,PRESUPUESTO!$M$12:$HV$133,192,FALSE),2)),"")</f>
        <v/>
      </c>
      <c r="AA32" s="90" t="str">
        <f t="shared" si="12"/>
        <v/>
      </c>
      <c r="AB32" s="91" t="str">
        <f>IF(AB$8="Habilitado",IF($B32="","",ROUND(VLOOKUP($B32,PRESUPUESTO!$M$12:$HV$133,209,FALSE),2)),"")</f>
        <v/>
      </c>
      <c r="AC32" s="90" t="str">
        <f t="shared" si="13"/>
        <v/>
      </c>
    </row>
    <row r="33" spans="1:29" s="79" customFormat="1" ht="21" hidden="1" customHeight="1">
      <c r="A33" s="158">
        <v>20</v>
      </c>
      <c r="B33" s="83"/>
      <c r="C33" s="88" t="str">
        <f t="shared" si="0"/>
        <v/>
      </c>
      <c r="D33" s="91" t="str">
        <f>IF(D$8="Habilitado",IF($B33="","",ROUND(VLOOKUP($B33,PRESUPUESTO!$M$12:$HV$133,5,FALSE),2)),"")</f>
        <v/>
      </c>
      <c r="E33" s="90" t="str">
        <f t="shared" si="1"/>
        <v/>
      </c>
      <c r="F33" s="91" t="str">
        <f>IF(F$8="Habilitado",IF($B33="","",ROUND(VLOOKUP($B33,PRESUPUESTO!$M$12:$HV$133,22,FALSE),2)),"")</f>
        <v/>
      </c>
      <c r="G33" s="90" t="str">
        <f t="shared" si="2"/>
        <v/>
      </c>
      <c r="H33" s="91" t="str">
        <f>IF(H$8="Habilitado",IF($B33="","",ROUND(VLOOKUP($B33,PRESUPUESTO!$M$12:$HV$133,39,FALSE),2)),"")</f>
        <v/>
      </c>
      <c r="I33" s="90" t="str">
        <f t="shared" si="3"/>
        <v/>
      </c>
      <c r="J33" s="91" t="str">
        <f>IF(J$8="Habilitado",IF($B33="","",ROUND(VLOOKUP($B33,PRESUPUESTO!$M$12:$HV$133,56,FALSE),2)),"")</f>
        <v/>
      </c>
      <c r="K33" s="90" t="str">
        <f t="shared" si="4"/>
        <v/>
      </c>
      <c r="L33" s="91" t="str">
        <f>IF(L$8="Habilitado",IF($B33="","",ROUND(VLOOKUP($B33,PRESUPUESTO!$M$12:$HV$133,73,FALSE),2)),"")</f>
        <v/>
      </c>
      <c r="M33" s="90" t="str">
        <f t="shared" si="5"/>
        <v/>
      </c>
      <c r="N33" s="91" t="str">
        <f>IF(N$8="Habilitado",IF($B33="","",ROUND(VLOOKUP($B33,PRESUPUESTO!$M$12:$HV$133,90,FALSE),2)),"")</f>
        <v/>
      </c>
      <c r="O33" s="90" t="str">
        <f t="shared" si="6"/>
        <v/>
      </c>
      <c r="P33" s="91" t="str">
        <f>IF(P$8="Habilitado",IF($B33="","",ROUND(VLOOKUP($B33,PRESUPUESTO!$M$12:$HV$133,107,FALSE),2)),"")</f>
        <v/>
      </c>
      <c r="Q33" s="90" t="str">
        <f t="shared" si="7"/>
        <v/>
      </c>
      <c r="R33" s="91" t="str">
        <f>IF(R$8="Habilitado",IF($B33="","",ROUND(VLOOKUP($B33,PRESUPUESTO!$M$12:$HV$133,124,FALSE),2)),"")</f>
        <v/>
      </c>
      <c r="S33" s="90" t="str">
        <f t="shared" si="8"/>
        <v/>
      </c>
      <c r="T33" s="91" t="str">
        <f>IF(T$8="Habilitado",IF($B33="","",ROUND(VLOOKUP($B33,PRESUPUESTO!$M$12:$HV$133,141,FALSE),2)),"")</f>
        <v/>
      </c>
      <c r="U33" s="90" t="str">
        <f t="shared" si="9"/>
        <v/>
      </c>
      <c r="V33" s="91" t="str">
        <f>IF(V$8="Habilitado",IF($B33="","",ROUND(VLOOKUP($B33,PRESUPUESTO!$M$12:$HV$133,158,FALSE),2)),"")</f>
        <v/>
      </c>
      <c r="W33" s="90" t="str">
        <f t="shared" si="10"/>
        <v/>
      </c>
      <c r="X33" s="91" t="str">
        <f>IF(X$8="Habilitado",IF($B33="","",ROUND(VLOOKUP($B33,PRESUPUESTO!$M$12:$HV$133,175,FALSE),2)),"")</f>
        <v/>
      </c>
      <c r="Y33" s="90" t="str">
        <f t="shared" si="11"/>
        <v/>
      </c>
      <c r="Z33" s="91" t="str">
        <f>IF(Z$8="Habilitado",IF($B33="","",ROUND(VLOOKUP($B33,PRESUPUESTO!$M$12:$HV$133,192,FALSE),2)),"")</f>
        <v/>
      </c>
      <c r="AA33" s="90" t="str">
        <f t="shared" si="12"/>
        <v/>
      </c>
      <c r="AB33" s="91" t="str">
        <f>IF(AB$8="Habilitado",IF($B33="","",ROUND(VLOOKUP($B33,PRESUPUESTO!$M$12:$HV$133,209,FALSE),2)),"")</f>
        <v/>
      </c>
      <c r="AC33" s="90" t="str">
        <f t="shared" si="13"/>
        <v/>
      </c>
    </row>
    <row r="34" spans="1:29" s="79" customFormat="1" ht="21" hidden="1" customHeight="1">
      <c r="A34" s="158">
        <v>21</v>
      </c>
      <c r="B34" s="83"/>
      <c r="C34" s="88" t="str">
        <f t="shared" si="0"/>
        <v/>
      </c>
      <c r="D34" s="91" t="str">
        <f>IF(D$8="Habilitado",IF($B34="","",ROUND(VLOOKUP($B34,PRESUPUESTO!$M$12:$HV$133,5,FALSE),2)),"")</f>
        <v/>
      </c>
      <c r="E34" s="90" t="str">
        <f t="shared" si="1"/>
        <v/>
      </c>
      <c r="F34" s="91" t="str">
        <f>IF(F$8="Habilitado",IF($B34="","",ROUND(VLOOKUP($B34,PRESUPUESTO!$M$12:$HV$133,22,FALSE),2)),"")</f>
        <v/>
      </c>
      <c r="G34" s="90" t="str">
        <f t="shared" si="2"/>
        <v/>
      </c>
      <c r="H34" s="91" t="str">
        <f>IF(H$8="Habilitado",IF($B34="","",ROUND(VLOOKUP($B34,PRESUPUESTO!$M$12:$HV$133,39,FALSE),2)),"")</f>
        <v/>
      </c>
      <c r="I34" s="90" t="str">
        <f t="shared" si="3"/>
        <v/>
      </c>
      <c r="J34" s="91" t="str">
        <f>IF(J$8="Habilitado",IF($B34="","",ROUND(VLOOKUP($B34,PRESUPUESTO!$M$12:$HV$133,56,FALSE),2)),"")</f>
        <v/>
      </c>
      <c r="K34" s="90" t="str">
        <f t="shared" si="4"/>
        <v/>
      </c>
      <c r="L34" s="91" t="str">
        <f>IF(L$8="Habilitado",IF($B34="","",ROUND(VLOOKUP($B34,PRESUPUESTO!$M$12:$HV$133,73,FALSE),2)),"")</f>
        <v/>
      </c>
      <c r="M34" s="90" t="str">
        <f t="shared" si="5"/>
        <v/>
      </c>
      <c r="N34" s="91" t="str">
        <f>IF(N$8="Habilitado",IF($B34="","",ROUND(VLOOKUP($B34,PRESUPUESTO!$M$12:$HV$133,90,FALSE),2)),"")</f>
        <v/>
      </c>
      <c r="O34" s="90" t="str">
        <f t="shared" si="6"/>
        <v/>
      </c>
      <c r="P34" s="91" t="str">
        <f>IF(P$8="Habilitado",IF($B34="","",ROUND(VLOOKUP($B34,PRESUPUESTO!$M$12:$HV$133,107,FALSE),2)),"")</f>
        <v/>
      </c>
      <c r="Q34" s="90" t="str">
        <f t="shared" si="7"/>
        <v/>
      </c>
      <c r="R34" s="91" t="str">
        <f>IF(R$8="Habilitado",IF($B34="","",ROUND(VLOOKUP($B34,PRESUPUESTO!$M$12:$HV$133,124,FALSE),2)),"")</f>
        <v/>
      </c>
      <c r="S34" s="90" t="str">
        <f t="shared" si="8"/>
        <v/>
      </c>
      <c r="T34" s="91" t="str">
        <f>IF(T$8="Habilitado",IF($B34="","",ROUND(VLOOKUP($B34,PRESUPUESTO!$M$12:$HV$133,141,FALSE),2)),"")</f>
        <v/>
      </c>
      <c r="U34" s="90" t="str">
        <f t="shared" si="9"/>
        <v/>
      </c>
      <c r="V34" s="91" t="str">
        <f>IF(V$8="Habilitado",IF($B34="","",ROUND(VLOOKUP($B34,PRESUPUESTO!$M$12:$HV$133,158,FALSE),2)),"")</f>
        <v/>
      </c>
      <c r="W34" s="90" t="str">
        <f t="shared" si="10"/>
        <v/>
      </c>
      <c r="X34" s="91" t="str">
        <f>IF(X$8="Habilitado",IF($B34="","",ROUND(VLOOKUP($B34,PRESUPUESTO!$M$12:$HV$133,175,FALSE),2)),"")</f>
        <v/>
      </c>
      <c r="Y34" s="90" t="str">
        <f t="shared" si="11"/>
        <v/>
      </c>
      <c r="Z34" s="91" t="str">
        <f>IF(Z$8="Habilitado",IF($B34="","",ROUND(VLOOKUP($B34,PRESUPUESTO!$M$12:$HV$133,192,FALSE),2)),"")</f>
        <v/>
      </c>
      <c r="AA34" s="90" t="str">
        <f t="shared" si="12"/>
        <v/>
      </c>
      <c r="AB34" s="91" t="str">
        <f>IF(AB$8="Habilitado",IF($B34="","",ROUND(VLOOKUP($B34,PRESUPUESTO!$M$12:$HV$133,209,FALSE),2)),"")</f>
        <v/>
      </c>
      <c r="AC34" s="90" t="str">
        <f t="shared" si="13"/>
        <v/>
      </c>
    </row>
    <row r="35" spans="1:29" s="79" customFormat="1" ht="21" hidden="1" customHeight="1">
      <c r="A35" s="158">
        <v>22</v>
      </c>
      <c r="B35" s="83"/>
      <c r="C35" s="88" t="str">
        <f t="shared" si="0"/>
        <v/>
      </c>
      <c r="D35" s="91" t="str">
        <f>IF(D$8="Habilitado",IF($B35="","",ROUND(VLOOKUP($B35,PRESUPUESTO!$M$12:$HV$133,5,FALSE),2)),"")</f>
        <v/>
      </c>
      <c r="E35" s="90" t="str">
        <f t="shared" si="1"/>
        <v/>
      </c>
      <c r="F35" s="91" t="str">
        <f>IF(F$8="Habilitado",IF($B35="","",ROUND(VLOOKUP($B35,PRESUPUESTO!$M$12:$HV$133,22,FALSE),2)),"")</f>
        <v/>
      </c>
      <c r="G35" s="90" t="str">
        <f t="shared" si="2"/>
        <v/>
      </c>
      <c r="H35" s="91" t="str">
        <f>IF(H$8="Habilitado",IF($B35="","",ROUND(VLOOKUP($B35,PRESUPUESTO!$M$12:$HV$133,39,FALSE),2)),"")</f>
        <v/>
      </c>
      <c r="I35" s="90" t="str">
        <f t="shared" si="3"/>
        <v/>
      </c>
      <c r="J35" s="91" t="str">
        <f>IF(J$8="Habilitado",IF($B35="","",ROUND(VLOOKUP($B35,PRESUPUESTO!$M$12:$HV$133,56,FALSE),2)),"")</f>
        <v/>
      </c>
      <c r="K35" s="90" t="str">
        <f t="shared" si="4"/>
        <v/>
      </c>
      <c r="L35" s="91" t="str">
        <f>IF(L$8="Habilitado",IF($B35="","",ROUND(VLOOKUP($B35,PRESUPUESTO!$M$12:$HV$133,73,FALSE),2)),"")</f>
        <v/>
      </c>
      <c r="M35" s="90" t="str">
        <f t="shared" si="5"/>
        <v/>
      </c>
      <c r="N35" s="91" t="str">
        <f>IF(N$8="Habilitado",IF($B35="","",ROUND(VLOOKUP($B35,PRESUPUESTO!$M$12:$HV$133,90,FALSE),2)),"")</f>
        <v/>
      </c>
      <c r="O35" s="90" t="str">
        <f t="shared" si="6"/>
        <v/>
      </c>
      <c r="P35" s="91" t="str">
        <f>IF(P$8="Habilitado",IF($B35="","",ROUND(VLOOKUP($B35,PRESUPUESTO!$M$12:$HV$133,107,FALSE),2)),"")</f>
        <v/>
      </c>
      <c r="Q35" s="90" t="str">
        <f t="shared" si="7"/>
        <v/>
      </c>
      <c r="R35" s="91" t="str">
        <f>IF(R$8="Habilitado",IF($B35="","",ROUND(VLOOKUP($B35,PRESUPUESTO!$M$12:$HV$133,124,FALSE),2)),"")</f>
        <v/>
      </c>
      <c r="S35" s="90" t="str">
        <f t="shared" si="8"/>
        <v/>
      </c>
      <c r="T35" s="91" t="str">
        <f>IF(T$8="Habilitado",IF($B35="","",ROUND(VLOOKUP($B35,PRESUPUESTO!$M$12:$HV$133,141,FALSE),2)),"")</f>
        <v/>
      </c>
      <c r="U35" s="90" t="str">
        <f t="shared" si="9"/>
        <v/>
      </c>
      <c r="V35" s="91" t="str">
        <f>IF(V$8="Habilitado",IF($B35="","",ROUND(VLOOKUP($B35,PRESUPUESTO!$M$12:$HV$133,158,FALSE),2)),"")</f>
        <v/>
      </c>
      <c r="W35" s="90" t="str">
        <f t="shared" si="10"/>
        <v/>
      </c>
      <c r="X35" s="91" t="str">
        <f>IF(X$8="Habilitado",IF($B35="","",ROUND(VLOOKUP($B35,PRESUPUESTO!$M$12:$HV$133,175,FALSE),2)),"")</f>
        <v/>
      </c>
      <c r="Y35" s="90" t="str">
        <f t="shared" si="11"/>
        <v/>
      </c>
      <c r="Z35" s="91" t="str">
        <f>IF(Z$8="Habilitado",IF($B35="","",ROUND(VLOOKUP($B35,PRESUPUESTO!$M$12:$HV$133,192,FALSE),2)),"")</f>
        <v/>
      </c>
      <c r="AA35" s="90" t="str">
        <f t="shared" si="12"/>
        <v/>
      </c>
      <c r="AB35" s="91" t="str">
        <f>IF(AB$8="Habilitado",IF($B35="","",ROUND(VLOOKUP($B35,PRESUPUESTO!$M$12:$HV$133,209,FALSE),2)),"")</f>
        <v/>
      </c>
      <c r="AC35" s="90" t="str">
        <f t="shared" si="13"/>
        <v/>
      </c>
    </row>
    <row r="36" spans="1:29" s="79" customFormat="1" ht="21" hidden="1" customHeight="1">
      <c r="A36" s="158">
        <v>23</v>
      </c>
      <c r="B36" s="83"/>
      <c r="C36" s="88" t="str">
        <f t="shared" si="0"/>
        <v/>
      </c>
      <c r="D36" s="91" t="str">
        <f>IF(D$8="Habilitado",IF($B36="","",ROUND(VLOOKUP($B36,PRESUPUESTO!$M$12:$HV$133,5,FALSE),2)),"")</f>
        <v/>
      </c>
      <c r="E36" s="90" t="str">
        <f t="shared" si="1"/>
        <v/>
      </c>
      <c r="F36" s="91" t="str">
        <f>IF(F$8="Habilitado",IF($B36="","",ROUND(VLOOKUP($B36,PRESUPUESTO!$M$12:$HV$133,22,FALSE),2)),"")</f>
        <v/>
      </c>
      <c r="G36" s="90" t="str">
        <f t="shared" si="2"/>
        <v/>
      </c>
      <c r="H36" s="91" t="str">
        <f>IF(H$8="Habilitado",IF($B36="","",ROUND(VLOOKUP($B36,PRESUPUESTO!$M$12:$HV$133,39,FALSE),2)),"")</f>
        <v/>
      </c>
      <c r="I36" s="90" t="str">
        <f t="shared" si="3"/>
        <v/>
      </c>
      <c r="J36" s="91" t="str">
        <f>IF(J$8="Habilitado",IF($B36="","",ROUND(VLOOKUP($B36,PRESUPUESTO!$M$12:$HV$133,56,FALSE),2)),"")</f>
        <v/>
      </c>
      <c r="K36" s="90" t="str">
        <f t="shared" si="4"/>
        <v/>
      </c>
      <c r="L36" s="91" t="str">
        <f>IF(L$8="Habilitado",IF($B36="","",ROUND(VLOOKUP($B36,PRESUPUESTO!$M$12:$HV$133,73,FALSE),2)),"")</f>
        <v/>
      </c>
      <c r="M36" s="90" t="str">
        <f t="shared" si="5"/>
        <v/>
      </c>
      <c r="N36" s="91" t="str">
        <f>IF(N$8="Habilitado",IF($B36="","",ROUND(VLOOKUP($B36,PRESUPUESTO!$M$12:$HV$133,90,FALSE),2)),"")</f>
        <v/>
      </c>
      <c r="O36" s="90" t="str">
        <f t="shared" si="6"/>
        <v/>
      </c>
      <c r="P36" s="91" t="str">
        <f>IF(P$8="Habilitado",IF($B36="","",ROUND(VLOOKUP($B36,PRESUPUESTO!$M$12:$HV$133,107,FALSE),2)),"")</f>
        <v/>
      </c>
      <c r="Q36" s="90" t="str">
        <f t="shared" si="7"/>
        <v/>
      </c>
      <c r="R36" s="91" t="str">
        <f>IF(R$8="Habilitado",IF($B36="","",ROUND(VLOOKUP($B36,PRESUPUESTO!$M$12:$HV$133,124,FALSE),2)),"")</f>
        <v/>
      </c>
      <c r="S36" s="90" t="str">
        <f t="shared" si="8"/>
        <v/>
      </c>
      <c r="T36" s="91" t="str">
        <f>IF(T$8="Habilitado",IF($B36="","",ROUND(VLOOKUP($B36,PRESUPUESTO!$M$12:$HV$133,141,FALSE),2)),"")</f>
        <v/>
      </c>
      <c r="U36" s="90" t="str">
        <f t="shared" si="9"/>
        <v/>
      </c>
      <c r="V36" s="91" t="str">
        <f>IF(V$8="Habilitado",IF($B36="","",ROUND(VLOOKUP($B36,PRESUPUESTO!$M$12:$HV$133,158,FALSE),2)),"")</f>
        <v/>
      </c>
      <c r="W36" s="90" t="str">
        <f t="shared" si="10"/>
        <v/>
      </c>
      <c r="X36" s="91" t="str">
        <f>IF(X$8="Habilitado",IF($B36="","",ROUND(VLOOKUP($B36,PRESUPUESTO!$M$12:$HV$133,175,FALSE),2)),"")</f>
        <v/>
      </c>
      <c r="Y36" s="90" t="str">
        <f t="shared" si="11"/>
        <v/>
      </c>
      <c r="Z36" s="91" t="str">
        <f>IF(Z$8="Habilitado",IF($B36="","",ROUND(VLOOKUP($B36,PRESUPUESTO!$M$12:$HV$133,192,FALSE),2)),"")</f>
        <v/>
      </c>
      <c r="AA36" s="90" t="str">
        <f t="shared" si="12"/>
        <v/>
      </c>
      <c r="AB36" s="91" t="str">
        <f>IF(AB$8="Habilitado",IF($B36="","",ROUND(VLOOKUP($B36,PRESUPUESTO!$M$12:$HV$133,209,FALSE),2)),"")</f>
        <v/>
      </c>
      <c r="AC36" s="90" t="str">
        <f t="shared" si="13"/>
        <v/>
      </c>
    </row>
    <row r="37" spans="1:29" s="79" customFormat="1" ht="21" hidden="1" customHeight="1">
      <c r="A37" s="158">
        <v>24</v>
      </c>
      <c r="B37" s="83"/>
      <c r="C37" s="88" t="str">
        <f t="shared" si="0"/>
        <v/>
      </c>
      <c r="D37" s="91" t="str">
        <f>IF(D$8="Habilitado",IF($B37="","",ROUND(VLOOKUP($B37,PRESUPUESTO!$M$12:$HV$133,5,FALSE),2)),"")</f>
        <v/>
      </c>
      <c r="E37" s="90" t="str">
        <f t="shared" si="1"/>
        <v/>
      </c>
      <c r="F37" s="91" t="str">
        <f>IF(F$8="Habilitado",IF($B37="","",ROUND(VLOOKUP($B37,PRESUPUESTO!$M$12:$HV$133,22,FALSE),2)),"")</f>
        <v/>
      </c>
      <c r="G37" s="90" t="str">
        <f t="shared" si="2"/>
        <v/>
      </c>
      <c r="H37" s="91" t="str">
        <f>IF(H$8="Habilitado",IF($B37="","",ROUND(VLOOKUP($B37,PRESUPUESTO!$M$12:$HV$133,39,FALSE),2)),"")</f>
        <v/>
      </c>
      <c r="I37" s="90" t="str">
        <f t="shared" si="3"/>
        <v/>
      </c>
      <c r="J37" s="91" t="str">
        <f>IF(J$8="Habilitado",IF($B37="","",ROUND(VLOOKUP($B37,PRESUPUESTO!$M$12:$HV$133,56,FALSE),2)),"")</f>
        <v/>
      </c>
      <c r="K37" s="90" t="str">
        <f t="shared" si="4"/>
        <v/>
      </c>
      <c r="L37" s="91" t="str">
        <f>IF(L$8="Habilitado",IF($B37="","",ROUND(VLOOKUP($B37,PRESUPUESTO!$M$12:$HV$133,73,FALSE),2)),"")</f>
        <v/>
      </c>
      <c r="M37" s="90" t="str">
        <f t="shared" si="5"/>
        <v/>
      </c>
      <c r="N37" s="91" t="str">
        <f>IF(N$8="Habilitado",IF($B37="","",ROUND(VLOOKUP($B37,PRESUPUESTO!$M$12:$HV$133,90,FALSE),2)),"")</f>
        <v/>
      </c>
      <c r="O37" s="90" t="str">
        <f t="shared" si="6"/>
        <v/>
      </c>
      <c r="P37" s="91" t="str">
        <f>IF(P$8="Habilitado",IF($B37="","",ROUND(VLOOKUP($B37,PRESUPUESTO!$M$12:$HV$133,107,FALSE),2)),"")</f>
        <v/>
      </c>
      <c r="Q37" s="90" t="str">
        <f t="shared" si="7"/>
        <v/>
      </c>
      <c r="R37" s="91" t="str">
        <f>IF(R$8="Habilitado",IF($B37="","",ROUND(VLOOKUP($B37,PRESUPUESTO!$M$12:$HV$133,124,FALSE),2)),"")</f>
        <v/>
      </c>
      <c r="S37" s="90" t="str">
        <f t="shared" si="8"/>
        <v/>
      </c>
      <c r="T37" s="91" t="str">
        <f>IF(T$8="Habilitado",IF($B37="","",ROUND(VLOOKUP($B37,PRESUPUESTO!$M$12:$HV$133,141,FALSE),2)),"")</f>
        <v/>
      </c>
      <c r="U37" s="90" t="str">
        <f t="shared" si="9"/>
        <v/>
      </c>
      <c r="V37" s="91" t="str">
        <f>IF(V$8="Habilitado",IF($B37="","",ROUND(VLOOKUP($B37,PRESUPUESTO!$M$12:$HV$133,158,FALSE),2)),"")</f>
        <v/>
      </c>
      <c r="W37" s="90" t="str">
        <f t="shared" si="10"/>
        <v/>
      </c>
      <c r="X37" s="91" t="str">
        <f>IF(X$8="Habilitado",IF($B37="","",ROUND(VLOOKUP($B37,PRESUPUESTO!$M$12:$HV$133,175,FALSE),2)),"")</f>
        <v/>
      </c>
      <c r="Y37" s="90" t="str">
        <f t="shared" si="11"/>
        <v/>
      </c>
      <c r="Z37" s="91" t="str">
        <f>IF(Z$8="Habilitado",IF($B37="","",ROUND(VLOOKUP($B37,PRESUPUESTO!$M$12:$HV$133,192,FALSE),2)),"")</f>
        <v/>
      </c>
      <c r="AA37" s="90" t="str">
        <f t="shared" si="12"/>
        <v/>
      </c>
      <c r="AB37" s="91" t="str">
        <f>IF(AB$8="Habilitado",IF($B37="","",ROUND(VLOOKUP($B37,PRESUPUESTO!$M$12:$HV$133,209,FALSE),2)),"")</f>
        <v/>
      </c>
      <c r="AC37" s="90" t="str">
        <f t="shared" si="13"/>
        <v/>
      </c>
    </row>
    <row r="38" spans="1:29" s="79" customFormat="1" ht="21" hidden="1" customHeight="1">
      <c r="A38" s="158">
        <v>25</v>
      </c>
      <c r="B38" s="83"/>
      <c r="C38" s="88" t="str">
        <f t="shared" si="0"/>
        <v/>
      </c>
      <c r="D38" s="91" t="str">
        <f>IF(D$8="Habilitado",IF($B38="","",ROUND(VLOOKUP($B38,PRESUPUESTO!$M$12:$HV$133,5,FALSE),2)),"")</f>
        <v/>
      </c>
      <c r="E38" s="90" t="str">
        <f t="shared" si="1"/>
        <v/>
      </c>
      <c r="F38" s="91" t="str">
        <f>IF(F$8="Habilitado",IF($B38="","",ROUND(VLOOKUP($B38,PRESUPUESTO!$M$12:$HV$133,22,FALSE),2)),"")</f>
        <v/>
      </c>
      <c r="G38" s="90" t="str">
        <f t="shared" si="2"/>
        <v/>
      </c>
      <c r="H38" s="91" t="str">
        <f>IF(H$8="Habilitado",IF($B38="","",ROUND(VLOOKUP($B38,PRESUPUESTO!$M$12:$HV$133,39,FALSE),2)),"")</f>
        <v/>
      </c>
      <c r="I38" s="90" t="str">
        <f t="shared" si="3"/>
        <v/>
      </c>
      <c r="J38" s="91" t="str">
        <f>IF(J$8="Habilitado",IF($B38="","",ROUND(VLOOKUP($B38,PRESUPUESTO!$M$12:$HV$133,56,FALSE),2)),"")</f>
        <v/>
      </c>
      <c r="K38" s="90" t="str">
        <f t="shared" si="4"/>
        <v/>
      </c>
      <c r="L38" s="91" t="str">
        <f>IF(L$8="Habilitado",IF($B38="","",ROUND(VLOOKUP($B38,PRESUPUESTO!$M$12:$HV$133,73,FALSE),2)),"")</f>
        <v/>
      </c>
      <c r="M38" s="90" t="str">
        <f t="shared" si="5"/>
        <v/>
      </c>
      <c r="N38" s="91" t="str">
        <f>IF(N$8="Habilitado",IF($B38="","",ROUND(VLOOKUP($B38,PRESUPUESTO!$M$12:$HV$133,90,FALSE),2)),"")</f>
        <v/>
      </c>
      <c r="O38" s="90" t="str">
        <f t="shared" si="6"/>
        <v/>
      </c>
      <c r="P38" s="91" t="str">
        <f>IF(P$8="Habilitado",IF($B38="","",ROUND(VLOOKUP($B38,PRESUPUESTO!$M$12:$HV$133,107,FALSE),2)),"")</f>
        <v/>
      </c>
      <c r="Q38" s="90" t="str">
        <f t="shared" si="7"/>
        <v/>
      </c>
      <c r="R38" s="91" t="str">
        <f>IF(R$8="Habilitado",IF($B38="","",ROUND(VLOOKUP($B38,PRESUPUESTO!$M$12:$HV$133,124,FALSE),2)),"")</f>
        <v/>
      </c>
      <c r="S38" s="90" t="str">
        <f t="shared" si="8"/>
        <v/>
      </c>
      <c r="T38" s="91" t="str">
        <f>IF(T$8="Habilitado",IF($B38="","",ROUND(VLOOKUP($B38,PRESUPUESTO!$M$12:$HV$133,141,FALSE),2)),"")</f>
        <v/>
      </c>
      <c r="U38" s="90" t="str">
        <f t="shared" si="9"/>
        <v/>
      </c>
      <c r="V38" s="91" t="str">
        <f>IF(V$8="Habilitado",IF($B38="","",ROUND(VLOOKUP($B38,PRESUPUESTO!$M$12:$HV$133,158,FALSE),2)),"")</f>
        <v/>
      </c>
      <c r="W38" s="90" t="str">
        <f t="shared" si="10"/>
        <v/>
      </c>
      <c r="X38" s="91" t="str">
        <f>IF(X$8="Habilitado",IF($B38="","",ROUND(VLOOKUP($B38,PRESUPUESTO!$M$12:$HV$133,175,FALSE),2)),"")</f>
        <v/>
      </c>
      <c r="Y38" s="90" t="str">
        <f t="shared" si="11"/>
        <v/>
      </c>
      <c r="Z38" s="91" t="str">
        <f>IF(Z$8="Habilitado",IF($B38="","",ROUND(VLOOKUP($B38,PRESUPUESTO!$M$12:$HV$133,192,FALSE),2)),"")</f>
        <v/>
      </c>
      <c r="AA38" s="90" t="str">
        <f t="shared" si="12"/>
        <v/>
      </c>
      <c r="AB38" s="91" t="str">
        <f>IF(AB$8="Habilitado",IF($B38="","",ROUND(VLOOKUP($B38,PRESUPUESTO!$M$12:$HV$133,209,FALSE),2)),"")</f>
        <v/>
      </c>
      <c r="AC38" s="90" t="str">
        <f t="shared" si="13"/>
        <v/>
      </c>
    </row>
    <row r="39" spans="1:29" s="79" customFormat="1" ht="21" hidden="1" customHeight="1">
      <c r="A39" s="158">
        <v>26</v>
      </c>
      <c r="B39" s="83"/>
      <c r="C39" s="88" t="str">
        <f t="shared" si="0"/>
        <v/>
      </c>
      <c r="D39" s="91" t="str">
        <f>IF(D$8="Habilitado",IF($B39="","",ROUND(VLOOKUP($B39,PRESUPUESTO!$M$12:$HV$133,5,FALSE),2)),"")</f>
        <v/>
      </c>
      <c r="E39" s="90" t="str">
        <f t="shared" si="1"/>
        <v/>
      </c>
      <c r="F39" s="91" t="str">
        <f>IF(F$8="Habilitado",IF($B39="","",ROUND(VLOOKUP($B39,PRESUPUESTO!$M$12:$HV$133,22,FALSE),2)),"")</f>
        <v/>
      </c>
      <c r="G39" s="90" t="str">
        <f t="shared" si="2"/>
        <v/>
      </c>
      <c r="H39" s="91" t="str">
        <f>IF(H$8="Habilitado",IF($B39="","",ROUND(VLOOKUP($B39,PRESUPUESTO!$M$12:$HV$133,39,FALSE),2)),"")</f>
        <v/>
      </c>
      <c r="I39" s="90" t="str">
        <f t="shared" si="3"/>
        <v/>
      </c>
      <c r="J39" s="91" t="str">
        <f>IF(J$8="Habilitado",IF($B39="","",ROUND(VLOOKUP($B39,PRESUPUESTO!$M$12:$HV$133,56,FALSE),2)),"")</f>
        <v/>
      </c>
      <c r="K39" s="90" t="str">
        <f t="shared" si="4"/>
        <v/>
      </c>
      <c r="L39" s="91" t="str">
        <f>IF(L$8="Habilitado",IF($B39="","",ROUND(VLOOKUP($B39,PRESUPUESTO!$M$12:$HV$133,73,FALSE),2)),"")</f>
        <v/>
      </c>
      <c r="M39" s="90" t="str">
        <f t="shared" si="5"/>
        <v/>
      </c>
      <c r="N39" s="91" t="str">
        <f>IF(N$8="Habilitado",IF($B39="","",ROUND(VLOOKUP($B39,PRESUPUESTO!$M$12:$HV$133,90,FALSE),2)),"")</f>
        <v/>
      </c>
      <c r="O39" s="90" t="str">
        <f t="shared" si="6"/>
        <v/>
      </c>
      <c r="P39" s="91" t="str">
        <f>IF(P$8="Habilitado",IF($B39="","",ROUND(VLOOKUP($B39,PRESUPUESTO!$M$12:$HV$133,107,FALSE),2)),"")</f>
        <v/>
      </c>
      <c r="Q39" s="90" t="str">
        <f t="shared" si="7"/>
        <v/>
      </c>
      <c r="R39" s="91" t="str">
        <f>IF(R$8="Habilitado",IF($B39="","",ROUND(VLOOKUP($B39,PRESUPUESTO!$M$12:$HV$133,124,FALSE),2)),"")</f>
        <v/>
      </c>
      <c r="S39" s="90" t="str">
        <f t="shared" si="8"/>
        <v/>
      </c>
      <c r="T39" s="91" t="str">
        <f>IF(T$8="Habilitado",IF($B39="","",ROUND(VLOOKUP($B39,PRESUPUESTO!$M$12:$HV$133,141,FALSE),2)),"")</f>
        <v/>
      </c>
      <c r="U39" s="90" t="str">
        <f t="shared" si="9"/>
        <v/>
      </c>
      <c r="V39" s="91" t="str">
        <f>IF(V$8="Habilitado",IF($B39="","",ROUND(VLOOKUP($B39,PRESUPUESTO!$M$12:$HV$133,158,FALSE),2)),"")</f>
        <v/>
      </c>
      <c r="W39" s="90" t="str">
        <f t="shared" si="10"/>
        <v/>
      </c>
      <c r="X39" s="91" t="str">
        <f>IF(X$8="Habilitado",IF($B39="","",ROUND(VLOOKUP($B39,PRESUPUESTO!$M$12:$HV$133,175,FALSE),2)),"")</f>
        <v/>
      </c>
      <c r="Y39" s="90" t="str">
        <f t="shared" si="11"/>
        <v/>
      </c>
      <c r="Z39" s="91" t="str">
        <f>IF(Z$8="Habilitado",IF($B39="","",ROUND(VLOOKUP($B39,PRESUPUESTO!$M$12:$HV$133,192,FALSE),2)),"")</f>
        <v/>
      </c>
      <c r="AA39" s="90" t="str">
        <f t="shared" si="12"/>
        <v/>
      </c>
      <c r="AB39" s="91" t="str">
        <f>IF(AB$8="Habilitado",IF($B39="","",ROUND(VLOOKUP($B39,PRESUPUESTO!$M$12:$HV$133,209,FALSE),2)),"")</f>
        <v/>
      </c>
      <c r="AC39" s="90" t="str">
        <f t="shared" si="13"/>
        <v/>
      </c>
    </row>
    <row r="40" spans="1:29" s="79" customFormat="1" ht="21" hidden="1" customHeight="1">
      <c r="A40" s="158">
        <v>27</v>
      </c>
      <c r="B40" s="83"/>
      <c r="C40" s="88" t="str">
        <f t="shared" si="0"/>
        <v/>
      </c>
      <c r="D40" s="91" t="str">
        <f>IF(D$8="Habilitado",IF($B40="","",ROUND(VLOOKUP($B40,PRESUPUESTO!$M$12:$HV$133,5,FALSE),2)),"")</f>
        <v/>
      </c>
      <c r="E40" s="90" t="str">
        <f t="shared" si="1"/>
        <v/>
      </c>
      <c r="F40" s="91" t="str">
        <f>IF(F$8="Habilitado",IF($B40="","",ROUND(VLOOKUP($B40,PRESUPUESTO!$M$12:$HV$133,22,FALSE),2)),"")</f>
        <v/>
      </c>
      <c r="G40" s="90" t="str">
        <f t="shared" si="2"/>
        <v/>
      </c>
      <c r="H40" s="91" t="str">
        <f>IF(H$8="Habilitado",IF($B40="","",ROUND(VLOOKUP($B40,PRESUPUESTO!$M$12:$HV$133,39,FALSE),2)),"")</f>
        <v/>
      </c>
      <c r="I40" s="90" t="str">
        <f t="shared" si="3"/>
        <v/>
      </c>
      <c r="J40" s="91" t="str">
        <f>IF(J$8="Habilitado",IF($B40="","",ROUND(VLOOKUP($B40,PRESUPUESTO!$M$12:$HV$133,56,FALSE),2)),"")</f>
        <v/>
      </c>
      <c r="K40" s="90" t="str">
        <f t="shared" si="4"/>
        <v/>
      </c>
      <c r="L40" s="91" t="str">
        <f>IF(L$8="Habilitado",IF($B40="","",ROUND(VLOOKUP($B40,PRESUPUESTO!$M$12:$HV$133,73,FALSE),2)),"")</f>
        <v/>
      </c>
      <c r="M40" s="90" t="str">
        <f t="shared" si="5"/>
        <v/>
      </c>
      <c r="N40" s="91" t="str">
        <f>IF(N$8="Habilitado",IF($B40="","",ROUND(VLOOKUP($B40,PRESUPUESTO!$M$12:$HV$133,90,FALSE),2)),"")</f>
        <v/>
      </c>
      <c r="O40" s="90" t="str">
        <f t="shared" si="6"/>
        <v/>
      </c>
      <c r="P40" s="91" t="str">
        <f>IF(P$8="Habilitado",IF($B40="","",ROUND(VLOOKUP($B40,PRESUPUESTO!$M$12:$HV$133,107,FALSE),2)),"")</f>
        <v/>
      </c>
      <c r="Q40" s="90" t="str">
        <f t="shared" si="7"/>
        <v/>
      </c>
      <c r="R40" s="91" t="str">
        <f>IF(R$8="Habilitado",IF($B40="","",ROUND(VLOOKUP($B40,PRESUPUESTO!$M$12:$HV$133,124,FALSE),2)),"")</f>
        <v/>
      </c>
      <c r="S40" s="90" t="str">
        <f t="shared" si="8"/>
        <v/>
      </c>
      <c r="T40" s="91" t="str">
        <f>IF(T$8="Habilitado",IF($B40="","",ROUND(VLOOKUP($B40,PRESUPUESTO!$M$12:$HV$133,141,FALSE),2)),"")</f>
        <v/>
      </c>
      <c r="U40" s="90" t="str">
        <f t="shared" si="9"/>
        <v/>
      </c>
      <c r="V40" s="91" t="str">
        <f>IF(V$8="Habilitado",IF($B40="","",ROUND(VLOOKUP($B40,PRESUPUESTO!$M$12:$HV$133,158,FALSE),2)),"")</f>
        <v/>
      </c>
      <c r="W40" s="90" t="str">
        <f t="shared" si="10"/>
        <v/>
      </c>
      <c r="X40" s="91" t="str">
        <f>IF(X$8="Habilitado",IF($B40="","",ROUND(VLOOKUP($B40,PRESUPUESTO!$M$12:$HV$133,175,FALSE),2)),"")</f>
        <v/>
      </c>
      <c r="Y40" s="90" t="str">
        <f t="shared" si="11"/>
        <v/>
      </c>
      <c r="Z40" s="91" t="str">
        <f>IF(Z$8="Habilitado",IF($B40="","",ROUND(VLOOKUP($B40,PRESUPUESTO!$M$12:$HV$133,192,FALSE),2)),"")</f>
        <v/>
      </c>
      <c r="AA40" s="90" t="str">
        <f t="shared" si="12"/>
        <v/>
      </c>
      <c r="AB40" s="91" t="str">
        <f>IF(AB$8="Habilitado",IF($B40="","",ROUND(VLOOKUP($B40,PRESUPUESTO!$M$12:$HV$133,209,FALSE),2)),"")</f>
        <v/>
      </c>
      <c r="AC40" s="90" t="str">
        <f t="shared" si="13"/>
        <v/>
      </c>
    </row>
    <row r="41" spans="1:29" s="79" customFormat="1" ht="21" hidden="1" customHeight="1">
      <c r="A41" s="158">
        <v>28</v>
      </c>
      <c r="B41" s="83"/>
      <c r="C41" s="88" t="str">
        <f t="shared" si="0"/>
        <v/>
      </c>
      <c r="D41" s="91" t="str">
        <f>IF(D$8="Habilitado",IF($B41="","",ROUND(VLOOKUP($B41,PRESUPUESTO!$M$12:$HV$133,5,FALSE),2)),"")</f>
        <v/>
      </c>
      <c r="E41" s="90" t="str">
        <f t="shared" si="1"/>
        <v/>
      </c>
      <c r="F41" s="91" t="str">
        <f>IF(F$8="Habilitado",IF($B41="","",ROUND(VLOOKUP($B41,PRESUPUESTO!$M$12:$HV$133,22,FALSE),2)),"")</f>
        <v/>
      </c>
      <c r="G41" s="90" t="str">
        <f t="shared" si="2"/>
        <v/>
      </c>
      <c r="H41" s="91" t="str">
        <f>IF(H$8="Habilitado",IF($B41="","",ROUND(VLOOKUP($B41,PRESUPUESTO!$M$12:$HV$133,39,FALSE),2)),"")</f>
        <v/>
      </c>
      <c r="I41" s="90" t="str">
        <f t="shared" si="3"/>
        <v/>
      </c>
      <c r="J41" s="91" t="str">
        <f>IF(J$8="Habilitado",IF($B41="","",ROUND(VLOOKUP($B41,PRESUPUESTO!$M$12:$HV$133,56,FALSE),2)),"")</f>
        <v/>
      </c>
      <c r="K41" s="90" t="str">
        <f t="shared" si="4"/>
        <v/>
      </c>
      <c r="L41" s="91" t="str">
        <f>IF(L$8="Habilitado",IF($B41="","",ROUND(VLOOKUP($B41,PRESUPUESTO!$M$12:$HV$133,73,FALSE),2)),"")</f>
        <v/>
      </c>
      <c r="M41" s="90" t="str">
        <f t="shared" si="5"/>
        <v/>
      </c>
      <c r="N41" s="91" t="str">
        <f>IF(N$8="Habilitado",IF($B41="","",ROUND(VLOOKUP($B41,PRESUPUESTO!$M$12:$HV$133,90,FALSE),2)),"")</f>
        <v/>
      </c>
      <c r="O41" s="90" t="str">
        <f t="shared" si="6"/>
        <v/>
      </c>
      <c r="P41" s="91" t="str">
        <f>IF(P$8="Habilitado",IF($B41="","",ROUND(VLOOKUP($B41,PRESUPUESTO!$M$12:$HV$133,107,FALSE),2)),"")</f>
        <v/>
      </c>
      <c r="Q41" s="90" t="str">
        <f t="shared" si="7"/>
        <v/>
      </c>
      <c r="R41" s="91" t="str">
        <f>IF(R$8="Habilitado",IF($B41="","",ROUND(VLOOKUP($B41,PRESUPUESTO!$M$12:$HV$133,124,FALSE),2)),"")</f>
        <v/>
      </c>
      <c r="S41" s="90" t="str">
        <f t="shared" si="8"/>
        <v/>
      </c>
      <c r="T41" s="91" t="str">
        <f>IF(T$8="Habilitado",IF($B41="","",ROUND(VLOOKUP($B41,PRESUPUESTO!$M$12:$HV$133,141,FALSE),2)),"")</f>
        <v/>
      </c>
      <c r="U41" s="90" t="str">
        <f t="shared" si="9"/>
        <v/>
      </c>
      <c r="V41" s="91" t="str">
        <f>IF(V$8="Habilitado",IF($B41="","",ROUND(VLOOKUP($B41,PRESUPUESTO!$M$12:$HV$133,158,FALSE),2)),"")</f>
        <v/>
      </c>
      <c r="W41" s="90" t="str">
        <f t="shared" si="10"/>
        <v/>
      </c>
      <c r="X41" s="91" t="str">
        <f>IF(X$8="Habilitado",IF($B41="","",ROUND(VLOOKUP($B41,PRESUPUESTO!$M$12:$HV$133,175,FALSE),2)),"")</f>
        <v/>
      </c>
      <c r="Y41" s="90" t="str">
        <f t="shared" si="11"/>
        <v/>
      </c>
      <c r="Z41" s="91" t="str">
        <f>IF(Z$8="Habilitado",IF($B41="","",ROUND(VLOOKUP($B41,PRESUPUESTO!$M$12:$HV$133,192,FALSE),2)),"")</f>
        <v/>
      </c>
      <c r="AA41" s="90" t="str">
        <f t="shared" si="12"/>
        <v/>
      </c>
      <c r="AB41" s="91" t="str">
        <f>IF(AB$8="Habilitado",IF($B41="","",ROUND(VLOOKUP($B41,PRESUPUESTO!$M$12:$HV$133,209,FALSE),2)),"")</f>
        <v/>
      </c>
      <c r="AC41" s="90" t="str">
        <f t="shared" si="13"/>
        <v/>
      </c>
    </row>
    <row r="42" spans="1:29" s="79" customFormat="1" ht="21" hidden="1" customHeight="1">
      <c r="A42" s="158">
        <v>29</v>
      </c>
      <c r="B42" s="83"/>
      <c r="C42" s="88" t="str">
        <f t="shared" si="0"/>
        <v/>
      </c>
      <c r="D42" s="91" t="str">
        <f>IF(D$8="Habilitado",IF($B42="","",ROUND(VLOOKUP($B42,PRESUPUESTO!$M$12:$HV$133,5,FALSE),2)),"")</f>
        <v/>
      </c>
      <c r="E42" s="90" t="str">
        <f t="shared" si="1"/>
        <v/>
      </c>
      <c r="F42" s="91" t="str">
        <f>IF(F$8="Habilitado",IF($B42="","",ROUND(VLOOKUP($B42,PRESUPUESTO!$M$12:$HV$133,22,FALSE),2)),"")</f>
        <v/>
      </c>
      <c r="G42" s="90" t="str">
        <f t="shared" si="2"/>
        <v/>
      </c>
      <c r="H42" s="91" t="str">
        <f>IF(H$8="Habilitado",IF($B42="","",ROUND(VLOOKUP($B42,PRESUPUESTO!$M$12:$HV$133,39,FALSE),2)),"")</f>
        <v/>
      </c>
      <c r="I42" s="90" t="str">
        <f t="shared" si="3"/>
        <v/>
      </c>
      <c r="J42" s="91" t="str">
        <f>IF(J$8="Habilitado",IF($B42="","",ROUND(VLOOKUP($B42,PRESUPUESTO!$M$12:$HV$133,56,FALSE),2)),"")</f>
        <v/>
      </c>
      <c r="K42" s="90" t="str">
        <f t="shared" si="4"/>
        <v/>
      </c>
      <c r="L42" s="91" t="str">
        <f>IF(L$8="Habilitado",IF($B42="","",ROUND(VLOOKUP($B42,PRESUPUESTO!$M$12:$HV$133,73,FALSE),2)),"")</f>
        <v/>
      </c>
      <c r="M42" s="90" t="str">
        <f t="shared" si="5"/>
        <v/>
      </c>
      <c r="N42" s="91" t="str">
        <f>IF(N$8="Habilitado",IF($B42="","",ROUND(VLOOKUP($B42,PRESUPUESTO!$M$12:$HV$133,90,FALSE),2)),"")</f>
        <v/>
      </c>
      <c r="O42" s="90" t="str">
        <f t="shared" si="6"/>
        <v/>
      </c>
      <c r="P42" s="91" t="str">
        <f>IF(P$8="Habilitado",IF($B42="","",ROUND(VLOOKUP($B42,PRESUPUESTO!$M$12:$HV$133,107,FALSE),2)),"")</f>
        <v/>
      </c>
      <c r="Q42" s="90" t="str">
        <f t="shared" si="7"/>
        <v/>
      </c>
      <c r="R42" s="91" t="str">
        <f>IF(R$8="Habilitado",IF($B42="","",ROUND(VLOOKUP($B42,PRESUPUESTO!$M$12:$HV$133,124,FALSE),2)),"")</f>
        <v/>
      </c>
      <c r="S42" s="90" t="str">
        <f t="shared" si="8"/>
        <v/>
      </c>
      <c r="T42" s="91" t="str">
        <f>IF(T$8="Habilitado",IF($B42="","",ROUND(VLOOKUP($B42,PRESUPUESTO!$M$12:$HV$133,141,FALSE),2)),"")</f>
        <v/>
      </c>
      <c r="U42" s="90" t="str">
        <f t="shared" si="9"/>
        <v/>
      </c>
      <c r="V42" s="91" t="str">
        <f>IF(V$8="Habilitado",IF($B42="","",ROUND(VLOOKUP($B42,PRESUPUESTO!$M$12:$HV$133,158,FALSE),2)),"")</f>
        <v/>
      </c>
      <c r="W42" s="90" t="str">
        <f t="shared" si="10"/>
        <v/>
      </c>
      <c r="X42" s="91" t="str">
        <f>IF(X$8="Habilitado",IF($B42="","",ROUND(VLOOKUP($B42,PRESUPUESTO!$M$12:$HV$133,175,FALSE),2)),"")</f>
        <v/>
      </c>
      <c r="Y42" s="90" t="str">
        <f t="shared" si="11"/>
        <v/>
      </c>
      <c r="Z42" s="91" t="str">
        <f>IF(Z$8="Habilitado",IF($B42="","",ROUND(VLOOKUP($B42,PRESUPUESTO!$M$12:$HV$133,192,FALSE),2)),"")</f>
        <v/>
      </c>
      <c r="AA42" s="90" t="str">
        <f t="shared" si="12"/>
        <v/>
      </c>
      <c r="AB42" s="91" t="str">
        <f>IF(AB$8="Habilitado",IF($B42="","",ROUND(VLOOKUP($B42,PRESUPUESTO!$M$12:$HV$133,209,FALSE),2)),"")</f>
        <v/>
      </c>
      <c r="AC42" s="90" t="str">
        <f t="shared" si="13"/>
        <v/>
      </c>
    </row>
    <row r="43" spans="1:29" s="79" customFormat="1" ht="21" hidden="1" customHeight="1">
      <c r="A43" s="158">
        <v>30</v>
      </c>
      <c r="B43" s="83"/>
      <c r="C43" s="88" t="str">
        <f t="shared" si="0"/>
        <v/>
      </c>
      <c r="D43" s="91" t="str">
        <f>IF(D$8="Habilitado",IF($B43="","",ROUND(VLOOKUP($B43,PRESUPUESTO!$M$12:$HV$133,5,FALSE),2)),"")</f>
        <v/>
      </c>
      <c r="E43" s="90" t="str">
        <f t="shared" si="1"/>
        <v/>
      </c>
      <c r="F43" s="91" t="str">
        <f>IF(F$8="Habilitado",IF($B43="","",ROUND(VLOOKUP($B43,PRESUPUESTO!$M$12:$HV$133,22,FALSE),2)),"")</f>
        <v/>
      </c>
      <c r="G43" s="90" t="str">
        <f t="shared" si="2"/>
        <v/>
      </c>
      <c r="H43" s="91" t="str">
        <f>IF(H$8="Habilitado",IF($B43="","",ROUND(VLOOKUP($B43,PRESUPUESTO!$M$12:$HV$133,39,FALSE),2)),"")</f>
        <v/>
      </c>
      <c r="I43" s="90" t="str">
        <f t="shared" si="3"/>
        <v/>
      </c>
      <c r="J43" s="91" t="str">
        <f>IF(J$8="Habilitado",IF($B43="","",ROUND(VLOOKUP($B43,PRESUPUESTO!$M$12:$HV$133,56,FALSE),2)),"")</f>
        <v/>
      </c>
      <c r="K43" s="90" t="str">
        <f t="shared" si="4"/>
        <v/>
      </c>
      <c r="L43" s="91" t="str">
        <f>IF(L$8="Habilitado",IF($B43="","",ROUND(VLOOKUP($B43,PRESUPUESTO!$M$12:$HV$133,73,FALSE),2)),"")</f>
        <v/>
      </c>
      <c r="M43" s="90" t="str">
        <f t="shared" si="5"/>
        <v/>
      </c>
      <c r="N43" s="91" t="str">
        <f>IF(N$8="Habilitado",IF($B43="","",ROUND(VLOOKUP($B43,PRESUPUESTO!$M$12:$HV$133,90,FALSE),2)),"")</f>
        <v/>
      </c>
      <c r="O43" s="90" t="str">
        <f t="shared" si="6"/>
        <v/>
      </c>
      <c r="P43" s="91" t="str">
        <f>IF(P$8="Habilitado",IF($B43="","",ROUND(VLOOKUP($B43,PRESUPUESTO!$M$12:$HV$133,107,FALSE),2)),"")</f>
        <v/>
      </c>
      <c r="Q43" s="90" t="str">
        <f t="shared" si="7"/>
        <v/>
      </c>
      <c r="R43" s="91" t="str">
        <f>IF(R$8="Habilitado",IF($B43="","",ROUND(VLOOKUP($B43,PRESUPUESTO!$M$12:$HV$133,124,FALSE),2)),"")</f>
        <v/>
      </c>
      <c r="S43" s="90" t="str">
        <f t="shared" si="8"/>
        <v/>
      </c>
      <c r="T43" s="91" t="str">
        <f>IF(T$8="Habilitado",IF($B43="","",ROUND(VLOOKUP($B43,PRESUPUESTO!$M$12:$HV$133,141,FALSE),2)),"")</f>
        <v/>
      </c>
      <c r="U43" s="90" t="str">
        <f t="shared" si="9"/>
        <v/>
      </c>
      <c r="V43" s="91" t="str">
        <f>IF(V$8="Habilitado",IF($B43="","",ROUND(VLOOKUP($B43,PRESUPUESTO!$M$12:$HV$133,158,FALSE),2)),"")</f>
        <v/>
      </c>
      <c r="W43" s="90" t="str">
        <f t="shared" si="10"/>
        <v/>
      </c>
      <c r="X43" s="91" t="str">
        <f>IF(X$8="Habilitado",IF($B43="","",ROUND(VLOOKUP($B43,PRESUPUESTO!$M$12:$HV$133,175,FALSE),2)),"")</f>
        <v/>
      </c>
      <c r="Y43" s="90" t="str">
        <f t="shared" si="11"/>
        <v/>
      </c>
      <c r="Z43" s="91" t="str">
        <f>IF(Z$8="Habilitado",IF($B43="","",ROUND(VLOOKUP($B43,PRESUPUESTO!$M$12:$HV$133,192,FALSE),2)),"")</f>
        <v/>
      </c>
      <c r="AA43" s="90" t="str">
        <f t="shared" si="12"/>
        <v/>
      </c>
      <c r="AB43" s="91" t="str">
        <f>IF(AB$8="Habilitado",IF($B43="","",ROUND(VLOOKUP($B43,PRESUPUESTO!$M$12:$HV$133,209,FALSE),2)),"")</f>
        <v/>
      </c>
      <c r="AC43" s="90" t="str">
        <f t="shared" si="13"/>
        <v/>
      </c>
    </row>
    <row r="44" spans="1:29" s="79" customFormat="1" ht="21" hidden="1" customHeight="1">
      <c r="A44" s="158">
        <v>31</v>
      </c>
      <c r="B44" s="83"/>
      <c r="C44" s="88" t="str">
        <f t="shared" si="0"/>
        <v/>
      </c>
      <c r="D44" s="91" t="str">
        <f>IF(D$8="Habilitado",IF($B44="","",ROUND(VLOOKUP($B44,PRESUPUESTO!$M$12:$HV$133,5,FALSE),2)),"")</f>
        <v/>
      </c>
      <c r="E44" s="90" t="str">
        <f t="shared" si="1"/>
        <v/>
      </c>
      <c r="F44" s="91" t="str">
        <f>IF(F$8="Habilitado",IF($B44="","",ROUND(VLOOKUP($B44,PRESUPUESTO!$M$12:$HV$133,22,FALSE),2)),"")</f>
        <v/>
      </c>
      <c r="G44" s="90" t="str">
        <f t="shared" si="2"/>
        <v/>
      </c>
      <c r="H44" s="91" t="str">
        <f>IF(H$8="Habilitado",IF($B44="","",ROUND(VLOOKUP($B44,PRESUPUESTO!$M$12:$HV$133,39,FALSE),2)),"")</f>
        <v/>
      </c>
      <c r="I44" s="90" t="str">
        <f t="shared" si="3"/>
        <v/>
      </c>
      <c r="J44" s="91" t="str">
        <f>IF(J$8="Habilitado",IF($B44="","",ROUND(VLOOKUP($B44,PRESUPUESTO!$M$12:$HV$133,56,FALSE),2)),"")</f>
        <v/>
      </c>
      <c r="K44" s="90" t="str">
        <f t="shared" si="4"/>
        <v/>
      </c>
      <c r="L44" s="91" t="str">
        <f>IF(L$8="Habilitado",IF($B44="","",ROUND(VLOOKUP($B44,PRESUPUESTO!$M$12:$HV$133,73,FALSE),2)),"")</f>
        <v/>
      </c>
      <c r="M44" s="90" t="str">
        <f t="shared" si="5"/>
        <v/>
      </c>
      <c r="N44" s="91" t="str">
        <f>IF(N$8="Habilitado",IF($B44="","",ROUND(VLOOKUP($B44,PRESUPUESTO!$M$12:$HV$133,90,FALSE),2)),"")</f>
        <v/>
      </c>
      <c r="O44" s="90" t="str">
        <f t="shared" si="6"/>
        <v/>
      </c>
      <c r="P44" s="91" t="str">
        <f>IF(P$8="Habilitado",IF($B44="","",ROUND(VLOOKUP($B44,PRESUPUESTO!$M$12:$HV$133,107,FALSE),2)),"")</f>
        <v/>
      </c>
      <c r="Q44" s="90" t="str">
        <f t="shared" si="7"/>
        <v/>
      </c>
      <c r="R44" s="91" t="str">
        <f>IF(R$8="Habilitado",IF($B44="","",ROUND(VLOOKUP($B44,PRESUPUESTO!$M$12:$HV$133,124,FALSE),2)),"")</f>
        <v/>
      </c>
      <c r="S44" s="90" t="str">
        <f t="shared" si="8"/>
        <v/>
      </c>
      <c r="T44" s="91" t="str">
        <f>IF(T$8="Habilitado",IF($B44="","",ROUND(VLOOKUP($B44,PRESUPUESTO!$M$12:$HV$133,141,FALSE),2)),"")</f>
        <v/>
      </c>
      <c r="U44" s="90" t="str">
        <f t="shared" si="9"/>
        <v/>
      </c>
      <c r="V44" s="91" t="str">
        <f>IF(V$8="Habilitado",IF($B44="","",ROUND(VLOOKUP($B44,PRESUPUESTO!$M$12:$HV$133,158,FALSE),2)),"")</f>
        <v/>
      </c>
      <c r="W44" s="90" t="str">
        <f t="shared" si="10"/>
        <v/>
      </c>
      <c r="X44" s="91" t="str">
        <f>IF(X$8="Habilitado",IF($B44="","",ROUND(VLOOKUP($B44,PRESUPUESTO!$M$12:$HV$133,175,FALSE),2)),"")</f>
        <v/>
      </c>
      <c r="Y44" s="90" t="str">
        <f t="shared" si="11"/>
        <v/>
      </c>
      <c r="Z44" s="91" t="str">
        <f>IF(Z$8="Habilitado",IF($B44="","",ROUND(VLOOKUP($B44,PRESUPUESTO!$M$12:$HV$133,192,FALSE),2)),"")</f>
        <v/>
      </c>
      <c r="AA44" s="90" t="str">
        <f t="shared" si="12"/>
        <v/>
      </c>
      <c r="AB44" s="91" t="str">
        <f>IF(AB$8="Habilitado",IF($B44="","",ROUND(VLOOKUP($B44,PRESUPUESTO!$M$12:$HV$133,209,FALSE),2)),"")</f>
        <v/>
      </c>
      <c r="AC44" s="90" t="str">
        <f t="shared" si="13"/>
        <v/>
      </c>
    </row>
    <row r="45" spans="1:29" s="79" customFormat="1" ht="21" hidden="1" customHeight="1">
      <c r="A45" s="158">
        <v>32</v>
      </c>
      <c r="B45" s="83"/>
      <c r="C45" s="88" t="str">
        <f t="shared" si="0"/>
        <v/>
      </c>
      <c r="D45" s="91" t="str">
        <f>IF(D$8="Habilitado",IF($B45="","",ROUND(VLOOKUP($B45,PRESUPUESTO!$M$12:$HV$133,5,FALSE),2)),"")</f>
        <v/>
      </c>
      <c r="E45" s="90" t="str">
        <f t="shared" si="1"/>
        <v/>
      </c>
      <c r="F45" s="91" t="str">
        <f>IF(F$8="Habilitado",IF($B45="","",ROUND(VLOOKUP($B45,PRESUPUESTO!$M$12:$HV$133,22,FALSE),2)),"")</f>
        <v/>
      </c>
      <c r="G45" s="90" t="str">
        <f t="shared" si="2"/>
        <v/>
      </c>
      <c r="H45" s="91" t="str">
        <f>IF(H$8="Habilitado",IF($B45="","",ROUND(VLOOKUP($B45,PRESUPUESTO!$M$12:$HV$133,39,FALSE),2)),"")</f>
        <v/>
      </c>
      <c r="I45" s="90" t="str">
        <f t="shared" si="3"/>
        <v/>
      </c>
      <c r="J45" s="91" t="str">
        <f>IF(J$8="Habilitado",IF($B45="","",ROUND(VLOOKUP($B45,PRESUPUESTO!$M$12:$HV$133,56,FALSE),2)),"")</f>
        <v/>
      </c>
      <c r="K45" s="90" t="str">
        <f t="shared" si="4"/>
        <v/>
      </c>
      <c r="L45" s="91" t="str">
        <f>IF(L$8="Habilitado",IF($B45="","",ROUND(VLOOKUP($B45,PRESUPUESTO!$M$12:$HV$133,73,FALSE),2)),"")</f>
        <v/>
      </c>
      <c r="M45" s="90" t="str">
        <f t="shared" si="5"/>
        <v/>
      </c>
      <c r="N45" s="91" t="str">
        <f>IF(N$8="Habilitado",IF($B45="","",ROUND(VLOOKUP($B45,PRESUPUESTO!$M$12:$HV$133,90,FALSE),2)),"")</f>
        <v/>
      </c>
      <c r="O45" s="90" t="str">
        <f t="shared" si="6"/>
        <v/>
      </c>
      <c r="P45" s="91" t="str">
        <f>IF(P$8="Habilitado",IF($B45="","",ROUND(VLOOKUP($B45,PRESUPUESTO!$M$12:$HV$133,107,FALSE),2)),"")</f>
        <v/>
      </c>
      <c r="Q45" s="90" t="str">
        <f t="shared" si="7"/>
        <v/>
      </c>
      <c r="R45" s="91" t="str">
        <f>IF(R$8="Habilitado",IF($B45="","",ROUND(VLOOKUP($B45,PRESUPUESTO!$M$12:$HV$133,124,FALSE),2)),"")</f>
        <v/>
      </c>
      <c r="S45" s="90" t="str">
        <f t="shared" si="8"/>
        <v/>
      </c>
      <c r="T45" s="91" t="str">
        <f>IF(T$8="Habilitado",IF($B45="","",ROUND(VLOOKUP($B45,PRESUPUESTO!$M$12:$HV$133,141,FALSE),2)),"")</f>
        <v/>
      </c>
      <c r="U45" s="90" t="str">
        <f t="shared" si="9"/>
        <v/>
      </c>
      <c r="V45" s="91" t="str">
        <f>IF(V$8="Habilitado",IF($B45="","",ROUND(VLOOKUP($B45,PRESUPUESTO!$M$12:$HV$133,158,FALSE),2)),"")</f>
        <v/>
      </c>
      <c r="W45" s="90" t="str">
        <f t="shared" si="10"/>
        <v/>
      </c>
      <c r="X45" s="91" t="str">
        <f>IF(X$8="Habilitado",IF($B45="","",ROUND(VLOOKUP($B45,PRESUPUESTO!$M$12:$HV$133,175,FALSE),2)),"")</f>
        <v/>
      </c>
      <c r="Y45" s="90" t="str">
        <f t="shared" si="11"/>
        <v/>
      </c>
      <c r="Z45" s="91" t="str">
        <f>IF(Z$8="Habilitado",IF($B45="","",ROUND(VLOOKUP($B45,PRESUPUESTO!$M$12:$HV$133,192,FALSE),2)),"")</f>
        <v/>
      </c>
      <c r="AA45" s="90" t="str">
        <f t="shared" si="12"/>
        <v/>
      </c>
      <c r="AB45" s="91" t="str">
        <f>IF(AB$8="Habilitado",IF($B45="","",ROUND(VLOOKUP($B45,PRESUPUESTO!$M$12:$HV$133,209,FALSE),2)),"")</f>
        <v/>
      </c>
      <c r="AC45" s="90" t="str">
        <f t="shared" si="13"/>
        <v/>
      </c>
    </row>
    <row r="46" spans="1:29" s="79" customFormat="1" ht="21" hidden="1" customHeight="1">
      <c r="A46" s="158">
        <v>33</v>
      </c>
      <c r="B46" s="83"/>
      <c r="C46" s="88" t="str">
        <f t="shared" si="0"/>
        <v/>
      </c>
      <c r="D46" s="91" t="str">
        <f>IF(D$8="Habilitado",IF($B46="","",ROUND(VLOOKUP($B46,PRESUPUESTO!$M$12:$HV$133,5,FALSE),2)),"")</f>
        <v/>
      </c>
      <c r="E46" s="90" t="str">
        <f t="shared" si="1"/>
        <v/>
      </c>
      <c r="F46" s="91" t="str">
        <f>IF(F$8="Habilitado",IF($B46="","",ROUND(VLOOKUP($B46,PRESUPUESTO!$M$12:$HV$133,22,FALSE),2)),"")</f>
        <v/>
      </c>
      <c r="G46" s="90" t="str">
        <f t="shared" si="2"/>
        <v/>
      </c>
      <c r="H46" s="91" t="str">
        <f>IF(H$8="Habilitado",IF($B46="","",ROUND(VLOOKUP($B46,PRESUPUESTO!$M$12:$HV$133,39,FALSE),2)),"")</f>
        <v/>
      </c>
      <c r="I46" s="90" t="str">
        <f t="shared" si="3"/>
        <v/>
      </c>
      <c r="J46" s="91" t="str">
        <f>IF(J$8="Habilitado",IF($B46="","",ROUND(VLOOKUP($B46,PRESUPUESTO!$M$12:$HV$133,56,FALSE),2)),"")</f>
        <v/>
      </c>
      <c r="K46" s="90" t="str">
        <f t="shared" si="4"/>
        <v/>
      </c>
      <c r="L46" s="91" t="str">
        <f>IF(L$8="Habilitado",IF($B46="","",ROUND(VLOOKUP($B46,PRESUPUESTO!$M$12:$HV$133,73,FALSE),2)),"")</f>
        <v/>
      </c>
      <c r="M46" s="90" t="str">
        <f t="shared" si="5"/>
        <v/>
      </c>
      <c r="N46" s="91" t="str">
        <f>IF(N$8="Habilitado",IF($B46="","",ROUND(VLOOKUP($B46,PRESUPUESTO!$M$12:$HV$133,90,FALSE),2)),"")</f>
        <v/>
      </c>
      <c r="O46" s="90" t="str">
        <f t="shared" si="6"/>
        <v/>
      </c>
      <c r="P46" s="91" t="str">
        <f>IF(P$8="Habilitado",IF($B46="","",ROUND(VLOOKUP($B46,PRESUPUESTO!$M$12:$HV$133,107,FALSE),2)),"")</f>
        <v/>
      </c>
      <c r="Q46" s="90" t="str">
        <f t="shared" si="7"/>
        <v/>
      </c>
      <c r="R46" s="91" t="str">
        <f>IF(R$8="Habilitado",IF($B46="","",ROUND(VLOOKUP($B46,PRESUPUESTO!$M$12:$HV$133,124,FALSE),2)),"")</f>
        <v/>
      </c>
      <c r="S46" s="90" t="str">
        <f t="shared" si="8"/>
        <v/>
      </c>
      <c r="T46" s="91" t="str">
        <f>IF(T$8="Habilitado",IF($B46="","",ROUND(VLOOKUP($B46,PRESUPUESTO!$M$12:$HV$133,141,FALSE),2)),"")</f>
        <v/>
      </c>
      <c r="U46" s="90" t="str">
        <f t="shared" si="9"/>
        <v/>
      </c>
      <c r="V46" s="91" t="str">
        <f>IF(V$8="Habilitado",IF($B46="","",ROUND(VLOOKUP($B46,PRESUPUESTO!$M$12:$HV$133,158,FALSE),2)),"")</f>
        <v/>
      </c>
      <c r="W46" s="90" t="str">
        <f t="shared" si="10"/>
        <v/>
      </c>
      <c r="X46" s="91" t="str">
        <f>IF(X$8="Habilitado",IF($B46="","",ROUND(VLOOKUP($B46,PRESUPUESTO!$M$12:$HV$133,175,FALSE),2)),"")</f>
        <v/>
      </c>
      <c r="Y46" s="90" t="str">
        <f t="shared" si="11"/>
        <v/>
      </c>
      <c r="Z46" s="91" t="str">
        <f>IF(Z$8="Habilitado",IF($B46="","",ROUND(VLOOKUP($B46,PRESUPUESTO!$M$12:$HV$133,192,FALSE),2)),"")</f>
        <v/>
      </c>
      <c r="AA46" s="90" t="str">
        <f t="shared" si="12"/>
        <v/>
      </c>
      <c r="AB46" s="91" t="str">
        <f>IF(AB$8="Habilitado",IF($B46="","",ROUND(VLOOKUP($B46,PRESUPUESTO!$M$12:$HV$133,209,FALSE),2)),"")</f>
        <v/>
      </c>
      <c r="AC46" s="90" t="str">
        <f t="shared" si="13"/>
        <v/>
      </c>
    </row>
    <row r="47" spans="1:29" s="79" customFormat="1" ht="21" hidden="1" customHeight="1">
      <c r="A47" s="158">
        <v>34</v>
      </c>
      <c r="B47" s="83"/>
      <c r="C47" s="88" t="str">
        <f t="shared" si="0"/>
        <v/>
      </c>
      <c r="D47" s="91" t="str">
        <f>IF(D$8="Habilitado",IF($B47="","",ROUND(VLOOKUP($B47,PRESUPUESTO!$M$12:$HV$133,5,FALSE),2)),"")</f>
        <v/>
      </c>
      <c r="E47" s="90" t="str">
        <f t="shared" si="1"/>
        <v/>
      </c>
      <c r="F47" s="91" t="str">
        <f>IF(F$8="Habilitado",IF($B47="","",ROUND(VLOOKUP($B47,PRESUPUESTO!$M$12:$HV$133,22,FALSE),2)),"")</f>
        <v/>
      </c>
      <c r="G47" s="90" t="str">
        <f t="shared" si="2"/>
        <v/>
      </c>
      <c r="H47" s="91" t="str">
        <f>IF(H$8="Habilitado",IF($B47="","",ROUND(VLOOKUP($B47,PRESUPUESTO!$M$12:$HV$133,39,FALSE),2)),"")</f>
        <v/>
      </c>
      <c r="I47" s="90" t="str">
        <f t="shared" si="3"/>
        <v/>
      </c>
      <c r="J47" s="91" t="str">
        <f>IF(J$8="Habilitado",IF($B47="","",ROUND(VLOOKUP($B47,PRESUPUESTO!$M$12:$HV$133,56,FALSE),2)),"")</f>
        <v/>
      </c>
      <c r="K47" s="90" t="str">
        <f t="shared" si="4"/>
        <v/>
      </c>
      <c r="L47" s="91" t="str">
        <f>IF(L$8="Habilitado",IF($B47="","",ROUND(VLOOKUP($B47,PRESUPUESTO!$M$12:$HV$133,73,FALSE),2)),"")</f>
        <v/>
      </c>
      <c r="M47" s="90" t="str">
        <f t="shared" si="5"/>
        <v/>
      </c>
      <c r="N47" s="91" t="str">
        <f>IF(N$8="Habilitado",IF($B47="","",ROUND(VLOOKUP($B47,PRESUPUESTO!$M$12:$HV$133,90,FALSE),2)),"")</f>
        <v/>
      </c>
      <c r="O47" s="90" t="str">
        <f t="shared" si="6"/>
        <v/>
      </c>
      <c r="P47" s="91" t="str">
        <f>IF(P$8="Habilitado",IF($B47="","",ROUND(VLOOKUP($B47,PRESUPUESTO!$M$12:$HV$133,107,FALSE),2)),"")</f>
        <v/>
      </c>
      <c r="Q47" s="90" t="str">
        <f t="shared" si="7"/>
        <v/>
      </c>
      <c r="R47" s="91" t="str">
        <f>IF(R$8="Habilitado",IF($B47="","",ROUND(VLOOKUP($B47,PRESUPUESTO!$M$12:$HV$133,124,FALSE),2)),"")</f>
        <v/>
      </c>
      <c r="S47" s="90" t="str">
        <f t="shared" si="8"/>
        <v/>
      </c>
      <c r="T47" s="91" t="str">
        <f>IF(T$8="Habilitado",IF($B47="","",ROUND(VLOOKUP($B47,PRESUPUESTO!$M$12:$HV$133,141,FALSE),2)),"")</f>
        <v/>
      </c>
      <c r="U47" s="90" t="str">
        <f t="shared" si="9"/>
        <v/>
      </c>
      <c r="V47" s="91" t="str">
        <f>IF(V$8="Habilitado",IF($B47="","",ROUND(VLOOKUP($B47,PRESUPUESTO!$M$12:$HV$133,158,FALSE),2)),"")</f>
        <v/>
      </c>
      <c r="W47" s="90" t="str">
        <f t="shared" si="10"/>
        <v/>
      </c>
      <c r="X47" s="91" t="str">
        <f>IF(X$8="Habilitado",IF($B47="","",ROUND(VLOOKUP($B47,PRESUPUESTO!$M$12:$HV$133,175,FALSE),2)),"")</f>
        <v/>
      </c>
      <c r="Y47" s="90" t="str">
        <f t="shared" si="11"/>
        <v/>
      </c>
      <c r="Z47" s="91" t="str">
        <f>IF(Z$8="Habilitado",IF($B47="","",ROUND(VLOOKUP($B47,PRESUPUESTO!$M$12:$HV$133,192,FALSE),2)),"")</f>
        <v/>
      </c>
      <c r="AA47" s="90" t="str">
        <f t="shared" si="12"/>
        <v/>
      </c>
      <c r="AB47" s="91" t="str">
        <f>IF(AB$8="Habilitado",IF($B47="","",ROUND(VLOOKUP($B47,PRESUPUESTO!$M$12:$HV$133,209,FALSE),2)),"")</f>
        <v/>
      </c>
      <c r="AC47" s="90" t="str">
        <f t="shared" si="13"/>
        <v/>
      </c>
    </row>
    <row r="48" spans="1:29" s="79" customFormat="1" ht="21" hidden="1" customHeight="1">
      <c r="A48" s="158">
        <v>35</v>
      </c>
      <c r="B48" s="83"/>
      <c r="C48" s="88" t="str">
        <f t="shared" si="0"/>
        <v/>
      </c>
      <c r="D48" s="91" t="str">
        <f>IF(D$8="Habilitado",IF($B48="","",ROUND(VLOOKUP($B48,PRESUPUESTO!$M$12:$HV$133,5,FALSE),2)),"")</f>
        <v/>
      </c>
      <c r="E48" s="90" t="str">
        <f t="shared" si="1"/>
        <v/>
      </c>
      <c r="F48" s="91" t="str">
        <f>IF(F$8="Habilitado",IF($B48="","",ROUND(VLOOKUP($B48,PRESUPUESTO!$M$12:$HV$133,22,FALSE),2)),"")</f>
        <v/>
      </c>
      <c r="G48" s="90" t="str">
        <f t="shared" si="2"/>
        <v/>
      </c>
      <c r="H48" s="91" t="str">
        <f>IF(H$8="Habilitado",IF($B48="","",ROUND(VLOOKUP($B48,PRESUPUESTO!$M$12:$HV$133,39,FALSE),2)),"")</f>
        <v/>
      </c>
      <c r="I48" s="90" t="str">
        <f t="shared" si="3"/>
        <v/>
      </c>
      <c r="J48" s="91" t="str">
        <f>IF(J$8="Habilitado",IF($B48="","",ROUND(VLOOKUP($B48,PRESUPUESTO!$M$12:$HV$133,56,FALSE),2)),"")</f>
        <v/>
      </c>
      <c r="K48" s="90" t="str">
        <f t="shared" si="4"/>
        <v/>
      </c>
      <c r="L48" s="91" t="str">
        <f>IF(L$8="Habilitado",IF($B48="","",ROUND(VLOOKUP($B48,PRESUPUESTO!$M$12:$HV$133,73,FALSE),2)),"")</f>
        <v/>
      </c>
      <c r="M48" s="90" t="str">
        <f t="shared" si="5"/>
        <v/>
      </c>
      <c r="N48" s="91" t="str">
        <f>IF(N$8="Habilitado",IF($B48="","",ROUND(VLOOKUP($B48,PRESUPUESTO!$M$12:$HV$133,90,FALSE),2)),"")</f>
        <v/>
      </c>
      <c r="O48" s="90" t="str">
        <f t="shared" si="6"/>
        <v/>
      </c>
      <c r="P48" s="91" t="str">
        <f>IF(P$8="Habilitado",IF($B48="","",ROUND(VLOOKUP($B48,PRESUPUESTO!$M$12:$HV$133,107,FALSE),2)),"")</f>
        <v/>
      </c>
      <c r="Q48" s="90" t="str">
        <f t="shared" si="7"/>
        <v/>
      </c>
      <c r="R48" s="91" t="str">
        <f>IF(R$8="Habilitado",IF($B48="","",ROUND(VLOOKUP($B48,PRESUPUESTO!$M$12:$HV$133,124,FALSE),2)),"")</f>
        <v/>
      </c>
      <c r="S48" s="90" t="str">
        <f t="shared" si="8"/>
        <v/>
      </c>
      <c r="T48" s="91" t="str">
        <f>IF(T$8="Habilitado",IF($B48="","",ROUND(VLOOKUP($B48,PRESUPUESTO!$M$12:$HV$133,141,FALSE),2)),"")</f>
        <v/>
      </c>
      <c r="U48" s="90" t="str">
        <f t="shared" si="9"/>
        <v/>
      </c>
      <c r="V48" s="91" t="str">
        <f>IF(V$8="Habilitado",IF($B48="","",ROUND(VLOOKUP($B48,PRESUPUESTO!$M$12:$HV$133,158,FALSE),2)),"")</f>
        <v/>
      </c>
      <c r="W48" s="90" t="str">
        <f t="shared" si="10"/>
        <v/>
      </c>
      <c r="X48" s="91" t="str">
        <f>IF(X$8="Habilitado",IF($B48="","",ROUND(VLOOKUP($B48,PRESUPUESTO!$M$12:$HV$133,175,FALSE),2)),"")</f>
        <v/>
      </c>
      <c r="Y48" s="90" t="str">
        <f t="shared" si="11"/>
        <v/>
      </c>
      <c r="Z48" s="91" t="str">
        <f>IF(Z$8="Habilitado",IF($B48="","",ROUND(VLOOKUP($B48,PRESUPUESTO!$M$12:$HV$133,192,FALSE),2)),"")</f>
        <v/>
      </c>
      <c r="AA48" s="90" t="str">
        <f t="shared" si="12"/>
        <v/>
      </c>
      <c r="AB48" s="91" t="str">
        <f>IF(AB$8="Habilitado",IF($B48="","",ROUND(VLOOKUP($B48,PRESUPUESTO!$M$12:$HV$133,209,FALSE),2)),"")</f>
        <v/>
      </c>
      <c r="AC48" s="90" t="str">
        <f t="shared" si="13"/>
        <v/>
      </c>
    </row>
    <row r="49" spans="1:29" s="79" customFormat="1" ht="21" hidden="1" customHeight="1">
      <c r="A49" s="158">
        <v>36</v>
      </c>
      <c r="B49" s="83"/>
      <c r="C49" s="88" t="str">
        <f t="shared" si="0"/>
        <v/>
      </c>
      <c r="D49" s="91" t="str">
        <f>IF(D$8="Habilitado",IF($B49="","",ROUND(VLOOKUP($B49,PRESUPUESTO!$M$12:$HV$133,5,FALSE),2)),"")</f>
        <v/>
      </c>
      <c r="E49" s="90" t="str">
        <f t="shared" si="1"/>
        <v/>
      </c>
      <c r="F49" s="91" t="str">
        <f>IF(F$8="Habilitado",IF($B49="","",ROUND(VLOOKUP($B49,PRESUPUESTO!$M$12:$HV$133,22,FALSE),2)),"")</f>
        <v/>
      </c>
      <c r="G49" s="90" t="str">
        <f t="shared" si="2"/>
        <v/>
      </c>
      <c r="H49" s="91" t="str">
        <f>IF(H$8="Habilitado",IF($B49="","",ROUND(VLOOKUP($B49,PRESUPUESTO!$M$12:$HV$133,39,FALSE),2)),"")</f>
        <v/>
      </c>
      <c r="I49" s="90" t="str">
        <f t="shared" si="3"/>
        <v/>
      </c>
      <c r="J49" s="91" t="str">
        <f>IF(J$8="Habilitado",IF($B49="","",ROUND(VLOOKUP($B49,PRESUPUESTO!$M$12:$HV$133,56,FALSE),2)),"")</f>
        <v/>
      </c>
      <c r="K49" s="90" t="str">
        <f t="shared" si="4"/>
        <v/>
      </c>
      <c r="L49" s="91" t="str">
        <f>IF(L$8="Habilitado",IF($B49="","",ROUND(VLOOKUP($B49,PRESUPUESTO!$M$12:$HV$133,73,FALSE),2)),"")</f>
        <v/>
      </c>
      <c r="M49" s="90" t="str">
        <f t="shared" si="5"/>
        <v/>
      </c>
      <c r="N49" s="91" t="str">
        <f>IF(N$8="Habilitado",IF($B49="","",ROUND(VLOOKUP($B49,PRESUPUESTO!$M$12:$HV$133,90,FALSE),2)),"")</f>
        <v/>
      </c>
      <c r="O49" s="90" t="str">
        <f t="shared" si="6"/>
        <v/>
      </c>
      <c r="P49" s="91" t="str">
        <f>IF(P$8="Habilitado",IF($B49="","",ROUND(VLOOKUP($B49,PRESUPUESTO!$M$12:$HV$133,107,FALSE),2)),"")</f>
        <v/>
      </c>
      <c r="Q49" s="90" t="str">
        <f t="shared" si="7"/>
        <v/>
      </c>
      <c r="R49" s="91" t="str">
        <f>IF(R$8="Habilitado",IF($B49="","",ROUND(VLOOKUP($B49,PRESUPUESTO!$M$12:$HV$133,124,FALSE),2)),"")</f>
        <v/>
      </c>
      <c r="S49" s="90" t="str">
        <f t="shared" si="8"/>
        <v/>
      </c>
      <c r="T49" s="91" t="str">
        <f>IF(T$8="Habilitado",IF($B49="","",ROUND(VLOOKUP($B49,PRESUPUESTO!$M$12:$HV$133,141,FALSE),2)),"")</f>
        <v/>
      </c>
      <c r="U49" s="90" t="str">
        <f t="shared" si="9"/>
        <v/>
      </c>
      <c r="V49" s="91" t="str">
        <f>IF(V$8="Habilitado",IF($B49="","",ROUND(VLOOKUP($B49,PRESUPUESTO!$M$12:$HV$133,158,FALSE),2)),"")</f>
        <v/>
      </c>
      <c r="W49" s="90" t="str">
        <f t="shared" si="10"/>
        <v/>
      </c>
      <c r="X49" s="91" t="str">
        <f>IF(X$8="Habilitado",IF($B49="","",ROUND(VLOOKUP($B49,PRESUPUESTO!$M$12:$HV$133,175,FALSE),2)),"")</f>
        <v/>
      </c>
      <c r="Y49" s="90" t="str">
        <f t="shared" si="11"/>
        <v/>
      </c>
      <c r="Z49" s="91" t="str">
        <f>IF(Z$8="Habilitado",IF($B49="","",ROUND(VLOOKUP($B49,PRESUPUESTO!$M$12:$HV$133,192,FALSE),2)),"")</f>
        <v/>
      </c>
      <c r="AA49" s="90" t="str">
        <f t="shared" si="12"/>
        <v/>
      </c>
      <c r="AB49" s="91" t="str">
        <f>IF(AB$8="Habilitado",IF($B49="","",ROUND(VLOOKUP($B49,PRESUPUESTO!$M$12:$HV$133,209,FALSE),2)),"")</f>
        <v/>
      </c>
      <c r="AC49" s="90" t="str">
        <f t="shared" si="13"/>
        <v/>
      </c>
    </row>
    <row r="50" spans="1:29" s="79" customFormat="1" ht="21" hidden="1" customHeight="1">
      <c r="A50" s="158">
        <v>37</v>
      </c>
      <c r="B50" s="83"/>
      <c r="C50" s="88" t="str">
        <f t="shared" si="0"/>
        <v/>
      </c>
      <c r="D50" s="91" t="str">
        <f>IF(D$8="Habilitado",IF($B50="","",ROUND(VLOOKUP($B50,PRESUPUESTO!$M$12:$HV$133,5,FALSE),2)),"")</f>
        <v/>
      </c>
      <c r="E50" s="90" t="str">
        <f t="shared" si="1"/>
        <v/>
      </c>
      <c r="F50" s="91" t="str">
        <f>IF(F$8="Habilitado",IF($B50="","",ROUND(VLOOKUP($B50,PRESUPUESTO!$M$12:$HV$133,22,FALSE),2)),"")</f>
        <v/>
      </c>
      <c r="G50" s="90" t="str">
        <f t="shared" si="2"/>
        <v/>
      </c>
      <c r="H50" s="91" t="str">
        <f>IF(H$8="Habilitado",IF($B50="","",ROUND(VLOOKUP($B50,PRESUPUESTO!$M$12:$HV$133,39,FALSE),2)),"")</f>
        <v/>
      </c>
      <c r="I50" s="90" t="str">
        <f t="shared" si="3"/>
        <v/>
      </c>
      <c r="J50" s="91" t="str">
        <f>IF(J$8="Habilitado",IF($B50="","",ROUND(VLOOKUP($B50,PRESUPUESTO!$M$12:$HV$133,56,FALSE),2)),"")</f>
        <v/>
      </c>
      <c r="K50" s="90" t="str">
        <f t="shared" si="4"/>
        <v/>
      </c>
      <c r="L50" s="91" t="str">
        <f>IF(L$8="Habilitado",IF($B50="","",ROUND(VLOOKUP($B50,PRESUPUESTO!$M$12:$HV$133,73,FALSE),2)),"")</f>
        <v/>
      </c>
      <c r="M50" s="90" t="str">
        <f t="shared" si="5"/>
        <v/>
      </c>
      <c r="N50" s="91" t="str">
        <f>IF(N$8="Habilitado",IF($B50="","",ROUND(VLOOKUP($B50,PRESUPUESTO!$M$12:$HV$133,90,FALSE),2)),"")</f>
        <v/>
      </c>
      <c r="O50" s="90" t="str">
        <f t="shared" si="6"/>
        <v/>
      </c>
      <c r="P50" s="91" t="str">
        <f>IF(P$8="Habilitado",IF($B50="","",ROUND(VLOOKUP($B50,PRESUPUESTO!$M$12:$HV$133,107,FALSE),2)),"")</f>
        <v/>
      </c>
      <c r="Q50" s="90" t="str">
        <f t="shared" si="7"/>
        <v/>
      </c>
      <c r="R50" s="91" t="str">
        <f>IF(R$8="Habilitado",IF($B50="","",ROUND(VLOOKUP($B50,PRESUPUESTO!$M$12:$HV$133,124,FALSE),2)),"")</f>
        <v/>
      </c>
      <c r="S50" s="90" t="str">
        <f t="shared" si="8"/>
        <v/>
      </c>
      <c r="T50" s="91" t="str">
        <f>IF(T$8="Habilitado",IF($B50="","",ROUND(VLOOKUP($B50,PRESUPUESTO!$M$12:$HV$133,141,FALSE),2)),"")</f>
        <v/>
      </c>
      <c r="U50" s="90" t="str">
        <f t="shared" si="9"/>
        <v/>
      </c>
      <c r="V50" s="91" t="str">
        <f>IF(V$8="Habilitado",IF($B50="","",ROUND(VLOOKUP($B50,PRESUPUESTO!$M$12:$HV$133,158,FALSE),2)),"")</f>
        <v/>
      </c>
      <c r="W50" s="90" t="str">
        <f t="shared" si="10"/>
        <v/>
      </c>
      <c r="X50" s="91" t="str">
        <f>IF(X$8="Habilitado",IF($B50="","",ROUND(VLOOKUP($B50,PRESUPUESTO!$M$12:$HV$133,175,FALSE),2)),"")</f>
        <v/>
      </c>
      <c r="Y50" s="90" t="str">
        <f t="shared" si="11"/>
        <v/>
      </c>
      <c r="Z50" s="91" t="str">
        <f>IF(Z$8="Habilitado",IF($B50="","",ROUND(VLOOKUP($B50,PRESUPUESTO!$M$12:$HV$133,192,FALSE),2)),"")</f>
        <v/>
      </c>
      <c r="AA50" s="90" t="str">
        <f t="shared" si="12"/>
        <v/>
      </c>
      <c r="AB50" s="91" t="str">
        <f>IF(AB$8="Habilitado",IF($B50="","",ROUND(VLOOKUP($B50,PRESUPUESTO!$M$12:$HV$133,209,FALSE),2)),"")</f>
        <v/>
      </c>
      <c r="AC50" s="90" t="str">
        <f t="shared" si="13"/>
        <v/>
      </c>
    </row>
    <row r="51" spans="1:29" s="79" customFormat="1" ht="21" hidden="1" customHeight="1">
      <c r="A51" s="158">
        <v>38</v>
      </c>
      <c r="B51" s="83"/>
      <c r="C51" s="88" t="str">
        <f t="shared" si="0"/>
        <v/>
      </c>
      <c r="D51" s="91" t="str">
        <f>IF(D$8="Habilitado",IF($B51="","",ROUND(VLOOKUP($B51,PRESUPUESTO!$M$12:$HV$133,5,FALSE),2)),"")</f>
        <v/>
      </c>
      <c r="E51" s="90" t="str">
        <f t="shared" si="1"/>
        <v/>
      </c>
      <c r="F51" s="91" t="str">
        <f>IF(F$8="Habilitado",IF($B51="","",ROUND(VLOOKUP($B51,PRESUPUESTO!$M$12:$HV$133,22,FALSE),2)),"")</f>
        <v/>
      </c>
      <c r="G51" s="90" t="str">
        <f t="shared" si="2"/>
        <v/>
      </c>
      <c r="H51" s="91" t="str">
        <f>IF(H$8="Habilitado",IF($B51="","",ROUND(VLOOKUP($B51,PRESUPUESTO!$M$12:$HV$133,39,FALSE),2)),"")</f>
        <v/>
      </c>
      <c r="I51" s="90" t="str">
        <f t="shared" si="3"/>
        <v/>
      </c>
      <c r="J51" s="91" t="str">
        <f>IF(J$8="Habilitado",IF($B51="","",ROUND(VLOOKUP($B51,PRESUPUESTO!$M$12:$HV$133,56,FALSE),2)),"")</f>
        <v/>
      </c>
      <c r="K51" s="90" t="str">
        <f t="shared" si="4"/>
        <v/>
      </c>
      <c r="L51" s="91" t="str">
        <f>IF(L$8="Habilitado",IF($B51="","",ROUND(VLOOKUP($B51,PRESUPUESTO!$M$12:$HV$133,73,FALSE),2)),"")</f>
        <v/>
      </c>
      <c r="M51" s="90" t="str">
        <f t="shared" si="5"/>
        <v/>
      </c>
      <c r="N51" s="91" t="str">
        <f>IF(N$8="Habilitado",IF($B51="","",ROUND(VLOOKUP($B51,PRESUPUESTO!$M$12:$HV$133,90,FALSE),2)),"")</f>
        <v/>
      </c>
      <c r="O51" s="90" t="str">
        <f t="shared" si="6"/>
        <v/>
      </c>
      <c r="P51" s="91" t="str">
        <f>IF(P$8="Habilitado",IF($B51="","",ROUND(VLOOKUP($B51,PRESUPUESTO!$M$12:$HV$133,107,FALSE),2)),"")</f>
        <v/>
      </c>
      <c r="Q51" s="90" t="str">
        <f t="shared" si="7"/>
        <v/>
      </c>
      <c r="R51" s="91" t="str">
        <f>IF(R$8="Habilitado",IF($B51="","",ROUND(VLOOKUP($B51,PRESUPUESTO!$M$12:$HV$133,124,FALSE),2)),"")</f>
        <v/>
      </c>
      <c r="S51" s="90" t="str">
        <f t="shared" si="8"/>
        <v/>
      </c>
      <c r="T51" s="91" t="str">
        <f>IF(T$8="Habilitado",IF($B51="","",ROUND(VLOOKUP($B51,PRESUPUESTO!$M$12:$HV$133,141,FALSE),2)),"")</f>
        <v/>
      </c>
      <c r="U51" s="90" t="str">
        <f t="shared" si="9"/>
        <v/>
      </c>
      <c r="V51" s="91" t="str">
        <f>IF(V$8="Habilitado",IF($B51="","",ROUND(VLOOKUP($B51,PRESUPUESTO!$M$12:$HV$133,158,FALSE),2)),"")</f>
        <v/>
      </c>
      <c r="W51" s="90" t="str">
        <f t="shared" si="10"/>
        <v/>
      </c>
      <c r="X51" s="91" t="str">
        <f>IF(X$8="Habilitado",IF($B51="","",ROUND(VLOOKUP($B51,PRESUPUESTO!$M$12:$HV$133,175,FALSE),2)),"")</f>
        <v/>
      </c>
      <c r="Y51" s="90" t="str">
        <f t="shared" si="11"/>
        <v/>
      </c>
      <c r="Z51" s="91" t="str">
        <f>IF(Z$8="Habilitado",IF($B51="","",ROUND(VLOOKUP($B51,PRESUPUESTO!$M$12:$HV$133,192,FALSE),2)),"")</f>
        <v/>
      </c>
      <c r="AA51" s="90" t="str">
        <f t="shared" si="12"/>
        <v/>
      </c>
      <c r="AB51" s="91" t="str">
        <f>IF(AB$8="Habilitado",IF($B51="","",ROUND(VLOOKUP($B51,PRESUPUESTO!$M$12:$HV$133,209,FALSE),2)),"")</f>
        <v/>
      </c>
      <c r="AC51" s="90" t="str">
        <f t="shared" si="13"/>
        <v/>
      </c>
    </row>
    <row r="52" spans="1:29" s="79" customFormat="1" ht="21" hidden="1" customHeight="1">
      <c r="A52" s="158">
        <v>39</v>
      </c>
      <c r="B52" s="83"/>
      <c r="C52" s="88" t="str">
        <f t="shared" si="0"/>
        <v/>
      </c>
      <c r="D52" s="91" t="str">
        <f>IF(D$8="Habilitado",IF($B52="","",ROUND(VLOOKUP($B52,PRESUPUESTO!$M$12:$HV$133,5,FALSE),2)),"")</f>
        <v/>
      </c>
      <c r="E52" s="90" t="str">
        <f t="shared" si="1"/>
        <v/>
      </c>
      <c r="F52" s="91" t="str">
        <f>IF(F$8="Habilitado",IF($B52="","",ROUND(VLOOKUP($B52,PRESUPUESTO!$M$12:$HV$133,22,FALSE),2)),"")</f>
        <v/>
      </c>
      <c r="G52" s="90" t="str">
        <f t="shared" si="2"/>
        <v/>
      </c>
      <c r="H52" s="91" t="str">
        <f>IF(H$8="Habilitado",IF($B52="","",ROUND(VLOOKUP($B52,PRESUPUESTO!$M$12:$HV$133,39,FALSE),2)),"")</f>
        <v/>
      </c>
      <c r="I52" s="90" t="str">
        <f t="shared" si="3"/>
        <v/>
      </c>
      <c r="J52" s="91" t="str">
        <f>IF(J$8="Habilitado",IF($B52="","",ROUND(VLOOKUP($B52,PRESUPUESTO!$M$12:$HV$133,56,FALSE),2)),"")</f>
        <v/>
      </c>
      <c r="K52" s="90" t="str">
        <f t="shared" si="4"/>
        <v/>
      </c>
      <c r="L52" s="91" t="str">
        <f>IF(L$8="Habilitado",IF($B52="","",ROUND(VLOOKUP($B52,PRESUPUESTO!$M$12:$HV$133,73,FALSE),2)),"")</f>
        <v/>
      </c>
      <c r="M52" s="90" t="str">
        <f t="shared" si="5"/>
        <v/>
      </c>
      <c r="N52" s="91" t="str">
        <f>IF(N$8="Habilitado",IF($B52="","",ROUND(VLOOKUP($B52,PRESUPUESTO!$M$12:$HV$133,90,FALSE),2)),"")</f>
        <v/>
      </c>
      <c r="O52" s="90" t="str">
        <f t="shared" si="6"/>
        <v/>
      </c>
      <c r="P52" s="91" t="str">
        <f>IF(P$8="Habilitado",IF($B52="","",ROUND(VLOOKUP($B52,PRESUPUESTO!$M$12:$HV$133,107,FALSE),2)),"")</f>
        <v/>
      </c>
      <c r="Q52" s="90" t="str">
        <f t="shared" si="7"/>
        <v/>
      </c>
      <c r="R52" s="91" t="str">
        <f>IF(R$8="Habilitado",IF($B52="","",ROUND(VLOOKUP($B52,PRESUPUESTO!$M$12:$HV$133,124,FALSE),2)),"")</f>
        <v/>
      </c>
      <c r="S52" s="90" t="str">
        <f t="shared" si="8"/>
        <v/>
      </c>
      <c r="T52" s="91" t="str">
        <f>IF(T$8="Habilitado",IF($B52="","",ROUND(VLOOKUP($B52,PRESUPUESTO!$M$12:$HV$133,141,FALSE),2)),"")</f>
        <v/>
      </c>
      <c r="U52" s="90" t="str">
        <f t="shared" si="9"/>
        <v/>
      </c>
      <c r="V52" s="91" t="str">
        <f>IF(V$8="Habilitado",IF($B52="","",ROUND(VLOOKUP($B52,PRESUPUESTO!$M$12:$HV$133,158,FALSE),2)),"")</f>
        <v/>
      </c>
      <c r="W52" s="90" t="str">
        <f t="shared" si="10"/>
        <v/>
      </c>
      <c r="X52" s="91" t="str">
        <f>IF(X$8="Habilitado",IF($B52="","",ROUND(VLOOKUP($B52,PRESUPUESTO!$M$12:$HV$133,175,FALSE),2)),"")</f>
        <v/>
      </c>
      <c r="Y52" s="90" t="str">
        <f t="shared" si="11"/>
        <v/>
      </c>
      <c r="Z52" s="91" t="str">
        <f>IF(Z$8="Habilitado",IF($B52="","",ROUND(VLOOKUP($B52,PRESUPUESTO!$M$12:$HV$133,192,FALSE),2)),"")</f>
        <v/>
      </c>
      <c r="AA52" s="90" t="str">
        <f t="shared" si="12"/>
        <v/>
      </c>
      <c r="AB52" s="91" t="str">
        <f>IF(AB$8="Habilitado",IF($B52="","",ROUND(VLOOKUP($B52,PRESUPUESTO!$M$12:$HV$133,209,FALSE),2)),"")</f>
        <v/>
      </c>
      <c r="AC52" s="90" t="str">
        <f t="shared" si="13"/>
        <v/>
      </c>
    </row>
    <row r="53" spans="1:29" s="79" customFormat="1" ht="21" hidden="1" customHeight="1">
      <c r="A53" s="158">
        <v>40</v>
      </c>
      <c r="B53" s="83"/>
      <c r="C53" s="88" t="str">
        <f t="shared" si="0"/>
        <v/>
      </c>
      <c r="D53" s="91" t="str">
        <f>IF(D$8="Habilitado",IF($B53="","",ROUND(VLOOKUP($B53,PRESUPUESTO!$M$12:$HV$133,5,FALSE),2)),"")</f>
        <v/>
      </c>
      <c r="E53" s="90" t="str">
        <f t="shared" si="1"/>
        <v/>
      </c>
      <c r="F53" s="91" t="str">
        <f>IF(F$8="Habilitado",IF($B53="","",ROUND(VLOOKUP($B53,PRESUPUESTO!$M$12:$HV$133,22,FALSE),2)),"")</f>
        <v/>
      </c>
      <c r="G53" s="90" t="str">
        <f t="shared" si="2"/>
        <v/>
      </c>
      <c r="H53" s="91" t="str">
        <f>IF(H$8="Habilitado",IF($B53="","",ROUND(VLOOKUP($B53,PRESUPUESTO!$M$12:$HV$133,39,FALSE),2)),"")</f>
        <v/>
      </c>
      <c r="I53" s="90" t="str">
        <f t="shared" si="3"/>
        <v/>
      </c>
      <c r="J53" s="91" t="str">
        <f>IF(J$8="Habilitado",IF($B53="","",ROUND(VLOOKUP($B53,PRESUPUESTO!$M$12:$HV$133,56,FALSE),2)),"")</f>
        <v/>
      </c>
      <c r="K53" s="90" t="str">
        <f t="shared" si="4"/>
        <v/>
      </c>
      <c r="L53" s="91" t="str">
        <f>IF(L$8="Habilitado",IF($B53="","",ROUND(VLOOKUP($B53,PRESUPUESTO!$M$12:$HV$133,73,FALSE),2)),"")</f>
        <v/>
      </c>
      <c r="M53" s="90" t="str">
        <f t="shared" si="5"/>
        <v/>
      </c>
      <c r="N53" s="91" t="str">
        <f>IF(N$8="Habilitado",IF($B53="","",ROUND(VLOOKUP($B53,PRESUPUESTO!$M$12:$HV$133,90,FALSE),2)),"")</f>
        <v/>
      </c>
      <c r="O53" s="90" t="str">
        <f t="shared" si="6"/>
        <v/>
      </c>
      <c r="P53" s="91" t="str">
        <f>IF(P$8="Habilitado",IF($B53="","",ROUND(VLOOKUP($B53,PRESUPUESTO!$M$12:$HV$133,107,FALSE),2)),"")</f>
        <v/>
      </c>
      <c r="Q53" s="90" t="str">
        <f t="shared" si="7"/>
        <v/>
      </c>
      <c r="R53" s="91" t="str">
        <f>IF(R$8="Habilitado",IF($B53="","",ROUND(VLOOKUP($B53,PRESUPUESTO!$M$12:$HV$133,124,FALSE),2)),"")</f>
        <v/>
      </c>
      <c r="S53" s="90" t="str">
        <f t="shared" si="8"/>
        <v/>
      </c>
      <c r="T53" s="91" t="str">
        <f>IF(T$8="Habilitado",IF($B53="","",ROUND(VLOOKUP($B53,PRESUPUESTO!$M$12:$HV$133,141,FALSE),2)),"")</f>
        <v/>
      </c>
      <c r="U53" s="90" t="str">
        <f t="shared" si="9"/>
        <v/>
      </c>
      <c r="V53" s="91" t="str">
        <f>IF(V$8="Habilitado",IF($B53="","",ROUND(VLOOKUP($B53,PRESUPUESTO!$M$12:$HV$133,158,FALSE),2)),"")</f>
        <v/>
      </c>
      <c r="W53" s="90" t="str">
        <f t="shared" si="10"/>
        <v/>
      </c>
      <c r="X53" s="91" t="str">
        <f>IF(X$8="Habilitado",IF($B53="","",ROUND(VLOOKUP($B53,PRESUPUESTO!$M$12:$HV$133,175,FALSE),2)),"")</f>
        <v/>
      </c>
      <c r="Y53" s="90" t="str">
        <f t="shared" si="11"/>
        <v/>
      </c>
      <c r="Z53" s="91" t="str">
        <f>IF(Z$8="Habilitado",IF($B53="","",ROUND(VLOOKUP($B53,PRESUPUESTO!$M$12:$HV$133,192,FALSE),2)),"")</f>
        <v/>
      </c>
      <c r="AA53" s="90" t="str">
        <f t="shared" si="12"/>
        <v/>
      </c>
      <c r="AB53" s="91" t="str">
        <f>IF(AB$8="Habilitado",IF($B53="","",ROUND(VLOOKUP($B53,PRESUPUESTO!$M$12:$HV$133,209,FALSE),2)),"")</f>
        <v/>
      </c>
      <c r="AC53" s="90" t="str">
        <f t="shared" si="13"/>
        <v/>
      </c>
    </row>
    <row r="54" spans="1:29" s="79" customFormat="1" ht="21" hidden="1" customHeight="1">
      <c r="A54" s="158">
        <v>41</v>
      </c>
      <c r="B54" s="83"/>
      <c r="C54" s="88" t="str">
        <f t="shared" si="0"/>
        <v/>
      </c>
      <c r="D54" s="91" t="str">
        <f>IF(D$8="Habilitado",IF($B54="","",ROUND(VLOOKUP($B54,PRESUPUESTO!$M$12:$HV$133,5,FALSE),2)),"")</f>
        <v/>
      </c>
      <c r="E54" s="90" t="str">
        <f t="shared" si="1"/>
        <v/>
      </c>
      <c r="F54" s="91" t="str">
        <f>IF(F$8="Habilitado",IF($B54="","",ROUND(VLOOKUP($B54,PRESUPUESTO!$M$12:$HV$133,22,FALSE),2)),"")</f>
        <v/>
      </c>
      <c r="G54" s="90" t="str">
        <f t="shared" si="2"/>
        <v/>
      </c>
      <c r="H54" s="91" t="str">
        <f>IF(H$8="Habilitado",IF($B54="","",ROUND(VLOOKUP($B54,PRESUPUESTO!$M$12:$HV$133,39,FALSE),2)),"")</f>
        <v/>
      </c>
      <c r="I54" s="90" t="str">
        <f t="shared" si="3"/>
        <v/>
      </c>
      <c r="J54" s="91" t="str">
        <f>IF(J$8="Habilitado",IF($B54="","",ROUND(VLOOKUP($B54,PRESUPUESTO!$M$12:$HV$133,56,FALSE),2)),"")</f>
        <v/>
      </c>
      <c r="K54" s="90" t="str">
        <f t="shared" si="4"/>
        <v/>
      </c>
      <c r="L54" s="91" t="str">
        <f>IF(L$8="Habilitado",IF($B54="","",ROUND(VLOOKUP($B54,PRESUPUESTO!$M$12:$HV$133,73,FALSE),2)),"")</f>
        <v/>
      </c>
      <c r="M54" s="90" t="str">
        <f t="shared" si="5"/>
        <v/>
      </c>
      <c r="N54" s="91" t="str">
        <f>IF(N$8="Habilitado",IF($B54="","",ROUND(VLOOKUP($B54,PRESUPUESTO!$M$12:$HV$133,90,FALSE),2)),"")</f>
        <v/>
      </c>
      <c r="O54" s="90" t="str">
        <f t="shared" si="6"/>
        <v/>
      </c>
      <c r="P54" s="91" t="str">
        <f>IF(P$8="Habilitado",IF($B54="","",ROUND(VLOOKUP($B54,PRESUPUESTO!$M$12:$HV$133,107,FALSE),2)),"")</f>
        <v/>
      </c>
      <c r="Q54" s="90" t="str">
        <f t="shared" si="7"/>
        <v/>
      </c>
      <c r="R54" s="91" t="str">
        <f>IF(R$8="Habilitado",IF($B54="","",ROUND(VLOOKUP($B54,PRESUPUESTO!$M$12:$HV$133,124,FALSE),2)),"")</f>
        <v/>
      </c>
      <c r="S54" s="90" t="str">
        <f t="shared" si="8"/>
        <v/>
      </c>
      <c r="T54" s="91" t="str">
        <f>IF(T$8="Habilitado",IF($B54="","",ROUND(VLOOKUP($B54,PRESUPUESTO!$M$12:$HV$133,141,FALSE),2)),"")</f>
        <v/>
      </c>
      <c r="U54" s="90" t="str">
        <f t="shared" si="9"/>
        <v/>
      </c>
      <c r="V54" s="91" t="str">
        <f>IF(V$8="Habilitado",IF($B54="","",ROUND(VLOOKUP($B54,PRESUPUESTO!$M$12:$HV$133,158,FALSE),2)),"")</f>
        <v/>
      </c>
      <c r="W54" s="90" t="str">
        <f t="shared" si="10"/>
        <v/>
      </c>
      <c r="X54" s="91" t="str">
        <f>IF(X$8="Habilitado",IF($B54="","",ROUND(VLOOKUP($B54,PRESUPUESTO!$M$12:$HV$133,175,FALSE),2)),"")</f>
        <v/>
      </c>
      <c r="Y54" s="90" t="str">
        <f t="shared" si="11"/>
        <v/>
      </c>
      <c r="Z54" s="91" t="str">
        <f>IF(Z$8="Habilitado",IF($B54="","",ROUND(VLOOKUP($B54,PRESUPUESTO!$M$12:$HV$133,192,FALSE),2)),"")</f>
        <v/>
      </c>
      <c r="AA54" s="90" t="str">
        <f t="shared" si="12"/>
        <v/>
      </c>
      <c r="AB54" s="91" t="str">
        <f>IF(AB$8="Habilitado",IF($B54="","",ROUND(VLOOKUP($B54,PRESUPUESTO!$M$12:$HV$133,209,FALSE),2)),"")</f>
        <v/>
      </c>
      <c r="AC54" s="90" t="str">
        <f t="shared" si="13"/>
        <v/>
      </c>
    </row>
    <row r="55" spans="1:29" s="79" customFormat="1" ht="21" hidden="1" customHeight="1">
      <c r="A55" s="158">
        <v>42</v>
      </c>
      <c r="B55" s="83"/>
      <c r="C55" s="88" t="str">
        <f t="shared" si="0"/>
        <v/>
      </c>
      <c r="D55" s="91" t="str">
        <f>IF(D$8="Habilitado",IF($B55="","",ROUND(VLOOKUP($B55,PRESUPUESTO!$M$12:$HV$133,5,FALSE),2)),"")</f>
        <v/>
      </c>
      <c r="E55" s="90" t="str">
        <f t="shared" si="1"/>
        <v/>
      </c>
      <c r="F55" s="91" t="str">
        <f>IF(F$8="Habilitado",IF($B55="","",ROUND(VLOOKUP($B55,PRESUPUESTO!$M$12:$HV$133,22,FALSE),2)),"")</f>
        <v/>
      </c>
      <c r="G55" s="90" t="str">
        <f t="shared" si="2"/>
        <v/>
      </c>
      <c r="H55" s="91" t="str">
        <f>IF(H$8="Habilitado",IF($B55="","",ROUND(VLOOKUP($B55,PRESUPUESTO!$M$12:$HV$133,39,FALSE),2)),"")</f>
        <v/>
      </c>
      <c r="I55" s="90" t="str">
        <f t="shared" si="3"/>
        <v/>
      </c>
      <c r="J55" s="91" t="str">
        <f>IF(J$8="Habilitado",IF($B55="","",ROUND(VLOOKUP($B55,PRESUPUESTO!$M$12:$HV$133,56,FALSE),2)),"")</f>
        <v/>
      </c>
      <c r="K55" s="90" t="str">
        <f t="shared" si="4"/>
        <v/>
      </c>
      <c r="L55" s="91" t="str">
        <f>IF(L$8="Habilitado",IF($B55="","",ROUND(VLOOKUP($B55,PRESUPUESTO!$M$12:$HV$133,73,FALSE),2)),"")</f>
        <v/>
      </c>
      <c r="M55" s="90" t="str">
        <f t="shared" si="5"/>
        <v/>
      </c>
      <c r="N55" s="91" t="str">
        <f>IF(N$8="Habilitado",IF($B55="","",ROUND(VLOOKUP($B55,PRESUPUESTO!$M$12:$HV$133,90,FALSE),2)),"")</f>
        <v/>
      </c>
      <c r="O55" s="90" t="str">
        <f t="shared" si="6"/>
        <v/>
      </c>
      <c r="P55" s="91" t="str">
        <f>IF(P$8="Habilitado",IF($B55="","",ROUND(VLOOKUP($B55,PRESUPUESTO!$M$12:$HV$133,107,FALSE),2)),"")</f>
        <v/>
      </c>
      <c r="Q55" s="90" t="str">
        <f t="shared" si="7"/>
        <v/>
      </c>
      <c r="R55" s="91" t="str">
        <f>IF(R$8="Habilitado",IF($B55="","",ROUND(VLOOKUP($B55,PRESUPUESTO!$M$12:$HV$133,124,FALSE),2)),"")</f>
        <v/>
      </c>
      <c r="S55" s="90" t="str">
        <f t="shared" si="8"/>
        <v/>
      </c>
      <c r="T55" s="91" t="str">
        <f>IF(T$8="Habilitado",IF($B55="","",ROUND(VLOOKUP($B55,PRESUPUESTO!$M$12:$HV$133,141,FALSE),2)),"")</f>
        <v/>
      </c>
      <c r="U55" s="90" t="str">
        <f t="shared" si="9"/>
        <v/>
      </c>
      <c r="V55" s="91" t="str">
        <f>IF(V$8="Habilitado",IF($B55="","",ROUND(VLOOKUP($B55,PRESUPUESTO!$M$12:$HV$133,158,FALSE),2)),"")</f>
        <v/>
      </c>
      <c r="W55" s="90" t="str">
        <f t="shared" si="10"/>
        <v/>
      </c>
      <c r="X55" s="91" t="str">
        <f>IF(X$8="Habilitado",IF($B55="","",ROUND(VLOOKUP($B55,PRESUPUESTO!$M$12:$HV$133,175,FALSE),2)),"")</f>
        <v/>
      </c>
      <c r="Y55" s="90" t="str">
        <f t="shared" si="11"/>
        <v/>
      </c>
      <c r="Z55" s="91" t="str">
        <f>IF(Z$8="Habilitado",IF($B55="","",ROUND(VLOOKUP($B55,PRESUPUESTO!$M$12:$HV$133,192,FALSE),2)),"")</f>
        <v/>
      </c>
      <c r="AA55" s="90" t="str">
        <f t="shared" si="12"/>
        <v/>
      </c>
      <c r="AB55" s="91" t="str">
        <f>IF(AB$8="Habilitado",IF($B55="","",ROUND(VLOOKUP($B55,PRESUPUESTO!$M$12:$HV$133,209,FALSE),2)),"")</f>
        <v/>
      </c>
      <c r="AC55" s="90" t="str">
        <f t="shared" si="13"/>
        <v/>
      </c>
    </row>
    <row r="56" spans="1:29" s="79" customFormat="1" ht="21" hidden="1" customHeight="1">
      <c r="A56" s="158">
        <v>43</v>
      </c>
      <c r="B56" s="83"/>
      <c r="C56" s="88" t="str">
        <f t="shared" si="0"/>
        <v/>
      </c>
      <c r="D56" s="91" t="str">
        <f>IF(D$8="Habilitado",IF($B56="","",ROUND(VLOOKUP($B56,PRESUPUESTO!$M$12:$HV$133,5,FALSE),2)),"")</f>
        <v/>
      </c>
      <c r="E56" s="90" t="str">
        <f t="shared" si="1"/>
        <v/>
      </c>
      <c r="F56" s="91" t="str">
        <f>IF(F$8="Habilitado",IF($B56="","",ROUND(VLOOKUP($B56,PRESUPUESTO!$M$12:$HV$133,22,FALSE),2)),"")</f>
        <v/>
      </c>
      <c r="G56" s="90" t="str">
        <f t="shared" si="2"/>
        <v/>
      </c>
      <c r="H56" s="91" t="str">
        <f>IF(H$8="Habilitado",IF($B56="","",ROUND(VLOOKUP($B56,PRESUPUESTO!$M$12:$HV$133,39,FALSE),2)),"")</f>
        <v/>
      </c>
      <c r="I56" s="90" t="str">
        <f t="shared" si="3"/>
        <v/>
      </c>
      <c r="J56" s="91" t="str">
        <f>IF(J$8="Habilitado",IF($B56="","",ROUND(VLOOKUP($B56,PRESUPUESTO!$M$12:$HV$133,56,FALSE),2)),"")</f>
        <v/>
      </c>
      <c r="K56" s="90" t="str">
        <f t="shared" si="4"/>
        <v/>
      </c>
      <c r="L56" s="91" t="str">
        <f>IF(L$8="Habilitado",IF($B56="","",ROUND(VLOOKUP($B56,PRESUPUESTO!$M$12:$HV$133,73,FALSE),2)),"")</f>
        <v/>
      </c>
      <c r="M56" s="90" t="str">
        <f t="shared" si="5"/>
        <v/>
      </c>
      <c r="N56" s="91" t="str">
        <f>IF(N$8="Habilitado",IF($B56="","",ROUND(VLOOKUP($B56,PRESUPUESTO!$M$12:$HV$133,90,FALSE),2)),"")</f>
        <v/>
      </c>
      <c r="O56" s="90" t="str">
        <f t="shared" si="6"/>
        <v/>
      </c>
      <c r="P56" s="91" t="str">
        <f>IF(P$8="Habilitado",IF($B56="","",ROUND(VLOOKUP($B56,PRESUPUESTO!$M$12:$HV$133,107,FALSE),2)),"")</f>
        <v/>
      </c>
      <c r="Q56" s="90" t="str">
        <f t="shared" si="7"/>
        <v/>
      </c>
      <c r="R56" s="91" t="str">
        <f>IF(R$8="Habilitado",IF($B56="","",ROUND(VLOOKUP($B56,PRESUPUESTO!$M$12:$HV$133,124,FALSE),2)),"")</f>
        <v/>
      </c>
      <c r="S56" s="90" t="str">
        <f t="shared" si="8"/>
        <v/>
      </c>
      <c r="T56" s="91" t="str">
        <f>IF(T$8="Habilitado",IF($B56="","",ROUND(VLOOKUP($B56,PRESUPUESTO!$M$12:$HV$133,141,FALSE),2)),"")</f>
        <v/>
      </c>
      <c r="U56" s="90" t="str">
        <f t="shared" si="9"/>
        <v/>
      </c>
      <c r="V56" s="91" t="str">
        <f>IF(V$8="Habilitado",IF($B56="","",ROUND(VLOOKUP($B56,PRESUPUESTO!$M$12:$HV$133,158,FALSE),2)),"")</f>
        <v/>
      </c>
      <c r="W56" s="90" t="str">
        <f t="shared" si="10"/>
        <v/>
      </c>
      <c r="X56" s="91" t="str">
        <f>IF(X$8="Habilitado",IF($B56="","",ROUND(VLOOKUP($B56,PRESUPUESTO!$M$12:$HV$133,175,FALSE),2)),"")</f>
        <v/>
      </c>
      <c r="Y56" s="90" t="str">
        <f t="shared" si="11"/>
        <v/>
      </c>
      <c r="Z56" s="91" t="str">
        <f>IF(Z$8="Habilitado",IF($B56="","",ROUND(VLOOKUP($B56,PRESUPUESTO!$M$12:$HV$133,192,FALSE),2)),"")</f>
        <v/>
      </c>
      <c r="AA56" s="90" t="str">
        <f t="shared" si="12"/>
        <v/>
      </c>
      <c r="AB56" s="91" t="str">
        <f>IF(AB$8="Habilitado",IF($B56="","",ROUND(VLOOKUP($B56,PRESUPUESTO!$M$12:$HV$133,209,FALSE),2)),"")</f>
        <v/>
      </c>
      <c r="AC56" s="90" t="str">
        <f t="shared" si="13"/>
        <v/>
      </c>
    </row>
    <row r="57" spans="1:29" s="79" customFormat="1" ht="21" hidden="1" customHeight="1">
      <c r="A57" s="158">
        <v>44</v>
      </c>
      <c r="B57" s="83"/>
      <c r="C57" s="88" t="str">
        <f t="shared" si="0"/>
        <v/>
      </c>
      <c r="D57" s="91" t="str">
        <f>IF(D$8="Habilitado",IF($B57="","",ROUND(VLOOKUP($B57,PRESUPUESTO!$M$12:$HV$133,5,FALSE),2)),"")</f>
        <v/>
      </c>
      <c r="E57" s="90" t="str">
        <f t="shared" si="1"/>
        <v/>
      </c>
      <c r="F57" s="91" t="str">
        <f>IF(F$8="Habilitado",IF($B57="","",ROUND(VLOOKUP($B57,PRESUPUESTO!$M$12:$HV$133,22,FALSE),2)),"")</f>
        <v/>
      </c>
      <c r="G57" s="90" t="str">
        <f t="shared" si="2"/>
        <v/>
      </c>
      <c r="H57" s="91" t="str">
        <f>IF(H$8="Habilitado",IF($B57="","",ROUND(VLOOKUP($B57,PRESUPUESTO!$M$12:$HV$133,39,FALSE),2)),"")</f>
        <v/>
      </c>
      <c r="I57" s="90" t="str">
        <f t="shared" si="3"/>
        <v/>
      </c>
      <c r="J57" s="91" t="str">
        <f>IF(J$8="Habilitado",IF($B57="","",ROUND(VLOOKUP($B57,PRESUPUESTO!$M$12:$HV$133,56,FALSE),2)),"")</f>
        <v/>
      </c>
      <c r="K57" s="90" t="str">
        <f t="shared" si="4"/>
        <v/>
      </c>
      <c r="L57" s="91" t="str">
        <f>IF(L$8="Habilitado",IF($B57="","",ROUND(VLOOKUP($B57,PRESUPUESTO!$M$12:$HV$133,73,FALSE),2)),"")</f>
        <v/>
      </c>
      <c r="M57" s="90" t="str">
        <f t="shared" si="5"/>
        <v/>
      </c>
      <c r="N57" s="91" t="str">
        <f>IF(N$8="Habilitado",IF($B57="","",ROUND(VLOOKUP($B57,PRESUPUESTO!$M$12:$HV$133,90,FALSE),2)),"")</f>
        <v/>
      </c>
      <c r="O57" s="90" t="str">
        <f t="shared" si="6"/>
        <v/>
      </c>
      <c r="P57" s="91" t="str">
        <f>IF(P$8="Habilitado",IF($B57="","",ROUND(VLOOKUP($B57,PRESUPUESTO!$M$12:$HV$133,107,FALSE),2)),"")</f>
        <v/>
      </c>
      <c r="Q57" s="90" t="str">
        <f t="shared" si="7"/>
        <v/>
      </c>
      <c r="R57" s="91" t="str">
        <f>IF(R$8="Habilitado",IF($B57="","",ROUND(VLOOKUP($B57,PRESUPUESTO!$M$12:$HV$133,124,FALSE),2)),"")</f>
        <v/>
      </c>
      <c r="S57" s="90" t="str">
        <f t="shared" si="8"/>
        <v/>
      </c>
      <c r="T57" s="91" t="str">
        <f>IF(T$8="Habilitado",IF($B57="","",ROUND(VLOOKUP($B57,PRESUPUESTO!$M$12:$HV$133,141,FALSE),2)),"")</f>
        <v/>
      </c>
      <c r="U57" s="90" t="str">
        <f t="shared" si="9"/>
        <v/>
      </c>
      <c r="V57" s="91" t="str">
        <f>IF(V$8="Habilitado",IF($B57="","",ROUND(VLOOKUP($B57,PRESUPUESTO!$M$12:$HV$133,158,FALSE),2)),"")</f>
        <v/>
      </c>
      <c r="W57" s="90" t="str">
        <f t="shared" si="10"/>
        <v/>
      </c>
      <c r="X57" s="91" t="str">
        <f>IF(X$8="Habilitado",IF($B57="","",ROUND(VLOOKUP($B57,PRESUPUESTO!$M$12:$HV$133,175,FALSE),2)),"")</f>
        <v/>
      </c>
      <c r="Y57" s="90" t="str">
        <f t="shared" si="11"/>
        <v/>
      </c>
      <c r="Z57" s="91" t="str">
        <f>IF(Z$8="Habilitado",IF($B57="","",ROUND(VLOOKUP($B57,PRESUPUESTO!$M$12:$HV$133,192,FALSE),2)),"")</f>
        <v/>
      </c>
      <c r="AA57" s="90" t="str">
        <f t="shared" si="12"/>
        <v/>
      </c>
      <c r="AB57" s="91" t="str">
        <f>IF(AB$8="Habilitado",IF($B57="","",ROUND(VLOOKUP($B57,PRESUPUESTO!$M$12:$HV$133,209,FALSE),2)),"")</f>
        <v/>
      </c>
      <c r="AC57" s="90" t="str">
        <f t="shared" si="13"/>
        <v/>
      </c>
    </row>
    <row r="58" spans="1:29" s="79" customFormat="1" ht="21" hidden="1" customHeight="1">
      <c r="A58" s="158">
        <v>45</v>
      </c>
      <c r="B58" s="83"/>
      <c r="C58" s="88" t="str">
        <f t="shared" si="0"/>
        <v/>
      </c>
      <c r="D58" s="91" t="str">
        <f>IF(D$8="Habilitado",IF($B58="","",ROUND(VLOOKUP($B58,PRESUPUESTO!$M$12:$HV$133,5,FALSE),2)),"")</f>
        <v/>
      </c>
      <c r="E58" s="90" t="str">
        <f t="shared" si="1"/>
        <v/>
      </c>
      <c r="F58" s="91" t="str">
        <f>IF(F$8="Habilitado",IF($B58="","",ROUND(VLOOKUP($B58,PRESUPUESTO!$M$12:$HV$133,22,FALSE),2)),"")</f>
        <v/>
      </c>
      <c r="G58" s="90" t="str">
        <f t="shared" si="2"/>
        <v/>
      </c>
      <c r="H58" s="91" t="str">
        <f>IF(H$8="Habilitado",IF($B58="","",ROUND(VLOOKUP($B58,PRESUPUESTO!$M$12:$HV$133,39,FALSE),2)),"")</f>
        <v/>
      </c>
      <c r="I58" s="90" t="str">
        <f t="shared" si="3"/>
        <v/>
      </c>
      <c r="J58" s="91" t="str">
        <f>IF(J$8="Habilitado",IF($B58="","",ROUND(VLOOKUP($B58,PRESUPUESTO!$M$12:$HV$133,56,FALSE),2)),"")</f>
        <v/>
      </c>
      <c r="K58" s="90" t="str">
        <f t="shared" si="4"/>
        <v/>
      </c>
      <c r="L58" s="91" t="str">
        <f>IF(L$8="Habilitado",IF($B58="","",ROUND(VLOOKUP($B58,PRESUPUESTO!$M$12:$HV$133,73,FALSE),2)),"")</f>
        <v/>
      </c>
      <c r="M58" s="90" t="str">
        <f t="shared" si="5"/>
        <v/>
      </c>
      <c r="N58" s="91" t="str">
        <f>IF(N$8="Habilitado",IF($B58="","",ROUND(VLOOKUP($B58,PRESUPUESTO!$M$12:$HV$133,90,FALSE),2)),"")</f>
        <v/>
      </c>
      <c r="O58" s="90" t="str">
        <f t="shared" si="6"/>
        <v/>
      </c>
      <c r="P58" s="91" t="str">
        <f>IF(P$8="Habilitado",IF($B58="","",ROUND(VLOOKUP($B58,PRESUPUESTO!$M$12:$HV$133,107,FALSE),2)),"")</f>
        <v/>
      </c>
      <c r="Q58" s="90" t="str">
        <f t="shared" si="7"/>
        <v/>
      </c>
      <c r="R58" s="91" t="str">
        <f>IF(R$8="Habilitado",IF($B58="","",ROUND(VLOOKUP($B58,PRESUPUESTO!$M$12:$HV$133,124,FALSE),2)),"")</f>
        <v/>
      </c>
      <c r="S58" s="90" t="str">
        <f t="shared" si="8"/>
        <v/>
      </c>
      <c r="T58" s="91" t="str">
        <f>IF(T$8="Habilitado",IF($B58="","",ROUND(VLOOKUP($B58,PRESUPUESTO!$M$12:$HV$133,141,FALSE),2)),"")</f>
        <v/>
      </c>
      <c r="U58" s="90" t="str">
        <f t="shared" si="9"/>
        <v/>
      </c>
      <c r="V58" s="91" t="str">
        <f>IF(V$8="Habilitado",IF($B58="","",ROUND(VLOOKUP($B58,PRESUPUESTO!$M$12:$HV$133,158,FALSE),2)),"")</f>
        <v/>
      </c>
      <c r="W58" s="90" t="str">
        <f t="shared" si="10"/>
        <v/>
      </c>
      <c r="X58" s="91" t="str">
        <f>IF(X$8="Habilitado",IF($B58="","",ROUND(VLOOKUP($B58,PRESUPUESTO!$M$12:$HV$133,175,FALSE),2)),"")</f>
        <v/>
      </c>
      <c r="Y58" s="90" t="str">
        <f t="shared" si="11"/>
        <v/>
      </c>
      <c r="Z58" s="91" t="str">
        <f>IF(Z$8="Habilitado",IF($B58="","",ROUND(VLOOKUP($B58,PRESUPUESTO!$M$12:$HV$133,192,FALSE),2)),"")</f>
        <v/>
      </c>
      <c r="AA58" s="90" t="str">
        <f t="shared" si="12"/>
        <v/>
      </c>
      <c r="AB58" s="91" t="str">
        <f>IF(AB$8="Habilitado",IF($B58="","",ROUND(VLOOKUP($B58,PRESUPUESTO!$M$12:$HV$133,209,FALSE),2)),"")</f>
        <v/>
      </c>
      <c r="AC58" s="90" t="str">
        <f t="shared" si="13"/>
        <v/>
      </c>
    </row>
    <row r="59" spans="1:29" s="79" customFormat="1" ht="21" hidden="1" customHeight="1">
      <c r="A59" s="158">
        <v>46</v>
      </c>
      <c r="B59" s="83"/>
      <c r="C59" s="88" t="str">
        <f t="shared" si="0"/>
        <v/>
      </c>
      <c r="D59" s="91" t="str">
        <f>IF(D$8="Habilitado",IF($B59="","",ROUND(VLOOKUP($B59,PRESUPUESTO!$M$12:$HV$133,5,FALSE),2)),"")</f>
        <v/>
      </c>
      <c r="E59" s="90" t="str">
        <f t="shared" si="1"/>
        <v/>
      </c>
      <c r="F59" s="91" t="str">
        <f>IF(F$8="Habilitado",IF($B59="","",ROUND(VLOOKUP($B59,PRESUPUESTO!$M$12:$HV$133,22,FALSE),2)),"")</f>
        <v/>
      </c>
      <c r="G59" s="90" t="str">
        <f t="shared" si="2"/>
        <v/>
      </c>
      <c r="H59" s="91" t="str">
        <f>IF(H$8="Habilitado",IF($B59="","",ROUND(VLOOKUP($B59,PRESUPUESTO!$M$12:$HV$133,39,FALSE),2)),"")</f>
        <v/>
      </c>
      <c r="I59" s="90" t="str">
        <f t="shared" si="3"/>
        <v/>
      </c>
      <c r="J59" s="91" t="str">
        <f>IF(J$8="Habilitado",IF($B59="","",ROUND(VLOOKUP($B59,PRESUPUESTO!$M$12:$HV$133,56,FALSE),2)),"")</f>
        <v/>
      </c>
      <c r="K59" s="90" t="str">
        <f t="shared" si="4"/>
        <v/>
      </c>
      <c r="L59" s="91" t="str">
        <f>IF(L$8="Habilitado",IF($B59="","",ROUND(VLOOKUP($B59,PRESUPUESTO!$M$12:$HV$133,73,FALSE),2)),"")</f>
        <v/>
      </c>
      <c r="M59" s="90" t="str">
        <f t="shared" si="5"/>
        <v/>
      </c>
      <c r="N59" s="91" t="str">
        <f>IF(N$8="Habilitado",IF($B59="","",ROUND(VLOOKUP($B59,PRESUPUESTO!$M$12:$HV$133,90,FALSE),2)),"")</f>
        <v/>
      </c>
      <c r="O59" s="90" t="str">
        <f t="shared" si="6"/>
        <v/>
      </c>
      <c r="P59" s="91" t="str">
        <f>IF(P$8="Habilitado",IF($B59="","",ROUND(VLOOKUP($B59,PRESUPUESTO!$M$12:$HV$133,107,FALSE),2)),"")</f>
        <v/>
      </c>
      <c r="Q59" s="90" t="str">
        <f t="shared" si="7"/>
        <v/>
      </c>
      <c r="R59" s="91" t="str">
        <f>IF(R$8="Habilitado",IF($B59="","",ROUND(VLOOKUP($B59,PRESUPUESTO!$M$12:$HV$133,124,FALSE),2)),"")</f>
        <v/>
      </c>
      <c r="S59" s="90" t="str">
        <f t="shared" si="8"/>
        <v/>
      </c>
      <c r="T59" s="91" t="str">
        <f>IF(T$8="Habilitado",IF($B59="","",ROUND(VLOOKUP($B59,PRESUPUESTO!$M$12:$HV$133,141,FALSE),2)),"")</f>
        <v/>
      </c>
      <c r="U59" s="90" t="str">
        <f t="shared" si="9"/>
        <v/>
      </c>
      <c r="V59" s="91" t="str">
        <f>IF(V$8="Habilitado",IF($B59="","",ROUND(VLOOKUP($B59,PRESUPUESTO!$M$12:$HV$133,158,FALSE),2)),"")</f>
        <v/>
      </c>
      <c r="W59" s="90" t="str">
        <f t="shared" si="10"/>
        <v/>
      </c>
      <c r="X59" s="91" t="str">
        <f>IF(X$8="Habilitado",IF($B59="","",ROUND(VLOOKUP($B59,PRESUPUESTO!$M$12:$HV$133,175,FALSE),2)),"")</f>
        <v/>
      </c>
      <c r="Y59" s="90" t="str">
        <f t="shared" si="11"/>
        <v/>
      </c>
      <c r="Z59" s="91" t="str">
        <f>IF(Z$8="Habilitado",IF($B59="","",ROUND(VLOOKUP($B59,PRESUPUESTO!$M$12:$HV$133,192,FALSE),2)),"")</f>
        <v/>
      </c>
      <c r="AA59" s="90" t="str">
        <f t="shared" si="12"/>
        <v/>
      </c>
      <c r="AB59" s="91" t="str">
        <f>IF(AB$8="Habilitado",IF($B59="","",ROUND(VLOOKUP($B59,PRESUPUESTO!$M$12:$HV$133,209,FALSE),2)),"")</f>
        <v/>
      </c>
      <c r="AC59" s="90" t="str">
        <f t="shared" si="13"/>
        <v/>
      </c>
    </row>
    <row r="60" spans="1:29" s="79" customFormat="1" ht="21" hidden="1" customHeight="1">
      <c r="A60" s="158">
        <v>47</v>
      </c>
      <c r="B60" s="83"/>
      <c r="C60" s="88" t="str">
        <f t="shared" si="0"/>
        <v/>
      </c>
      <c r="D60" s="91" t="str">
        <f>IF(D$8="Habilitado",IF($B60="","",ROUND(VLOOKUP($B60,PRESUPUESTO!$M$12:$HV$133,5,FALSE),2)),"")</f>
        <v/>
      </c>
      <c r="E60" s="90" t="str">
        <f t="shared" si="1"/>
        <v/>
      </c>
      <c r="F60" s="91" t="str">
        <f>IF(F$8="Habilitado",IF($B60="","",ROUND(VLOOKUP($B60,PRESUPUESTO!$M$12:$HV$133,22,FALSE),2)),"")</f>
        <v/>
      </c>
      <c r="G60" s="90" t="str">
        <f t="shared" si="2"/>
        <v/>
      </c>
      <c r="H60" s="91" t="str">
        <f>IF(H$8="Habilitado",IF($B60="","",ROUND(VLOOKUP($B60,PRESUPUESTO!$M$12:$HV$133,39,FALSE),2)),"")</f>
        <v/>
      </c>
      <c r="I60" s="90" t="str">
        <f t="shared" si="3"/>
        <v/>
      </c>
      <c r="J60" s="91" t="str">
        <f>IF(J$8="Habilitado",IF($B60="","",ROUND(VLOOKUP($B60,PRESUPUESTO!$M$12:$HV$133,56,FALSE),2)),"")</f>
        <v/>
      </c>
      <c r="K60" s="90" t="str">
        <f t="shared" si="4"/>
        <v/>
      </c>
      <c r="L60" s="91" t="str">
        <f>IF(L$8="Habilitado",IF($B60="","",ROUND(VLOOKUP($B60,PRESUPUESTO!$M$12:$HV$133,73,FALSE),2)),"")</f>
        <v/>
      </c>
      <c r="M60" s="90" t="str">
        <f t="shared" si="5"/>
        <v/>
      </c>
      <c r="N60" s="91" t="str">
        <f>IF(N$8="Habilitado",IF($B60="","",ROUND(VLOOKUP($B60,PRESUPUESTO!$M$12:$HV$133,90,FALSE),2)),"")</f>
        <v/>
      </c>
      <c r="O60" s="90" t="str">
        <f t="shared" si="6"/>
        <v/>
      </c>
      <c r="P60" s="91" t="str">
        <f>IF(P$8="Habilitado",IF($B60="","",ROUND(VLOOKUP($B60,PRESUPUESTO!$M$12:$HV$133,107,FALSE),2)),"")</f>
        <v/>
      </c>
      <c r="Q60" s="90" t="str">
        <f t="shared" si="7"/>
        <v/>
      </c>
      <c r="R60" s="91" t="str">
        <f>IF(R$8="Habilitado",IF($B60="","",ROUND(VLOOKUP($B60,PRESUPUESTO!$M$12:$HV$133,124,FALSE),2)),"")</f>
        <v/>
      </c>
      <c r="S60" s="90" t="str">
        <f t="shared" si="8"/>
        <v/>
      </c>
      <c r="T60" s="91" t="str">
        <f>IF(T$8="Habilitado",IF($B60="","",ROUND(VLOOKUP($B60,PRESUPUESTO!$M$12:$HV$133,141,FALSE),2)),"")</f>
        <v/>
      </c>
      <c r="U60" s="90" t="str">
        <f t="shared" si="9"/>
        <v/>
      </c>
      <c r="V60" s="91" t="str">
        <f>IF(V$8="Habilitado",IF($B60="","",ROUND(VLOOKUP($B60,PRESUPUESTO!$M$12:$HV$133,158,FALSE),2)),"")</f>
        <v/>
      </c>
      <c r="W60" s="90" t="str">
        <f t="shared" si="10"/>
        <v/>
      </c>
      <c r="X60" s="91" t="str">
        <f>IF(X$8="Habilitado",IF($B60="","",ROUND(VLOOKUP($B60,PRESUPUESTO!$M$12:$HV$133,175,FALSE),2)),"")</f>
        <v/>
      </c>
      <c r="Y60" s="90" t="str">
        <f t="shared" si="11"/>
        <v/>
      </c>
      <c r="Z60" s="91" t="str">
        <f>IF(Z$8="Habilitado",IF($B60="","",ROUND(VLOOKUP($B60,PRESUPUESTO!$M$12:$HV$133,192,FALSE),2)),"")</f>
        <v/>
      </c>
      <c r="AA60" s="90" t="str">
        <f t="shared" si="12"/>
        <v/>
      </c>
      <c r="AB60" s="91" t="str">
        <f>IF(AB$8="Habilitado",IF($B60="","",ROUND(VLOOKUP($B60,PRESUPUESTO!$M$12:$HV$133,209,FALSE),2)),"")</f>
        <v/>
      </c>
      <c r="AC60" s="90" t="str">
        <f t="shared" si="13"/>
        <v/>
      </c>
    </row>
    <row r="61" spans="1:29" s="79" customFormat="1" ht="21" hidden="1" customHeight="1">
      <c r="A61" s="158">
        <v>48</v>
      </c>
      <c r="B61" s="83"/>
      <c r="C61" s="88" t="str">
        <f t="shared" si="0"/>
        <v/>
      </c>
      <c r="D61" s="91" t="str">
        <f>IF(D$8="Habilitado",IF($B61="","",ROUND(VLOOKUP($B61,PRESUPUESTO!$M$12:$HV$133,5,FALSE),2)),"")</f>
        <v/>
      </c>
      <c r="E61" s="90" t="str">
        <f t="shared" si="1"/>
        <v/>
      </c>
      <c r="F61" s="91" t="str">
        <f>IF(F$8="Habilitado",IF($B61="","",ROUND(VLOOKUP($B61,PRESUPUESTO!$M$12:$HV$133,22,FALSE),2)),"")</f>
        <v/>
      </c>
      <c r="G61" s="90" t="str">
        <f t="shared" si="2"/>
        <v/>
      </c>
      <c r="H61" s="91" t="str">
        <f>IF(H$8="Habilitado",IF($B61="","",ROUND(VLOOKUP($B61,PRESUPUESTO!$M$12:$HV$133,39,FALSE),2)),"")</f>
        <v/>
      </c>
      <c r="I61" s="90" t="str">
        <f t="shared" si="3"/>
        <v/>
      </c>
      <c r="J61" s="91" t="str">
        <f>IF(J$8="Habilitado",IF($B61="","",ROUND(VLOOKUP($B61,PRESUPUESTO!$M$12:$HV$133,56,FALSE),2)),"")</f>
        <v/>
      </c>
      <c r="K61" s="90" t="str">
        <f t="shared" si="4"/>
        <v/>
      </c>
      <c r="L61" s="91" t="str">
        <f>IF(L$8="Habilitado",IF($B61="","",ROUND(VLOOKUP($B61,PRESUPUESTO!$M$12:$HV$133,73,FALSE),2)),"")</f>
        <v/>
      </c>
      <c r="M61" s="90" t="str">
        <f t="shared" si="5"/>
        <v/>
      </c>
      <c r="N61" s="91" t="str">
        <f>IF(N$8="Habilitado",IF($B61="","",ROUND(VLOOKUP($B61,PRESUPUESTO!$M$12:$HV$133,90,FALSE),2)),"")</f>
        <v/>
      </c>
      <c r="O61" s="90" t="str">
        <f t="shared" si="6"/>
        <v/>
      </c>
      <c r="P61" s="91" t="str">
        <f>IF(P$8="Habilitado",IF($B61="","",ROUND(VLOOKUP($B61,PRESUPUESTO!$M$12:$HV$133,107,FALSE),2)),"")</f>
        <v/>
      </c>
      <c r="Q61" s="90" t="str">
        <f t="shared" si="7"/>
        <v/>
      </c>
      <c r="R61" s="91" t="str">
        <f>IF(R$8="Habilitado",IF($B61="","",ROUND(VLOOKUP($B61,PRESUPUESTO!$M$12:$HV$133,124,FALSE),2)),"")</f>
        <v/>
      </c>
      <c r="S61" s="90" t="str">
        <f t="shared" si="8"/>
        <v/>
      </c>
      <c r="T61" s="91" t="str">
        <f>IF(T$8="Habilitado",IF($B61="","",ROUND(VLOOKUP($B61,PRESUPUESTO!$M$12:$HV$133,141,FALSE),2)),"")</f>
        <v/>
      </c>
      <c r="U61" s="90" t="str">
        <f t="shared" si="9"/>
        <v/>
      </c>
      <c r="V61" s="91" t="str">
        <f>IF(V$8="Habilitado",IF($B61="","",ROUND(VLOOKUP($B61,PRESUPUESTO!$M$12:$HV$133,158,FALSE),2)),"")</f>
        <v/>
      </c>
      <c r="W61" s="90" t="str">
        <f t="shared" si="10"/>
        <v/>
      </c>
      <c r="X61" s="91" t="str">
        <f>IF(X$8="Habilitado",IF($B61="","",ROUND(VLOOKUP($B61,PRESUPUESTO!$M$12:$HV$133,175,FALSE),2)),"")</f>
        <v/>
      </c>
      <c r="Y61" s="90" t="str">
        <f t="shared" si="11"/>
        <v/>
      </c>
      <c r="Z61" s="91" t="str">
        <f>IF(Z$8="Habilitado",IF($B61="","",ROUND(VLOOKUP($B61,PRESUPUESTO!$M$12:$HV$133,192,FALSE),2)),"")</f>
        <v/>
      </c>
      <c r="AA61" s="90" t="str">
        <f t="shared" si="12"/>
        <v/>
      </c>
      <c r="AB61" s="91" t="str">
        <f>IF(AB$8="Habilitado",IF($B61="","",ROUND(VLOOKUP($B61,PRESUPUESTO!$M$12:$HV$133,209,FALSE),2)),"")</f>
        <v/>
      </c>
      <c r="AC61" s="90" t="str">
        <f t="shared" si="13"/>
        <v/>
      </c>
    </row>
    <row r="62" spans="1:29" s="79" customFormat="1" ht="21" hidden="1" customHeight="1">
      <c r="A62" s="158">
        <v>49</v>
      </c>
      <c r="B62" s="83"/>
      <c r="C62" s="88" t="str">
        <f t="shared" si="0"/>
        <v/>
      </c>
      <c r="D62" s="91" t="str">
        <f>IF(D$8="Habilitado",IF($B62="","",ROUND(VLOOKUP($B62,PRESUPUESTO!$M$12:$HV$133,5,FALSE),2)),"")</f>
        <v/>
      </c>
      <c r="E62" s="90" t="str">
        <f t="shared" si="1"/>
        <v/>
      </c>
      <c r="F62" s="91" t="str">
        <f>IF(F$8="Habilitado",IF($B62="","",ROUND(VLOOKUP($B62,PRESUPUESTO!$M$12:$HV$133,22,FALSE),2)),"")</f>
        <v/>
      </c>
      <c r="G62" s="90" t="str">
        <f t="shared" si="2"/>
        <v/>
      </c>
      <c r="H62" s="91" t="str">
        <f>IF(H$8="Habilitado",IF($B62="","",ROUND(VLOOKUP($B62,PRESUPUESTO!$M$12:$HV$133,39,FALSE),2)),"")</f>
        <v/>
      </c>
      <c r="I62" s="90" t="str">
        <f t="shared" si="3"/>
        <v/>
      </c>
      <c r="J62" s="91" t="str">
        <f>IF(J$8="Habilitado",IF($B62="","",ROUND(VLOOKUP($B62,PRESUPUESTO!$M$12:$HV$133,56,FALSE),2)),"")</f>
        <v/>
      </c>
      <c r="K62" s="90" t="str">
        <f t="shared" si="4"/>
        <v/>
      </c>
      <c r="L62" s="91" t="str">
        <f>IF(L$8="Habilitado",IF($B62="","",ROUND(VLOOKUP($B62,PRESUPUESTO!$M$12:$HV$133,73,FALSE),2)),"")</f>
        <v/>
      </c>
      <c r="M62" s="90" t="str">
        <f t="shared" si="5"/>
        <v/>
      </c>
      <c r="N62" s="91" t="str">
        <f>IF(N$8="Habilitado",IF($B62="","",ROUND(VLOOKUP($B62,PRESUPUESTO!$M$12:$HV$133,90,FALSE),2)),"")</f>
        <v/>
      </c>
      <c r="O62" s="90" t="str">
        <f t="shared" si="6"/>
        <v/>
      </c>
      <c r="P62" s="91" t="str">
        <f>IF(P$8="Habilitado",IF($B62="","",ROUND(VLOOKUP($B62,PRESUPUESTO!$M$12:$HV$133,107,FALSE),2)),"")</f>
        <v/>
      </c>
      <c r="Q62" s="90" t="str">
        <f t="shared" si="7"/>
        <v/>
      </c>
      <c r="R62" s="91" t="str">
        <f>IF(R$8="Habilitado",IF($B62="","",ROUND(VLOOKUP($B62,PRESUPUESTO!$M$12:$HV$133,124,FALSE),2)),"")</f>
        <v/>
      </c>
      <c r="S62" s="90" t="str">
        <f t="shared" si="8"/>
        <v/>
      </c>
      <c r="T62" s="91" t="str">
        <f>IF(T$8="Habilitado",IF($B62="","",ROUND(VLOOKUP($B62,PRESUPUESTO!$M$12:$HV$133,141,FALSE),2)),"")</f>
        <v/>
      </c>
      <c r="U62" s="90" t="str">
        <f t="shared" si="9"/>
        <v/>
      </c>
      <c r="V62" s="91" t="str">
        <f>IF(V$8="Habilitado",IF($B62="","",ROUND(VLOOKUP($B62,PRESUPUESTO!$M$12:$HV$133,158,FALSE),2)),"")</f>
        <v/>
      </c>
      <c r="W62" s="90" t="str">
        <f t="shared" si="10"/>
        <v/>
      </c>
      <c r="X62" s="91" t="str">
        <f>IF(X$8="Habilitado",IF($B62="","",ROUND(VLOOKUP($B62,PRESUPUESTO!$M$12:$HV$133,175,FALSE),2)),"")</f>
        <v/>
      </c>
      <c r="Y62" s="90" t="str">
        <f t="shared" si="11"/>
        <v/>
      </c>
      <c r="Z62" s="91" t="str">
        <f>IF(Z$8="Habilitado",IF($B62="","",ROUND(VLOOKUP($B62,PRESUPUESTO!$M$12:$HV$133,192,FALSE),2)),"")</f>
        <v/>
      </c>
      <c r="AA62" s="90" t="str">
        <f t="shared" si="12"/>
        <v/>
      </c>
      <c r="AB62" s="91" t="str">
        <f>IF(AB$8="Habilitado",IF($B62="","",ROUND(VLOOKUP($B62,PRESUPUESTO!$M$12:$HV$133,209,FALSE),2)),"")</f>
        <v/>
      </c>
      <c r="AC62" s="90" t="str">
        <f t="shared" si="13"/>
        <v/>
      </c>
    </row>
    <row r="63" spans="1:29" s="79" customFormat="1" ht="21" hidden="1" customHeight="1">
      <c r="A63" s="158">
        <v>50</v>
      </c>
      <c r="B63" s="83"/>
      <c r="C63" s="88" t="str">
        <f t="shared" si="0"/>
        <v/>
      </c>
      <c r="D63" s="91" t="str">
        <f>IF(D$8="Habilitado",IF($B63="","",ROUND(VLOOKUP($B63,PRESUPUESTO!$M$12:$HV$133,5,FALSE),2)),"")</f>
        <v/>
      </c>
      <c r="E63" s="90" t="str">
        <f t="shared" si="1"/>
        <v/>
      </c>
      <c r="F63" s="91" t="str">
        <f>IF(F$8="Habilitado",IF($B63="","",ROUND(VLOOKUP($B63,PRESUPUESTO!$M$12:$HV$133,22,FALSE),2)),"")</f>
        <v/>
      </c>
      <c r="G63" s="90" t="str">
        <f t="shared" si="2"/>
        <v/>
      </c>
      <c r="H63" s="91" t="str">
        <f>IF(H$8="Habilitado",IF($B63="","",ROUND(VLOOKUP($B63,PRESUPUESTO!$M$12:$HV$133,39,FALSE),2)),"")</f>
        <v/>
      </c>
      <c r="I63" s="90" t="str">
        <f t="shared" si="3"/>
        <v/>
      </c>
      <c r="J63" s="91" t="str">
        <f>IF(J$8="Habilitado",IF($B63="","",ROUND(VLOOKUP($B63,PRESUPUESTO!$M$12:$HV$133,56,FALSE),2)),"")</f>
        <v/>
      </c>
      <c r="K63" s="90" t="str">
        <f t="shared" si="4"/>
        <v/>
      </c>
      <c r="L63" s="91" t="str">
        <f>IF(L$8="Habilitado",IF($B63="","",ROUND(VLOOKUP($B63,PRESUPUESTO!$M$12:$HV$133,73,FALSE),2)),"")</f>
        <v/>
      </c>
      <c r="M63" s="90" t="str">
        <f t="shared" si="5"/>
        <v/>
      </c>
      <c r="N63" s="91" t="str">
        <f>IF(N$8="Habilitado",IF($B63="","",ROUND(VLOOKUP($B63,PRESUPUESTO!$M$12:$HV$133,90,FALSE),2)),"")</f>
        <v/>
      </c>
      <c r="O63" s="90" t="str">
        <f t="shared" si="6"/>
        <v/>
      </c>
      <c r="P63" s="91" t="str">
        <f>IF(P$8="Habilitado",IF($B63="","",ROUND(VLOOKUP($B63,PRESUPUESTO!$M$12:$HV$133,107,FALSE),2)),"")</f>
        <v/>
      </c>
      <c r="Q63" s="90" t="str">
        <f t="shared" si="7"/>
        <v/>
      </c>
      <c r="R63" s="91" t="str">
        <f>IF(R$8="Habilitado",IF($B63="","",ROUND(VLOOKUP($B63,PRESUPUESTO!$M$12:$HV$133,124,FALSE),2)),"")</f>
        <v/>
      </c>
      <c r="S63" s="90" t="str">
        <f t="shared" si="8"/>
        <v/>
      </c>
      <c r="T63" s="91" t="str">
        <f>IF(T$8="Habilitado",IF($B63="","",ROUND(VLOOKUP($B63,PRESUPUESTO!$M$12:$HV$133,141,FALSE),2)),"")</f>
        <v/>
      </c>
      <c r="U63" s="90" t="str">
        <f t="shared" si="9"/>
        <v/>
      </c>
      <c r="V63" s="91" t="str">
        <f>IF(V$8="Habilitado",IF($B63="","",ROUND(VLOOKUP($B63,PRESUPUESTO!$M$12:$HV$133,158,FALSE),2)),"")</f>
        <v/>
      </c>
      <c r="W63" s="90" t="str">
        <f t="shared" si="10"/>
        <v/>
      </c>
      <c r="X63" s="91" t="str">
        <f>IF(X$8="Habilitado",IF($B63="","",ROUND(VLOOKUP($B63,PRESUPUESTO!$M$12:$HV$133,175,FALSE),2)),"")</f>
        <v/>
      </c>
      <c r="Y63" s="90" t="str">
        <f t="shared" si="11"/>
        <v/>
      </c>
      <c r="Z63" s="91" t="str">
        <f>IF(Z$8="Habilitado",IF($B63="","",ROUND(VLOOKUP($B63,PRESUPUESTO!$M$12:$HV$133,192,FALSE),2)),"")</f>
        <v/>
      </c>
      <c r="AA63" s="90" t="str">
        <f t="shared" si="12"/>
        <v/>
      </c>
      <c r="AB63" s="91" t="str">
        <f>IF(AB$8="Habilitado",IF($B63="","",ROUND(VLOOKUP($B63,PRESUPUESTO!$M$12:$HV$133,209,FALSE),2)),"")</f>
        <v/>
      </c>
      <c r="AC63" s="90" t="str">
        <f t="shared" si="13"/>
        <v/>
      </c>
    </row>
    <row r="64" spans="1:29" s="79" customFormat="1" ht="21" hidden="1" customHeight="1">
      <c r="A64" s="158">
        <v>51</v>
      </c>
      <c r="B64" s="83"/>
      <c r="C64" s="88" t="str">
        <f t="shared" si="0"/>
        <v/>
      </c>
      <c r="D64" s="91" t="str">
        <f>IF(D$8="Habilitado",IF($B64="","",ROUND(VLOOKUP($B64,PRESUPUESTO!$M$12:$HV$133,5,FALSE),2)),"")</f>
        <v/>
      </c>
      <c r="E64" s="90" t="str">
        <f t="shared" si="1"/>
        <v/>
      </c>
      <c r="F64" s="91" t="str">
        <f>IF(F$8="Habilitado",IF($B64="","",ROUND(VLOOKUP($B64,PRESUPUESTO!$M$12:$HV$133,22,FALSE),2)),"")</f>
        <v/>
      </c>
      <c r="G64" s="90" t="str">
        <f t="shared" si="2"/>
        <v/>
      </c>
      <c r="H64" s="91" t="str">
        <f>IF(H$8="Habilitado",IF($B64="","",ROUND(VLOOKUP($B64,PRESUPUESTO!$M$12:$HV$133,39,FALSE),2)),"")</f>
        <v/>
      </c>
      <c r="I64" s="90" t="str">
        <f t="shared" si="3"/>
        <v/>
      </c>
      <c r="J64" s="91" t="str">
        <f>IF(J$8="Habilitado",IF($B64="","",ROUND(VLOOKUP($B64,PRESUPUESTO!$M$12:$HV$133,56,FALSE),2)),"")</f>
        <v/>
      </c>
      <c r="K64" s="90" t="str">
        <f t="shared" si="4"/>
        <v/>
      </c>
      <c r="L64" s="91" t="str">
        <f>IF(L$8="Habilitado",IF($B64="","",ROUND(VLOOKUP($B64,PRESUPUESTO!$M$12:$HV$133,73,FALSE),2)),"")</f>
        <v/>
      </c>
      <c r="M64" s="90" t="str">
        <f t="shared" si="5"/>
        <v/>
      </c>
      <c r="N64" s="91" t="str">
        <f>IF(N$8="Habilitado",IF($B64="","",ROUND(VLOOKUP($B64,PRESUPUESTO!$M$12:$HV$133,90,FALSE),2)),"")</f>
        <v/>
      </c>
      <c r="O64" s="90" t="str">
        <f t="shared" si="6"/>
        <v/>
      </c>
      <c r="P64" s="91" t="str">
        <f>IF(P$8="Habilitado",IF($B64="","",ROUND(VLOOKUP($B64,PRESUPUESTO!$M$12:$HV$133,107,FALSE),2)),"")</f>
        <v/>
      </c>
      <c r="Q64" s="90" t="str">
        <f t="shared" si="7"/>
        <v/>
      </c>
      <c r="R64" s="91" t="str">
        <f>IF(R$8="Habilitado",IF($B64="","",ROUND(VLOOKUP($B64,PRESUPUESTO!$M$12:$HV$133,124,FALSE),2)),"")</f>
        <v/>
      </c>
      <c r="S64" s="90" t="str">
        <f t="shared" si="8"/>
        <v/>
      </c>
      <c r="T64" s="91" t="str">
        <f>IF(T$8="Habilitado",IF($B64="","",ROUND(VLOOKUP($B64,PRESUPUESTO!$M$12:$HV$133,141,FALSE),2)),"")</f>
        <v/>
      </c>
      <c r="U64" s="90" t="str">
        <f t="shared" si="9"/>
        <v/>
      </c>
      <c r="V64" s="91" t="str">
        <f>IF(V$8="Habilitado",IF($B64="","",ROUND(VLOOKUP($B64,PRESUPUESTO!$M$12:$HV$133,158,FALSE),2)),"")</f>
        <v/>
      </c>
      <c r="W64" s="90" t="str">
        <f t="shared" si="10"/>
        <v/>
      </c>
      <c r="X64" s="91" t="str">
        <f>IF(X$8="Habilitado",IF($B64="","",ROUND(VLOOKUP($B64,PRESUPUESTO!$M$12:$HV$133,175,FALSE),2)),"")</f>
        <v/>
      </c>
      <c r="Y64" s="90" t="str">
        <f t="shared" si="11"/>
        <v/>
      </c>
      <c r="Z64" s="91" t="str">
        <f>IF(Z$8="Habilitado",IF($B64="","",ROUND(VLOOKUP($B64,PRESUPUESTO!$M$12:$HV$133,192,FALSE),2)),"")</f>
        <v/>
      </c>
      <c r="AA64" s="90" t="str">
        <f t="shared" si="12"/>
        <v/>
      </c>
      <c r="AB64" s="91" t="str">
        <f>IF(AB$8="Habilitado",IF($B64="","",ROUND(VLOOKUP($B64,PRESUPUESTO!$M$12:$HV$133,209,FALSE),2)),"")</f>
        <v/>
      </c>
      <c r="AC64" s="90" t="str">
        <f t="shared" si="13"/>
        <v/>
      </c>
    </row>
    <row r="65" spans="1:29" s="79" customFormat="1" ht="21" hidden="1" customHeight="1">
      <c r="A65" s="158">
        <v>52</v>
      </c>
      <c r="B65" s="83"/>
      <c r="C65" s="88" t="str">
        <f t="shared" si="0"/>
        <v/>
      </c>
      <c r="D65" s="91" t="str">
        <f>IF(D$8="Habilitado",IF($B65="","",ROUND(VLOOKUP($B65,PRESUPUESTO!$M$12:$HV$133,5,FALSE),2)),"")</f>
        <v/>
      </c>
      <c r="E65" s="90" t="str">
        <f t="shared" si="1"/>
        <v/>
      </c>
      <c r="F65" s="91" t="str">
        <f>IF(F$8="Habilitado",IF($B65="","",ROUND(VLOOKUP($B65,PRESUPUESTO!$M$12:$HV$133,22,FALSE),2)),"")</f>
        <v/>
      </c>
      <c r="G65" s="90" t="str">
        <f t="shared" si="2"/>
        <v/>
      </c>
      <c r="H65" s="91" t="str">
        <f>IF(H$8="Habilitado",IF($B65="","",ROUND(VLOOKUP($B65,PRESUPUESTO!$M$12:$HV$133,39,FALSE),2)),"")</f>
        <v/>
      </c>
      <c r="I65" s="90" t="str">
        <f t="shared" si="3"/>
        <v/>
      </c>
      <c r="J65" s="91" t="str">
        <f>IF(J$8="Habilitado",IF($B65="","",ROUND(VLOOKUP($B65,PRESUPUESTO!$M$12:$HV$133,56,FALSE),2)),"")</f>
        <v/>
      </c>
      <c r="K65" s="90" t="str">
        <f t="shared" si="4"/>
        <v/>
      </c>
      <c r="L65" s="91" t="str">
        <f>IF(L$8="Habilitado",IF($B65="","",ROUND(VLOOKUP($B65,PRESUPUESTO!$M$12:$HV$133,73,FALSE),2)),"")</f>
        <v/>
      </c>
      <c r="M65" s="90" t="str">
        <f t="shared" si="5"/>
        <v/>
      </c>
      <c r="N65" s="91" t="str">
        <f>IF(N$8="Habilitado",IF($B65="","",ROUND(VLOOKUP($B65,PRESUPUESTO!$M$12:$HV$133,90,FALSE),2)),"")</f>
        <v/>
      </c>
      <c r="O65" s="90" t="str">
        <f t="shared" si="6"/>
        <v/>
      </c>
      <c r="P65" s="91" t="str">
        <f>IF(P$8="Habilitado",IF($B65="","",ROUND(VLOOKUP($B65,PRESUPUESTO!$M$12:$HV$133,107,FALSE),2)),"")</f>
        <v/>
      </c>
      <c r="Q65" s="90" t="str">
        <f t="shared" si="7"/>
        <v/>
      </c>
      <c r="R65" s="91" t="str">
        <f>IF(R$8="Habilitado",IF($B65="","",ROUND(VLOOKUP($B65,PRESUPUESTO!$M$12:$HV$133,124,FALSE),2)),"")</f>
        <v/>
      </c>
      <c r="S65" s="90" t="str">
        <f t="shared" si="8"/>
        <v/>
      </c>
      <c r="T65" s="91" t="str">
        <f>IF(T$8="Habilitado",IF($B65="","",ROUND(VLOOKUP($B65,PRESUPUESTO!$M$12:$HV$133,141,FALSE),2)),"")</f>
        <v/>
      </c>
      <c r="U65" s="90" t="str">
        <f t="shared" si="9"/>
        <v/>
      </c>
      <c r="V65" s="91" t="str">
        <f>IF(V$8="Habilitado",IF($B65="","",ROUND(VLOOKUP($B65,PRESUPUESTO!$M$12:$HV$133,158,FALSE),2)),"")</f>
        <v/>
      </c>
      <c r="W65" s="90" t="str">
        <f t="shared" si="10"/>
        <v/>
      </c>
      <c r="X65" s="91" t="str">
        <f>IF(X$8="Habilitado",IF($B65="","",ROUND(VLOOKUP($B65,PRESUPUESTO!$M$12:$HV$133,175,FALSE),2)),"")</f>
        <v/>
      </c>
      <c r="Y65" s="90" t="str">
        <f t="shared" si="11"/>
        <v/>
      </c>
      <c r="Z65" s="91" t="str">
        <f>IF(Z$8="Habilitado",IF($B65="","",ROUND(VLOOKUP($B65,PRESUPUESTO!$M$12:$HV$133,192,FALSE),2)),"")</f>
        <v/>
      </c>
      <c r="AA65" s="90" t="str">
        <f t="shared" si="12"/>
        <v/>
      </c>
      <c r="AB65" s="91" t="str">
        <f>IF(AB$8="Habilitado",IF($B65="","",ROUND(VLOOKUP($B65,PRESUPUESTO!$M$12:$HV$133,209,FALSE),2)),"")</f>
        <v/>
      </c>
      <c r="AC65" s="90" t="str">
        <f t="shared" si="13"/>
        <v/>
      </c>
    </row>
    <row r="66" spans="1:29" s="79" customFormat="1" ht="21" hidden="1" customHeight="1">
      <c r="A66" s="158">
        <v>53</v>
      </c>
      <c r="B66" s="83"/>
      <c r="C66" s="88" t="str">
        <f t="shared" si="0"/>
        <v/>
      </c>
      <c r="D66" s="91" t="str">
        <f>IF(D$8="Habilitado",IF($B66="","",ROUND(VLOOKUP($B66,PRESUPUESTO!$M$12:$HV$133,5,FALSE),2)),"")</f>
        <v/>
      </c>
      <c r="E66" s="90" t="str">
        <f t="shared" si="1"/>
        <v/>
      </c>
      <c r="F66" s="91" t="str">
        <f>IF(F$8="Habilitado",IF($B66="","",ROUND(VLOOKUP($B66,PRESUPUESTO!$M$12:$HV$133,22,FALSE),2)),"")</f>
        <v/>
      </c>
      <c r="G66" s="90" t="str">
        <f t="shared" si="2"/>
        <v/>
      </c>
      <c r="H66" s="91" t="str">
        <f>IF(H$8="Habilitado",IF($B66="","",ROUND(VLOOKUP($B66,PRESUPUESTO!$M$12:$HV$133,39,FALSE),2)),"")</f>
        <v/>
      </c>
      <c r="I66" s="90" t="str">
        <f t="shared" si="3"/>
        <v/>
      </c>
      <c r="J66" s="91" t="str">
        <f>IF(J$8="Habilitado",IF($B66="","",ROUND(VLOOKUP($B66,PRESUPUESTO!$M$12:$HV$133,56,FALSE),2)),"")</f>
        <v/>
      </c>
      <c r="K66" s="90" t="str">
        <f t="shared" si="4"/>
        <v/>
      </c>
      <c r="L66" s="91" t="str">
        <f>IF(L$8="Habilitado",IF($B66="","",ROUND(VLOOKUP($B66,PRESUPUESTO!$M$12:$HV$133,73,FALSE),2)),"")</f>
        <v/>
      </c>
      <c r="M66" s="90" t="str">
        <f t="shared" si="5"/>
        <v/>
      </c>
      <c r="N66" s="91" t="str">
        <f>IF(N$8="Habilitado",IF($B66="","",ROUND(VLOOKUP($B66,PRESUPUESTO!$M$12:$HV$133,90,FALSE),2)),"")</f>
        <v/>
      </c>
      <c r="O66" s="90" t="str">
        <f t="shared" si="6"/>
        <v/>
      </c>
      <c r="P66" s="91" t="str">
        <f>IF(P$8="Habilitado",IF($B66="","",ROUND(VLOOKUP($B66,PRESUPUESTO!$M$12:$HV$133,107,FALSE),2)),"")</f>
        <v/>
      </c>
      <c r="Q66" s="90" t="str">
        <f t="shared" si="7"/>
        <v/>
      </c>
      <c r="R66" s="91" t="str">
        <f>IF(R$8="Habilitado",IF($B66="","",ROUND(VLOOKUP($B66,PRESUPUESTO!$M$12:$HV$133,124,FALSE),2)),"")</f>
        <v/>
      </c>
      <c r="S66" s="90" t="str">
        <f t="shared" si="8"/>
        <v/>
      </c>
      <c r="T66" s="91" t="str">
        <f>IF(T$8="Habilitado",IF($B66="","",ROUND(VLOOKUP($B66,PRESUPUESTO!$M$12:$HV$133,141,FALSE),2)),"")</f>
        <v/>
      </c>
      <c r="U66" s="90" t="str">
        <f t="shared" si="9"/>
        <v/>
      </c>
      <c r="V66" s="91" t="str">
        <f>IF(V$8="Habilitado",IF($B66="","",ROUND(VLOOKUP($B66,PRESUPUESTO!$M$12:$HV$133,158,FALSE),2)),"")</f>
        <v/>
      </c>
      <c r="W66" s="90" t="str">
        <f t="shared" si="10"/>
        <v/>
      </c>
      <c r="X66" s="91" t="str">
        <f>IF(X$8="Habilitado",IF($B66="","",ROUND(VLOOKUP($B66,PRESUPUESTO!$M$12:$HV$133,175,FALSE),2)),"")</f>
        <v/>
      </c>
      <c r="Y66" s="90" t="str">
        <f t="shared" si="11"/>
        <v/>
      </c>
      <c r="Z66" s="91" t="str">
        <f>IF(Z$8="Habilitado",IF($B66="","",ROUND(VLOOKUP($B66,PRESUPUESTO!$M$12:$HV$133,192,FALSE),2)),"")</f>
        <v/>
      </c>
      <c r="AA66" s="90" t="str">
        <f t="shared" si="12"/>
        <v/>
      </c>
      <c r="AB66" s="91" t="str">
        <f>IF(AB$8="Habilitado",IF($B66="","",ROUND(VLOOKUP($B66,PRESUPUESTO!$M$12:$HV$133,209,FALSE),2)),"")</f>
        <v/>
      </c>
      <c r="AC66" s="90" t="str">
        <f t="shared" si="13"/>
        <v/>
      </c>
    </row>
    <row r="67" spans="1:29" s="79" customFormat="1" ht="21" hidden="1" customHeight="1">
      <c r="A67" s="158">
        <v>54</v>
      </c>
      <c r="B67" s="83"/>
      <c r="C67" s="88" t="str">
        <f t="shared" si="0"/>
        <v/>
      </c>
      <c r="D67" s="91" t="str">
        <f>IF(D$8="Habilitado",IF($B67="","",ROUND(VLOOKUP($B67,PRESUPUESTO!$M$12:$HV$133,5,FALSE),2)),"")</f>
        <v/>
      </c>
      <c r="E67" s="90" t="str">
        <f t="shared" si="1"/>
        <v/>
      </c>
      <c r="F67" s="91" t="str">
        <f>IF(F$8="Habilitado",IF($B67="","",ROUND(VLOOKUP($B67,PRESUPUESTO!$M$12:$HV$133,22,FALSE),2)),"")</f>
        <v/>
      </c>
      <c r="G67" s="90" t="str">
        <f t="shared" si="2"/>
        <v/>
      </c>
      <c r="H67" s="91" t="str">
        <f>IF(H$8="Habilitado",IF($B67="","",ROUND(VLOOKUP($B67,PRESUPUESTO!$M$12:$HV$133,39,FALSE),2)),"")</f>
        <v/>
      </c>
      <c r="I67" s="90" t="str">
        <f t="shared" si="3"/>
        <v/>
      </c>
      <c r="J67" s="91" t="str">
        <f>IF(J$8="Habilitado",IF($B67="","",ROUND(VLOOKUP($B67,PRESUPUESTO!$M$12:$HV$133,56,FALSE),2)),"")</f>
        <v/>
      </c>
      <c r="K67" s="90" t="str">
        <f t="shared" si="4"/>
        <v/>
      </c>
      <c r="L67" s="91" t="str">
        <f>IF(L$8="Habilitado",IF($B67="","",ROUND(VLOOKUP($B67,PRESUPUESTO!$M$12:$HV$133,73,FALSE),2)),"")</f>
        <v/>
      </c>
      <c r="M67" s="90" t="str">
        <f t="shared" si="5"/>
        <v/>
      </c>
      <c r="N67" s="91" t="str">
        <f>IF(N$8="Habilitado",IF($B67="","",ROUND(VLOOKUP($B67,PRESUPUESTO!$M$12:$HV$133,90,FALSE),2)),"")</f>
        <v/>
      </c>
      <c r="O67" s="90" t="str">
        <f t="shared" si="6"/>
        <v/>
      </c>
      <c r="P67" s="91" t="str">
        <f>IF(P$8="Habilitado",IF($B67="","",ROUND(VLOOKUP($B67,PRESUPUESTO!$M$12:$HV$133,107,FALSE),2)),"")</f>
        <v/>
      </c>
      <c r="Q67" s="90" t="str">
        <f t="shared" si="7"/>
        <v/>
      </c>
      <c r="R67" s="91" t="str">
        <f>IF(R$8="Habilitado",IF($B67="","",ROUND(VLOOKUP($B67,PRESUPUESTO!$M$12:$HV$133,124,FALSE),2)),"")</f>
        <v/>
      </c>
      <c r="S67" s="90" t="str">
        <f t="shared" si="8"/>
        <v/>
      </c>
      <c r="T67" s="91" t="str">
        <f>IF(T$8="Habilitado",IF($B67="","",ROUND(VLOOKUP($B67,PRESUPUESTO!$M$12:$HV$133,141,FALSE),2)),"")</f>
        <v/>
      </c>
      <c r="U67" s="90" t="str">
        <f t="shared" si="9"/>
        <v/>
      </c>
      <c r="V67" s="91" t="str">
        <f>IF(V$8="Habilitado",IF($B67="","",ROUND(VLOOKUP($B67,PRESUPUESTO!$M$12:$HV$133,158,FALSE),2)),"")</f>
        <v/>
      </c>
      <c r="W67" s="90" t="str">
        <f t="shared" si="10"/>
        <v/>
      </c>
      <c r="X67" s="91" t="str">
        <f>IF(X$8="Habilitado",IF($B67="","",ROUND(VLOOKUP($B67,PRESUPUESTO!$M$12:$HV$133,175,FALSE),2)),"")</f>
        <v/>
      </c>
      <c r="Y67" s="90" t="str">
        <f t="shared" si="11"/>
        <v/>
      </c>
      <c r="Z67" s="91" t="str">
        <f>IF(Z$8="Habilitado",IF($B67="","",ROUND(VLOOKUP($B67,PRESUPUESTO!$M$12:$HV$133,192,FALSE),2)),"")</f>
        <v/>
      </c>
      <c r="AA67" s="90" t="str">
        <f t="shared" si="12"/>
        <v/>
      </c>
      <c r="AB67" s="91" t="str">
        <f>IF(AB$8="Habilitado",IF($B67="","",ROUND(VLOOKUP($B67,PRESUPUESTO!$M$12:$HV$133,209,FALSE),2)),"")</f>
        <v/>
      </c>
      <c r="AC67" s="90" t="str">
        <f t="shared" si="13"/>
        <v/>
      </c>
    </row>
    <row r="68" spans="1:29" s="79" customFormat="1" ht="21" hidden="1" customHeight="1">
      <c r="A68" s="158">
        <v>55</v>
      </c>
      <c r="B68" s="83"/>
      <c r="C68" s="88" t="str">
        <f t="shared" si="0"/>
        <v/>
      </c>
      <c r="D68" s="91" t="str">
        <f>IF(D$8="Habilitado",IF($B68="","",ROUND(VLOOKUP($B68,PRESUPUESTO!$M$12:$HV$133,5,FALSE),2)),"")</f>
        <v/>
      </c>
      <c r="E68" s="90" t="str">
        <f t="shared" si="1"/>
        <v/>
      </c>
      <c r="F68" s="91" t="str">
        <f>IF(F$8="Habilitado",IF($B68="","",ROUND(VLOOKUP($B68,PRESUPUESTO!$M$12:$HV$133,22,FALSE),2)),"")</f>
        <v/>
      </c>
      <c r="G68" s="90" t="str">
        <f t="shared" si="2"/>
        <v/>
      </c>
      <c r="H68" s="91" t="str">
        <f>IF(H$8="Habilitado",IF($B68="","",ROUND(VLOOKUP($B68,PRESUPUESTO!$M$12:$HV$133,39,FALSE),2)),"")</f>
        <v/>
      </c>
      <c r="I68" s="90" t="str">
        <f t="shared" si="3"/>
        <v/>
      </c>
      <c r="J68" s="91" t="str">
        <f>IF(J$8="Habilitado",IF($B68="","",ROUND(VLOOKUP($B68,PRESUPUESTO!$M$12:$HV$133,56,FALSE),2)),"")</f>
        <v/>
      </c>
      <c r="K68" s="90" t="str">
        <f t="shared" si="4"/>
        <v/>
      </c>
      <c r="L68" s="91" t="str">
        <f>IF(L$8="Habilitado",IF($B68="","",ROUND(VLOOKUP($B68,PRESUPUESTO!$M$12:$HV$133,73,FALSE),2)),"")</f>
        <v/>
      </c>
      <c r="M68" s="90" t="str">
        <f t="shared" si="5"/>
        <v/>
      </c>
      <c r="N68" s="91" t="str">
        <f>IF(N$8="Habilitado",IF($B68="","",ROUND(VLOOKUP($B68,PRESUPUESTO!$M$12:$HV$133,90,FALSE),2)),"")</f>
        <v/>
      </c>
      <c r="O68" s="90" t="str">
        <f t="shared" si="6"/>
        <v/>
      </c>
      <c r="P68" s="91" t="str">
        <f>IF(P$8="Habilitado",IF($B68="","",ROUND(VLOOKUP($B68,PRESUPUESTO!$M$12:$HV$133,107,FALSE),2)),"")</f>
        <v/>
      </c>
      <c r="Q68" s="90" t="str">
        <f t="shared" si="7"/>
        <v/>
      </c>
      <c r="R68" s="91" t="str">
        <f>IF(R$8="Habilitado",IF($B68="","",ROUND(VLOOKUP($B68,PRESUPUESTO!$M$12:$HV$133,124,FALSE),2)),"")</f>
        <v/>
      </c>
      <c r="S68" s="90" t="str">
        <f t="shared" si="8"/>
        <v/>
      </c>
      <c r="T68" s="91" t="str">
        <f>IF(T$8="Habilitado",IF($B68="","",ROUND(VLOOKUP($B68,PRESUPUESTO!$M$12:$HV$133,141,FALSE),2)),"")</f>
        <v/>
      </c>
      <c r="U68" s="90" t="str">
        <f t="shared" si="9"/>
        <v/>
      </c>
      <c r="V68" s="91" t="str">
        <f>IF(V$8="Habilitado",IF($B68="","",ROUND(VLOOKUP($B68,PRESUPUESTO!$M$12:$HV$133,158,FALSE),2)),"")</f>
        <v/>
      </c>
      <c r="W68" s="90" t="str">
        <f t="shared" si="10"/>
        <v/>
      </c>
      <c r="X68" s="91" t="str">
        <f>IF(X$8="Habilitado",IF($B68="","",ROUND(VLOOKUP($B68,PRESUPUESTO!$M$12:$HV$133,175,FALSE),2)),"")</f>
        <v/>
      </c>
      <c r="Y68" s="90" t="str">
        <f t="shared" si="11"/>
        <v/>
      </c>
      <c r="Z68" s="91" t="str">
        <f>IF(Z$8="Habilitado",IF($B68="","",ROUND(VLOOKUP($B68,PRESUPUESTO!$M$12:$HV$133,192,FALSE),2)),"")</f>
        <v/>
      </c>
      <c r="AA68" s="90" t="str">
        <f t="shared" si="12"/>
        <v/>
      </c>
      <c r="AB68" s="91" t="str">
        <f>IF(AB$8="Habilitado",IF($B68="","",ROUND(VLOOKUP($B68,PRESUPUESTO!$M$12:$HV$133,209,FALSE),2)),"")</f>
        <v/>
      </c>
      <c r="AC68" s="90" t="str">
        <f t="shared" si="13"/>
        <v/>
      </c>
    </row>
    <row r="69" spans="1:29" s="79" customFormat="1" ht="21" hidden="1" customHeight="1">
      <c r="A69" s="158">
        <v>56</v>
      </c>
      <c r="B69" s="83"/>
      <c r="C69" s="88" t="str">
        <f t="shared" si="0"/>
        <v/>
      </c>
      <c r="D69" s="91" t="str">
        <f>IF(D$8="Habilitado",IF($B69="","",ROUND(VLOOKUP($B69,PRESUPUESTO!$M$12:$HV$133,5,FALSE),2)),"")</f>
        <v/>
      </c>
      <c r="E69" s="90" t="str">
        <f t="shared" si="1"/>
        <v/>
      </c>
      <c r="F69" s="91" t="str">
        <f>IF(F$8="Habilitado",IF($B69="","",ROUND(VLOOKUP($B69,PRESUPUESTO!$M$12:$HV$133,22,FALSE),2)),"")</f>
        <v/>
      </c>
      <c r="G69" s="90" t="str">
        <f t="shared" si="2"/>
        <v/>
      </c>
      <c r="H69" s="91" t="str">
        <f>IF(H$8="Habilitado",IF($B69="","",ROUND(VLOOKUP($B69,PRESUPUESTO!$M$12:$HV$133,39,FALSE),2)),"")</f>
        <v/>
      </c>
      <c r="I69" s="90" t="str">
        <f t="shared" si="3"/>
        <v/>
      </c>
      <c r="J69" s="91" t="str">
        <f>IF(J$8="Habilitado",IF($B69="","",ROUND(VLOOKUP($B69,PRESUPUESTO!$M$12:$HV$133,56,FALSE),2)),"")</f>
        <v/>
      </c>
      <c r="K69" s="90" t="str">
        <f t="shared" si="4"/>
        <v/>
      </c>
      <c r="L69" s="91" t="str">
        <f>IF(L$8="Habilitado",IF($B69="","",ROUND(VLOOKUP($B69,PRESUPUESTO!$M$12:$HV$133,73,FALSE),2)),"")</f>
        <v/>
      </c>
      <c r="M69" s="90" t="str">
        <f t="shared" si="5"/>
        <v/>
      </c>
      <c r="N69" s="91" t="str">
        <f>IF(N$8="Habilitado",IF($B69="","",ROUND(VLOOKUP($B69,PRESUPUESTO!$M$12:$HV$133,90,FALSE),2)),"")</f>
        <v/>
      </c>
      <c r="O69" s="90" t="str">
        <f t="shared" si="6"/>
        <v/>
      </c>
      <c r="P69" s="91" t="str">
        <f>IF(P$8="Habilitado",IF($B69="","",ROUND(VLOOKUP($B69,PRESUPUESTO!$M$12:$HV$133,107,FALSE),2)),"")</f>
        <v/>
      </c>
      <c r="Q69" s="90" t="str">
        <f t="shared" si="7"/>
        <v/>
      </c>
      <c r="R69" s="91" t="str">
        <f>IF(R$8="Habilitado",IF($B69="","",ROUND(VLOOKUP($B69,PRESUPUESTO!$M$12:$HV$133,124,FALSE),2)),"")</f>
        <v/>
      </c>
      <c r="S69" s="90" t="str">
        <f t="shared" si="8"/>
        <v/>
      </c>
      <c r="T69" s="91" t="str">
        <f>IF(T$8="Habilitado",IF($B69="","",ROUND(VLOOKUP($B69,PRESUPUESTO!$M$12:$HV$133,141,FALSE),2)),"")</f>
        <v/>
      </c>
      <c r="U69" s="90" t="str">
        <f t="shared" si="9"/>
        <v/>
      </c>
      <c r="V69" s="91" t="str">
        <f>IF(V$8="Habilitado",IF($B69="","",ROUND(VLOOKUP($B69,PRESUPUESTO!$M$12:$HV$133,158,FALSE),2)),"")</f>
        <v/>
      </c>
      <c r="W69" s="90" t="str">
        <f t="shared" si="10"/>
        <v/>
      </c>
      <c r="X69" s="91" t="str">
        <f>IF(X$8="Habilitado",IF($B69="","",ROUND(VLOOKUP($B69,PRESUPUESTO!$M$12:$HV$133,175,FALSE),2)),"")</f>
        <v/>
      </c>
      <c r="Y69" s="90" t="str">
        <f t="shared" si="11"/>
        <v/>
      </c>
      <c r="Z69" s="91" t="str">
        <f>IF(Z$8="Habilitado",IF($B69="","",ROUND(VLOOKUP($B69,PRESUPUESTO!$M$12:$HV$133,192,FALSE),2)),"")</f>
        <v/>
      </c>
      <c r="AA69" s="90" t="str">
        <f t="shared" si="12"/>
        <v/>
      </c>
      <c r="AB69" s="91" t="str">
        <f>IF(AB$8="Habilitado",IF($B69="","",ROUND(VLOOKUP($B69,PRESUPUESTO!$M$12:$HV$133,209,FALSE),2)),"")</f>
        <v/>
      </c>
      <c r="AC69" s="90" t="str">
        <f t="shared" si="13"/>
        <v/>
      </c>
    </row>
    <row r="70" spans="1:29" s="79" customFormat="1" ht="21" hidden="1" customHeight="1">
      <c r="A70" s="158">
        <v>57</v>
      </c>
      <c r="B70" s="83"/>
      <c r="C70" s="88" t="str">
        <f t="shared" si="0"/>
        <v/>
      </c>
      <c r="D70" s="91" t="str">
        <f>IF(D$8="Habilitado",IF($B70="","",ROUND(VLOOKUP($B70,PRESUPUESTO!$M$12:$HV$133,5,FALSE),2)),"")</f>
        <v/>
      </c>
      <c r="E70" s="90" t="str">
        <f t="shared" si="1"/>
        <v/>
      </c>
      <c r="F70" s="91" t="str">
        <f>IF(F$8="Habilitado",IF($B70="","",ROUND(VLOOKUP($B70,PRESUPUESTO!$M$12:$HV$133,22,FALSE),2)),"")</f>
        <v/>
      </c>
      <c r="G70" s="90" t="str">
        <f t="shared" si="2"/>
        <v/>
      </c>
      <c r="H70" s="91" t="str">
        <f>IF(H$8="Habilitado",IF($B70="","",ROUND(VLOOKUP($B70,PRESUPUESTO!$M$12:$HV$133,39,FALSE),2)),"")</f>
        <v/>
      </c>
      <c r="I70" s="90" t="str">
        <f t="shared" si="3"/>
        <v/>
      </c>
      <c r="J70" s="91" t="str">
        <f>IF(J$8="Habilitado",IF($B70="","",ROUND(VLOOKUP($B70,PRESUPUESTO!$M$12:$HV$133,56,FALSE),2)),"")</f>
        <v/>
      </c>
      <c r="K70" s="90" t="str">
        <f t="shared" si="4"/>
        <v/>
      </c>
      <c r="L70" s="91" t="str">
        <f>IF(L$8="Habilitado",IF($B70="","",ROUND(VLOOKUP($B70,PRESUPUESTO!$M$12:$HV$133,73,FALSE),2)),"")</f>
        <v/>
      </c>
      <c r="M70" s="90" t="str">
        <f t="shared" si="5"/>
        <v/>
      </c>
      <c r="N70" s="91" t="str">
        <f>IF(N$8="Habilitado",IF($B70="","",ROUND(VLOOKUP($B70,PRESUPUESTO!$M$12:$HV$133,90,FALSE),2)),"")</f>
        <v/>
      </c>
      <c r="O70" s="90" t="str">
        <f t="shared" si="6"/>
        <v/>
      </c>
      <c r="P70" s="91" t="str">
        <f>IF(P$8="Habilitado",IF($B70="","",ROUND(VLOOKUP($B70,PRESUPUESTO!$M$12:$HV$133,107,FALSE),2)),"")</f>
        <v/>
      </c>
      <c r="Q70" s="90" t="str">
        <f t="shared" si="7"/>
        <v/>
      </c>
      <c r="R70" s="91" t="str">
        <f>IF(R$8="Habilitado",IF($B70="","",ROUND(VLOOKUP($B70,PRESUPUESTO!$M$12:$HV$133,124,FALSE),2)),"")</f>
        <v/>
      </c>
      <c r="S70" s="90" t="str">
        <f t="shared" si="8"/>
        <v/>
      </c>
      <c r="T70" s="91" t="str">
        <f>IF(T$8="Habilitado",IF($B70="","",ROUND(VLOOKUP($B70,PRESUPUESTO!$M$12:$HV$133,141,FALSE),2)),"")</f>
        <v/>
      </c>
      <c r="U70" s="90" t="str">
        <f t="shared" si="9"/>
        <v/>
      </c>
      <c r="V70" s="91" t="str">
        <f>IF(V$8="Habilitado",IF($B70="","",ROUND(VLOOKUP($B70,PRESUPUESTO!$M$12:$HV$133,158,FALSE),2)),"")</f>
        <v/>
      </c>
      <c r="W70" s="90" t="str">
        <f t="shared" si="10"/>
        <v/>
      </c>
      <c r="X70" s="91" t="str">
        <f>IF(X$8="Habilitado",IF($B70="","",ROUND(VLOOKUP($B70,PRESUPUESTO!$M$12:$HV$133,175,FALSE),2)),"")</f>
        <v/>
      </c>
      <c r="Y70" s="90" t="str">
        <f t="shared" si="11"/>
        <v/>
      </c>
      <c r="Z70" s="91" t="str">
        <f>IF(Z$8="Habilitado",IF($B70="","",ROUND(VLOOKUP($B70,PRESUPUESTO!$M$12:$HV$133,192,FALSE),2)),"")</f>
        <v/>
      </c>
      <c r="AA70" s="90" t="str">
        <f t="shared" si="12"/>
        <v/>
      </c>
      <c r="AB70" s="91" t="str">
        <f>IF(AB$8="Habilitado",IF($B70="","",ROUND(VLOOKUP($B70,PRESUPUESTO!$M$12:$HV$133,209,FALSE),2)),"")</f>
        <v/>
      </c>
      <c r="AC70" s="90" t="str">
        <f t="shared" si="13"/>
        <v/>
      </c>
    </row>
    <row r="71" spans="1:29" ht="21" customHeight="1"/>
    <row r="72" spans="1:29" ht="21.75" customHeight="1">
      <c r="B72" s="1226" t="s">
        <v>62</v>
      </c>
      <c r="C72" s="1227"/>
      <c r="D72" s="1227"/>
      <c r="E72" s="1227"/>
      <c r="F72" s="1227"/>
      <c r="G72" s="1227"/>
      <c r="H72" s="87"/>
      <c r="I72" s="87"/>
      <c r="J72" s="87"/>
      <c r="K72" s="87"/>
      <c r="L72" s="87"/>
      <c r="M72" s="87"/>
      <c r="N72" s="87"/>
      <c r="O72" s="87"/>
      <c r="P72" s="87"/>
      <c r="Q72" s="87"/>
      <c r="R72" s="87"/>
      <c r="S72" s="87"/>
      <c r="T72" s="87"/>
      <c r="U72" s="87"/>
      <c r="V72" s="87"/>
      <c r="W72" s="87"/>
      <c r="X72" s="87"/>
      <c r="Y72" s="87"/>
      <c r="Z72" s="87"/>
      <c r="AA72" s="87"/>
      <c r="AB72" s="87"/>
      <c r="AC72" s="87"/>
    </row>
    <row r="73" spans="1:29" s="79" customFormat="1" ht="21" customHeight="1">
      <c r="A73" s="158">
        <v>1</v>
      </c>
      <c r="B73" s="290">
        <v>1.1000000000000001</v>
      </c>
      <c r="C73" s="659">
        <f>IF(B73="","",IF($L$4="Media aritmética",ROUND(AVERAGE(D73,F73,H73,J73,L73,N73,P73,R73,T73,V73,X73,Z73,AB73),2),ROUND(_xlfn.STDEV.P(D73,F73,H73,J73,L73,N73,P73,R73,T73,V73,X73,Z73,AB73),2)))</f>
        <v>7496.09</v>
      </c>
      <c r="D73" s="91" t="str">
        <f>IF(D$8="Habilitado",IF($B73="","",ROUND(VLOOKUP($B73,PRESUPUESTO!$M$12:$HV$133,5,FALSE),2)),"")</f>
        <v/>
      </c>
      <c r="E73" s="90" t="str">
        <f>IF($B73="","",IF(D73="","",IF($L$4="Media aritmética",(D73&lt;=$C73)*($H$5/$C$5)+(D73&gt;$C73)*0,IF(AND(ROUND(AVERAGE($D73,$F73,$H73,$J73,$L73,$N73,$P73,$R73,$T73,$V73,$X73,$Z73,$AB73),2)-$C73/2&lt;=D73,(ROUND(AVERAGE($D73,$F73,$H73,$J73,$L73,$N73,$P73,$R73,$T73,$V73,$X73,$Z73,$AB73),2)+$C73/2&gt;D73)),($H$5/$C$5),0))))</f>
        <v/>
      </c>
      <c r="F73" s="91">
        <f>IF(F$8="Habilitado",IF($B73="","",ROUND(VLOOKUP($B73,PRESUPUESTO!$M$12:$HV$133,22,FALSE),2)),"")</f>
        <v>39840</v>
      </c>
      <c r="G73" s="90">
        <f>IF($B73="","",IF(F73="","",IF($L$4="Media aritmética",(F73&lt;=$C73)*($H$5/$C$5)+(F73&gt;$C73)*0,IF(AND(ROUND(AVERAGE($D73,$F73,$H73,$J73,$L73,$N73,$P73,$R73,$T73,$V73,$X73,$Z73,$AB73),2)-$C73/2&lt;=F73,(ROUND(AVERAGE($D73,$F73,$H73,$J73,$L73,$N73,$P73,$R73,$T73,$V73,$X73,$Z73,$AB73),2)+$C73/2&gt;F73)),($H$5/$C$5),0))))</f>
        <v>0.82474226804123707</v>
      </c>
      <c r="H73" s="91" t="str">
        <f>IF(H$8="Habilitado",IF($B73="","",ROUND(VLOOKUP($B73,PRESUPUESTO!$M$12:$HV$133,39,FALSE),2)),"")</f>
        <v/>
      </c>
      <c r="I73" s="90" t="str">
        <f>IF($B73="","",IF(H73="","",IF($L$4="Media aritmética",(H73&lt;=$C73)*($H$5/$C$5)+(H73&gt;$C73)*0,IF(AND(ROUND(AVERAGE($D73,$F73,$H73,$J73,$L73,$N73,$P73,$R73,$T73,$V73,$X73,$Z73,$AB73),2)-$C73/2&lt;=H73,(ROUND(AVERAGE($D73,$F73,$H73,$J73,$L73,$N73,$P73,$R73,$T73,$V73,$X73,$Z73,$AB73),2)+$C73/2&gt;H73)),($H$5/$C$5),0))))</f>
        <v/>
      </c>
      <c r="J73" s="91">
        <f>IF(J$8="Habilitado",IF($B73="","",ROUND(VLOOKUP($B73,PRESUPUESTO!$M$12:$HV$133,56,FALSE),2)),"")</f>
        <v>50988.68</v>
      </c>
      <c r="K73" s="90">
        <f>IF($B73="","",IF(J73="","",IF($L$4="Media aritmética",(J73&lt;=$C73)*($H$5/$C$5)+(J73&gt;$C73)*0,IF(AND(ROUND(AVERAGE($D73,$F73,$H73,$J73,$L73,$N73,$P73,$R73,$T73,$V73,$X73,$Z73,$AB73),2)-$C73/2&lt;=J73,(ROUND(AVERAGE($D73,$F73,$H73,$J73,$L73,$N73,$P73,$R73,$T73,$V73,$X73,$Z73,$AB73),2)+$C73/2&gt;J73)),($H$5/$C$5),0))))</f>
        <v>0</v>
      </c>
      <c r="L73" s="91">
        <f>IF(L$8="Habilitado",IF($B73="","",ROUND(VLOOKUP($B73,PRESUPUESTO!$M$12:$HV$133,73,FALSE),2)),"")</f>
        <v>42000</v>
      </c>
      <c r="M73" s="90">
        <f>IF($B73="","",IF(L73="","",IF($L$4="Media aritmética",(L73&lt;=$C73)*($H$5/$C$5)+(L73&gt;$C73)*0,IF(AND(ROUND(AVERAGE($D73,$F73,$H73,$J73,$L73,$N73,$P73,$R73,$T73,$V73,$X73,$Z73,$AB73),2)-$C73/2&lt;=L73,(ROUND(AVERAGE($D73,$F73,$H73,$J73,$L73,$N73,$P73,$R73,$T73,$V73,$X73,$Z73,$AB73),2)+$C73/2&gt;L73)),($H$5/$C$5),0))))</f>
        <v>0.82474226804123707</v>
      </c>
      <c r="N73" s="91">
        <f>IF(N$8="Habilitado",IF($B73="","",ROUND(VLOOKUP($B73,PRESUPUESTO!$M$12:$HV$133,90,FALSE),2)),"")</f>
        <v>42334</v>
      </c>
      <c r="O73" s="90">
        <f>IF($B73="","",IF(N73="","",IF($L$4="Media aritmética",(N73&lt;=$C73)*($H$5/$C$5)+(N73&gt;$C73)*0,IF(AND(ROUND(AVERAGE($D73,$F73,$H73,$J73,$L73,$N73,$P73,$R73,$T73,$V73,$X73,$Z73,$AB73),2)-$C73/2&lt;=N73,(ROUND(AVERAGE($D73,$F73,$H73,$J73,$L73,$N73,$P73,$R73,$T73,$V73,$X73,$Z73,$AB73),2)+$C73/2&gt;N73)),($H$5/$C$5),0))))</f>
        <v>0.82474226804123707</v>
      </c>
      <c r="P73" s="91" t="str">
        <f>IF(P$8="Habilitado",IF($B73="","",ROUND(VLOOKUP($B73,PRESUPUESTO!$M$12:$HV$133,107,FALSE),2)),"")</f>
        <v/>
      </c>
      <c r="Q73" s="90" t="str">
        <f>IF($B73="","",IF(P73="","",IF($L$4="Media aritmética",(P73&lt;=$C73)*($H$5/$C$5)+(P73&gt;$C73)*0,IF(AND(ROUND(AVERAGE($D73,$F73,$H73,$J73,$L73,$N73,$P73,$R73,$T73,$V73,$X73,$Z73,$AB73),2)-$C73/2&lt;=P73,(ROUND(AVERAGE($D73,$F73,$H73,$J73,$L73,$N73,$P73,$R73,$T73,$V73,$X73,$Z73,$AB73),2)+$C73/2&gt;P73)),($H$5/$C$5),0))))</f>
        <v/>
      </c>
      <c r="R73" s="91">
        <f>IF(R$8="Habilitado",IF($B73="","",ROUND(VLOOKUP($B73,PRESUPUESTO!$M$12:$HV$133,124,FALSE),2)),"")</f>
        <v>35000</v>
      </c>
      <c r="S73" s="90">
        <f>IF($B73="","",IF(R73="","",IF($L$4="Media aritmética",(R73&lt;=$C73)*($H$5/$C$5)+(R73&gt;$C73)*0,IF(AND(ROUND(AVERAGE($D73,$F73,$H73,$J73,$L73,$N73,$P73,$R73,$T73,$V73,$X73,$Z73,$AB73),2)-$C73/2&lt;=R73,(ROUND(AVERAGE($D73,$F73,$H73,$J73,$L73,$N73,$P73,$R73,$T73,$V73,$X73,$Z73,$AB73),2)+$C73/2&gt;R73)),($H$5/$C$5),0))))</f>
        <v>0</v>
      </c>
      <c r="T73" s="91">
        <f>IF(T$8="Habilitado",IF($B73="","",ROUND(VLOOKUP($B73,PRESUPUESTO!$M$12:$HV$133,141,FALSE),2)),"")</f>
        <v>50735</v>
      </c>
      <c r="U73" s="90">
        <f>IF($B73="","",IF(T73="","",IF($L$4="Media aritmética",(T73&lt;=$C73)*($H$5/$C$5)+(T73&gt;$C73)*0,IF(AND(ROUND(AVERAGE($D73,$F73,$H73,$J73,$L73,$N73,$P73,$R73,$T73,$V73,$X73,$Z73,$AB73),2)-$C73/2&lt;=T73,(ROUND(AVERAGE($D73,$F73,$H73,$J73,$L73,$N73,$P73,$R73,$T73,$V73,$X73,$Z73,$AB73),2)+$C73/2&gt;T73)),($H$5/$C$5),0))))</f>
        <v>0</v>
      </c>
      <c r="V73" s="91" t="str">
        <f>IF(V$8="Habilitado",IF($B73="","",ROUND(VLOOKUP($B73,PRESUPUESTO!$M$12:$HV$133,158,FALSE),2)),"")</f>
        <v/>
      </c>
      <c r="W73" s="90" t="str">
        <f>IF($B73="","",IF(V73="","",IF($L$4="Media aritmética",(V73&lt;=$C73)*($H$5/$C$5)+(V73&gt;$C73)*0,IF(AND(ROUND(AVERAGE($D73,$F73,$H73,$J73,$L73,$N73,$P73,$R73,$T73,$V73,$X73,$Z73,$AB73),2)-$C73/2&lt;=V73,(ROUND(AVERAGE($D73,$F73,$H73,$J73,$L73,$N73,$P73,$R73,$T73,$V73,$X73,$Z73,$AB73),2)+$C73/2&gt;V73)),($H$5/$C$5),0))))</f>
        <v/>
      </c>
      <c r="X73" s="91">
        <f>IF(X$8="Habilitado",IF($B73="","",ROUND(VLOOKUP($B73,PRESUPUESTO!$M$12:$HV$133,175,FALSE),2)),"")</f>
        <v>32900</v>
      </c>
      <c r="Y73" s="90">
        <f>IF($B73="","",IF(X73="","",IF($L$4="Media aritmética",(X73&lt;=$C73)*($H$5/$C$5)+(X73&gt;$C73)*0,IF(AND(ROUND(AVERAGE($D73,$F73,$H73,$J73,$L73,$N73,$P73,$R73,$T73,$V73,$X73,$Z73,$AB73),2)-$C73/2&lt;=X73,(ROUND(AVERAGE($D73,$F73,$H73,$J73,$L73,$N73,$P73,$R73,$T73,$V73,$X73,$Z73,$AB73),2)+$C73/2&gt;X73)),($H$5/$C$5),0))))</f>
        <v>0</v>
      </c>
      <c r="Z73" s="91" t="str">
        <f>IF(Z$8="Habilitado",IF($B73="","",ROUND(VLOOKUP($B73,PRESUPUESTO!$M$12:$HV$133,192,FALSE),2)),"")</f>
        <v/>
      </c>
      <c r="AA73" s="90" t="str">
        <f>IF($B73="","",IF(Z73="","",IF($L$4="Media aritmética",(Z73&lt;=$C73)*($H$5/$C$5)+(Z73&gt;$C73)*0,IF(AND(ROUND(AVERAGE($D73,$F73,$H73,$J73,$L73,$N73,$P73,$R73,$T73,$V73,$X73,$Z73,$AB73),2)-$C73/2&lt;=Z73,(ROUND(AVERAGE($D73,$F73,$H73,$J73,$L73,$N73,$P73,$R73,$T73,$V73,$X73,$Z73,$AB73),2)+$C73/2&gt;Z73)),($H$5/$C$5),0))))</f>
        <v/>
      </c>
      <c r="AB73" s="91">
        <f>IF(AB$8="Habilitado",IF($B73="","",ROUND(VLOOKUP($B73,PRESUPUESTO!$M$12:$HV$133,209,FALSE),2)),"")</f>
        <v>28625</v>
      </c>
      <c r="AC73" s="90">
        <f>IF($B73="","",IF(AB73="","",IF($L$4="Media aritmética",(AB73&lt;=$C73)*($H$5/$C$5)+(AB73&gt;$C73)*0,IF(AND(ROUND(AVERAGE($D73,$F73,$H73,$J73,$L73,$N73,$P73,$R73,$T73,$V73,$X73,$Z73,$AB73),2)-$C73/2&lt;=AB73,(ROUND(AVERAGE($D73,$F73,$H73,$J73,$L73,$N73,$P73,$R73,$T73,$V73,$X73,$Z73,$AB73),2)+$C73/2&gt;AB73)),($H$5/$C$5),0))))</f>
        <v>0</v>
      </c>
    </row>
    <row r="74" spans="1:29" s="79" customFormat="1" ht="21" customHeight="1">
      <c r="A74" s="158">
        <v>2</v>
      </c>
      <c r="B74" s="290">
        <v>1.2</v>
      </c>
      <c r="C74" s="659">
        <f t="shared" ref="C74:C137" si="14">IF(B74="","",IF($L$4="Media aritmética",ROUND(AVERAGE(D74,F74,H74,J74,L74,N74,P74,R74,T74,V74,X74,Z74,AB74),2),ROUND(_xlfn.STDEV.P(D74,F74,H74,J74,L74,N74,P74,R74,T74,V74,X74,Z74,AB74),2)))</f>
        <v>6633.88</v>
      </c>
      <c r="D74" s="91" t="str">
        <f>IF(D$8="Habilitado",IF($B74="","",ROUND(VLOOKUP($B74,PRESUPUESTO!$M$12:$HV$133,5,FALSE),2)),"")</f>
        <v/>
      </c>
      <c r="E74" s="90" t="str">
        <f t="shared" ref="E74:E137" si="15">IF($B74="","",IF(D74="","",IF($L$4="Media aritmética",(D74&lt;=$C74)*($H$5/$C$5)+(D74&gt;$C74)*0,IF(AND(ROUND(AVERAGE($D74,$F74,$H74,$J74,$L74,$N74,$P74,$R74,$T74,$V74,$X74,$Z74,$AB74),2)-$C74/2&lt;=D74,(ROUND(AVERAGE($D74,$F74,$H74,$J74,$L74,$N74,$P74,$R74,$T74,$V74,$X74,$Z74,$AB74),2)+$C74/2&gt;D74)),($H$5/$C$5),0))))</f>
        <v/>
      </c>
      <c r="F74" s="91">
        <f>IF(F$8="Habilitado",IF($B74="","",ROUND(VLOOKUP($B74,PRESUPUESTO!$M$12:$HV$133,22,FALSE),2)),"")</f>
        <v>18675</v>
      </c>
      <c r="G74" s="90">
        <f t="shared" ref="G74:G137" si="16">IF($B74="","",IF(F74="","",IF($L$4="Media aritmética",(F74&lt;=$C74)*($H$5/$C$5)+(F74&gt;$C74)*0,IF(AND(ROUND(AVERAGE($D74,$F74,$H74,$J74,$L74,$N74,$P74,$R74,$T74,$V74,$X74,$Z74,$AB74),2)-$C74/2&lt;=F74,(ROUND(AVERAGE($D74,$F74,$H74,$J74,$L74,$N74,$P74,$R74,$T74,$V74,$X74,$Z74,$AB74),2)+$C74/2&gt;F74)),($H$5/$C$5),0))))</f>
        <v>0</v>
      </c>
      <c r="H74" s="91" t="str">
        <f>IF(H$8="Habilitado",IF($B74="","",ROUND(VLOOKUP($B74,PRESUPUESTO!$M$12:$HV$133,39,FALSE),2)),"")</f>
        <v/>
      </c>
      <c r="I74" s="90" t="str">
        <f t="shared" ref="I74:I137" si="17">IF($B74="","",IF(H74="","",IF($L$4="Media aritmética",(H74&lt;=$C74)*($H$5/$C$5)+(H74&gt;$C74)*0,IF(AND(ROUND(AVERAGE($D74,$F74,$H74,$J74,$L74,$N74,$P74,$R74,$T74,$V74,$X74,$Z74,$AB74),2)-$C74/2&lt;=H74,(ROUND(AVERAGE($D74,$F74,$H74,$J74,$L74,$N74,$P74,$R74,$T74,$V74,$X74,$Z74,$AB74),2)+$C74/2&gt;H74)),($H$5/$C$5),0))))</f>
        <v/>
      </c>
      <c r="J74" s="91">
        <f>IF(J$8="Habilitado",IF($B74="","",ROUND(VLOOKUP($B74,PRESUPUESTO!$M$12:$HV$133,56,FALSE),2)),"")</f>
        <v>30732.9</v>
      </c>
      <c r="K74" s="90">
        <f t="shared" ref="K74:K137" si="18">IF($B74="","",IF(J74="","",IF($L$4="Media aritmética",(J74&lt;=$C74)*($H$5/$C$5)+(J74&gt;$C74)*0,IF(AND(ROUND(AVERAGE($D74,$F74,$H74,$J74,$L74,$N74,$P74,$R74,$T74,$V74,$X74,$Z74,$AB74),2)-$C74/2&lt;=J74,(ROUND(AVERAGE($D74,$F74,$H74,$J74,$L74,$N74,$P74,$R74,$T74,$V74,$X74,$Z74,$AB74),2)+$C74/2&gt;J74)),($H$5/$C$5),0))))</f>
        <v>0</v>
      </c>
      <c r="L74" s="91">
        <f>IF(L$8="Habilitado",IF($B74="","",ROUND(VLOOKUP($B74,PRESUPUESTO!$M$12:$HV$133,73,FALSE),2)),"")</f>
        <v>36000</v>
      </c>
      <c r="M74" s="90">
        <f t="shared" ref="M74:M137" si="19">IF($B74="","",IF(L74="","",IF($L$4="Media aritmética",(L74&lt;=$C74)*($H$5/$C$5)+(L74&gt;$C74)*0,IF(AND(ROUND(AVERAGE($D74,$F74,$H74,$J74,$L74,$N74,$P74,$R74,$T74,$V74,$X74,$Z74,$AB74),2)-$C74/2&lt;=L74,(ROUND(AVERAGE($D74,$F74,$H74,$J74,$L74,$N74,$P74,$R74,$T74,$V74,$X74,$Z74,$AB74),2)+$C74/2&gt;L74)),($H$5/$C$5),0))))</f>
        <v>0</v>
      </c>
      <c r="N74" s="91">
        <f>IF(N$8="Habilitado",IF($B74="","",ROUND(VLOOKUP($B74,PRESUPUESTO!$M$12:$HV$133,90,FALSE),2)),"")</f>
        <v>17995</v>
      </c>
      <c r="O74" s="90">
        <f t="shared" ref="O74:O137" si="20">IF($B74="","",IF(N74="","",IF($L$4="Media aritmética",(N74&lt;=$C74)*($H$5/$C$5)+(N74&gt;$C74)*0,IF(AND(ROUND(AVERAGE($D74,$F74,$H74,$J74,$L74,$N74,$P74,$R74,$T74,$V74,$X74,$Z74,$AB74),2)-$C74/2&lt;=N74,(ROUND(AVERAGE($D74,$F74,$H74,$J74,$L74,$N74,$P74,$R74,$T74,$V74,$X74,$Z74,$AB74),2)+$C74/2&gt;N74)),($H$5/$C$5),0))))</f>
        <v>0</v>
      </c>
      <c r="P74" s="91" t="str">
        <f>IF(P$8="Habilitado",IF($B74="","",ROUND(VLOOKUP($B74,PRESUPUESTO!$M$12:$HV$133,107,FALSE),2)),"")</f>
        <v/>
      </c>
      <c r="Q74" s="90" t="str">
        <f t="shared" ref="Q74:Q137" si="21">IF($B74="","",IF(P74="","",IF($L$4="Media aritmética",(P74&lt;=$C74)*($H$5/$C$5)+(P74&gt;$C74)*0,IF(AND(ROUND(AVERAGE($D74,$F74,$H74,$J74,$L74,$N74,$P74,$R74,$T74,$V74,$X74,$Z74,$AB74),2)-$C74/2&lt;=P74,(ROUND(AVERAGE($D74,$F74,$H74,$J74,$L74,$N74,$P74,$R74,$T74,$V74,$X74,$Z74,$AB74),2)+$C74/2&gt;P74)),($H$5/$C$5),0))))</f>
        <v/>
      </c>
      <c r="R74" s="91">
        <f>IF(R$8="Habilitado",IF($B74="","",ROUND(VLOOKUP($B74,PRESUPUESTO!$M$12:$HV$133,124,FALSE),2)),"")</f>
        <v>24000</v>
      </c>
      <c r="S74" s="90">
        <f t="shared" ref="S74:S137" si="22">IF($B74="","",IF(R74="","",IF($L$4="Media aritmética",(R74&lt;=$C74)*($H$5/$C$5)+(R74&gt;$C74)*0,IF(AND(ROUND(AVERAGE($D74,$F74,$H74,$J74,$L74,$N74,$P74,$R74,$T74,$V74,$X74,$Z74,$AB74),2)-$C74/2&lt;=R74,(ROUND(AVERAGE($D74,$F74,$H74,$J74,$L74,$N74,$P74,$R74,$T74,$V74,$X74,$Z74,$AB74),2)+$C74/2&gt;R74)),($H$5/$C$5),0))))</f>
        <v>0.82474226804123707</v>
      </c>
      <c r="T74" s="91">
        <f>IF(T$8="Habilitado",IF($B74="","",ROUND(VLOOKUP($B74,PRESUPUESTO!$M$12:$HV$133,141,FALSE),2)),"")</f>
        <v>30580</v>
      </c>
      <c r="U74" s="90">
        <f t="shared" ref="U74:U137" si="23">IF($B74="","",IF(T74="","",IF($L$4="Media aritmética",(T74&lt;=$C74)*($H$5/$C$5)+(T74&gt;$C74)*0,IF(AND(ROUND(AVERAGE($D74,$F74,$H74,$J74,$L74,$N74,$P74,$R74,$T74,$V74,$X74,$Z74,$AB74),2)-$C74/2&lt;=T74,(ROUND(AVERAGE($D74,$F74,$H74,$J74,$L74,$N74,$P74,$R74,$T74,$V74,$X74,$Z74,$AB74),2)+$C74/2&gt;T74)),($H$5/$C$5),0))))</f>
        <v>0</v>
      </c>
      <c r="V74" s="91" t="str">
        <f>IF(V$8="Habilitado",IF($B74="","",ROUND(VLOOKUP($B74,PRESUPUESTO!$M$12:$HV$133,158,FALSE),2)),"")</f>
        <v/>
      </c>
      <c r="W74" s="90" t="str">
        <f t="shared" ref="W74:W137" si="24">IF($B74="","",IF(V74="","",IF($L$4="Media aritmética",(V74&lt;=$C74)*($H$5/$C$5)+(V74&gt;$C74)*0,IF(AND(ROUND(AVERAGE($D74,$F74,$H74,$J74,$L74,$N74,$P74,$R74,$T74,$V74,$X74,$Z74,$AB74),2)-$C74/2&lt;=V74,(ROUND(AVERAGE($D74,$F74,$H74,$J74,$L74,$N74,$P74,$R74,$T74,$V74,$X74,$Z74,$AB74),2)+$C74/2&gt;V74)),($H$5/$C$5),0))))</f>
        <v/>
      </c>
      <c r="X74" s="91">
        <f>IF(X$8="Habilitado",IF($B74="","",ROUND(VLOOKUP($B74,PRESUPUESTO!$M$12:$HV$133,175,FALSE),2)),"")</f>
        <v>17600</v>
      </c>
      <c r="Y74" s="90">
        <f t="shared" ref="Y74:Y137" si="25">IF($B74="","",IF(X74="","",IF($L$4="Media aritmética",(X74&lt;=$C74)*($H$5/$C$5)+(X74&gt;$C74)*0,IF(AND(ROUND(AVERAGE($D74,$F74,$H74,$J74,$L74,$N74,$P74,$R74,$T74,$V74,$X74,$Z74,$AB74),2)-$C74/2&lt;=X74,(ROUND(AVERAGE($D74,$F74,$H74,$J74,$L74,$N74,$P74,$R74,$T74,$V74,$X74,$Z74,$AB74),2)+$C74/2&gt;X74)),($H$5/$C$5),0))))</f>
        <v>0</v>
      </c>
      <c r="Z74" s="91" t="str">
        <f>IF(Z$8="Habilitado",IF($B74="","",ROUND(VLOOKUP($B74,PRESUPUESTO!$M$12:$HV$133,192,FALSE),2)),"")</f>
        <v/>
      </c>
      <c r="AA74" s="90" t="str">
        <f t="shared" ref="AA74:AA137" si="26">IF($B74="","",IF(Z74="","",IF($L$4="Media aritmética",(Z74&lt;=$C74)*($H$5/$C$5)+(Z74&gt;$C74)*0,IF(AND(ROUND(AVERAGE($D74,$F74,$H74,$J74,$L74,$N74,$P74,$R74,$T74,$V74,$X74,$Z74,$AB74),2)-$C74/2&lt;=Z74,(ROUND(AVERAGE($D74,$F74,$H74,$J74,$L74,$N74,$P74,$R74,$T74,$V74,$X74,$Z74,$AB74),2)+$C74/2&gt;Z74)),($H$5/$C$5),0))))</f>
        <v/>
      </c>
      <c r="AB74" s="91">
        <f>IF(AB$8="Habilitado",IF($B74="","",ROUND(VLOOKUP($B74,PRESUPUESTO!$M$12:$HV$133,209,FALSE),2)),"")</f>
        <v>20037.5</v>
      </c>
      <c r="AC74" s="90">
        <f t="shared" ref="AC74:AC137" si="27">IF($B74="","",IF(AB74="","",IF($L$4="Media aritmética",(AB74&lt;=$C74)*($H$5/$C$5)+(AB74&gt;$C74)*0,IF(AND(ROUND(AVERAGE($D74,$F74,$H74,$J74,$L74,$N74,$P74,$R74,$T74,$V74,$X74,$Z74,$AB74),2)-$C74/2&lt;=AB74,(ROUND(AVERAGE($D74,$F74,$H74,$J74,$L74,$N74,$P74,$R74,$T74,$V74,$X74,$Z74,$AB74),2)+$C74/2&gt;AB74)),($H$5/$C$5),0))))</f>
        <v>0</v>
      </c>
    </row>
    <row r="75" spans="1:29" s="79" customFormat="1" ht="21" customHeight="1">
      <c r="A75" s="158">
        <v>3</v>
      </c>
      <c r="B75" s="290">
        <v>2.1</v>
      </c>
      <c r="C75" s="659">
        <f t="shared" si="14"/>
        <v>4872.29</v>
      </c>
      <c r="D75" s="91" t="str">
        <f>IF(D$8="Habilitado",IF($B75="","",ROUND(VLOOKUP($B75,PRESUPUESTO!$M$12:$HV$133,5,FALSE),2)),"")</f>
        <v/>
      </c>
      <c r="E75" s="90" t="str">
        <f t="shared" si="15"/>
        <v/>
      </c>
      <c r="F75" s="91">
        <f>IF(F$8="Habilitado",IF($B75="","",ROUND(VLOOKUP($B75,PRESUPUESTO!$M$12:$HV$133,22,FALSE),2)),"")</f>
        <v>29880</v>
      </c>
      <c r="G75" s="90">
        <f t="shared" si="16"/>
        <v>0</v>
      </c>
      <c r="H75" s="91" t="str">
        <f>IF(H$8="Habilitado",IF($B75="","",ROUND(VLOOKUP($B75,PRESUPUESTO!$M$12:$HV$133,39,FALSE),2)),"")</f>
        <v/>
      </c>
      <c r="I75" s="90" t="str">
        <f t="shared" si="17"/>
        <v/>
      </c>
      <c r="J75" s="91">
        <f>IF(J$8="Habilitado",IF($B75="","",ROUND(VLOOKUP($B75,PRESUPUESTO!$M$12:$HV$133,56,FALSE),2)),"")</f>
        <v>22351.200000000001</v>
      </c>
      <c r="K75" s="90">
        <f t="shared" si="18"/>
        <v>0.82474226804123707</v>
      </c>
      <c r="L75" s="91">
        <f>IF(L$8="Habilitado",IF($B75="","",ROUND(VLOOKUP($B75,PRESUPUESTO!$M$12:$HV$133,73,FALSE),2)),"")</f>
        <v>22000</v>
      </c>
      <c r="M75" s="90">
        <f t="shared" si="19"/>
        <v>0.82474226804123707</v>
      </c>
      <c r="N75" s="91">
        <f>IF(N$8="Habilitado",IF($B75="","",ROUND(VLOOKUP($B75,PRESUPUESTO!$M$12:$HV$133,90,FALSE),2)),"")</f>
        <v>18244</v>
      </c>
      <c r="O75" s="90">
        <f t="shared" si="20"/>
        <v>0.82474226804123707</v>
      </c>
      <c r="P75" s="91" t="str">
        <f>IF(P$8="Habilitado",IF($B75="","",ROUND(VLOOKUP($B75,PRESUPUESTO!$M$12:$HV$133,107,FALSE),2)),"")</f>
        <v/>
      </c>
      <c r="Q75" s="90" t="str">
        <f t="shared" si="21"/>
        <v/>
      </c>
      <c r="R75" s="91">
        <f>IF(R$8="Habilitado",IF($B75="","",ROUND(VLOOKUP($B75,PRESUPUESTO!$M$12:$HV$133,124,FALSE),2)),"")</f>
        <v>13500</v>
      </c>
      <c r="S75" s="90">
        <f t="shared" si="22"/>
        <v>0</v>
      </c>
      <c r="T75" s="91">
        <f>IF(T$8="Habilitado",IF($B75="","",ROUND(VLOOKUP($B75,PRESUPUESTO!$M$12:$HV$133,141,FALSE),2)),"")</f>
        <v>22240</v>
      </c>
      <c r="U75" s="90">
        <f t="shared" si="23"/>
        <v>0.82474226804123707</v>
      </c>
      <c r="V75" s="91" t="str">
        <f>IF(V$8="Habilitado",IF($B75="","",ROUND(VLOOKUP($B75,PRESUPUESTO!$M$12:$HV$133,158,FALSE),2)),"")</f>
        <v/>
      </c>
      <c r="W75" s="90" t="str">
        <f t="shared" si="24"/>
        <v/>
      </c>
      <c r="X75" s="91">
        <f>IF(X$8="Habilitado",IF($B75="","",ROUND(VLOOKUP($B75,PRESUPUESTO!$M$12:$HV$133,175,FALSE),2)),"")</f>
        <v>19300</v>
      </c>
      <c r="Y75" s="90">
        <f t="shared" si="25"/>
        <v>0.82474226804123707</v>
      </c>
      <c r="Z75" s="91" t="str">
        <f>IF(Z$8="Habilitado",IF($B75="","",ROUND(VLOOKUP($B75,PRESUPUESTO!$M$12:$HV$133,192,FALSE),2)),"")</f>
        <v/>
      </c>
      <c r="AA75" s="90" t="str">
        <f t="shared" si="26"/>
        <v/>
      </c>
      <c r="AB75" s="91">
        <f>IF(AB$8="Habilitado",IF($B75="","",ROUND(VLOOKUP($B75,PRESUPUESTO!$M$12:$HV$133,209,FALSE),2)),"")</f>
        <v>14312.5</v>
      </c>
      <c r="AC75" s="90">
        <f t="shared" si="27"/>
        <v>0</v>
      </c>
    </row>
    <row r="76" spans="1:29" s="79" customFormat="1" ht="21" customHeight="1">
      <c r="A76" s="158">
        <v>4</v>
      </c>
      <c r="B76" s="290">
        <v>2.2999999999999998</v>
      </c>
      <c r="C76" s="659">
        <f t="shared" si="14"/>
        <v>13237.13</v>
      </c>
      <c r="D76" s="91" t="str">
        <f>IF(D$8="Habilitado",IF($B76="","",ROUND(VLOOKUP($B76,PRESUPUESTO!$M$12:$HV$133,5,FALSE),2)),"")</f>
        <v/>
      </c>
      <c r="E76" s="90" t="str">
        <f t="shared" si="15"/>
        <v/>
      </c>
      <c r="F76" s="91">
        <f>IF(F$8="Habilitado",IF($B76="","",ROUND(VLOOKUP($B76,PRESUPUESTO!$M$12:$HV$133,22,FALSE),2)),"")</f>
        <v>16185</v>
      </c>
      <c r="G76" s="90">
        <f t="shared" si="16"/>
        <v>0</v>
      </c>
      <c r="H76" s="91" t="str">
        <f>IF(H$8="Habilitado",IF($B76="","",ROUND(VLOOKUP($B76,PRESUPUESTO!$M$12:$HV$133,39,FALSE),2)),"")</f>
        <v/>
      </c>
      <c r="I76" s="90" t="str">
        <f t="shared" si="17"/>
        <v/>
      </c>
      <c r="J76" s="91">
        <f>IF(J$8="Habilitado",IF($B76="","",ROUND(VLOOKUP($B76,PRESUPUESTO!$M$12:$HV$133,56,FALSE),2)),"")</f>
        <v>44702.400000000001</v>
      </c>
      <c r="K76" s="90">
        <f t="shared" si="18"/>
        <v>0</v>
      </c>
      <c r="L76" s="91">
        <f>IF(L$8="Habilitado",IF($B76="","",ROUND(VLOOKUP($B76,PRESUPUESTO!$M$12:$HV$133,73,FALSE),2)),"")</f>
        <v>11000</v>
      </c>
      <c r="M76" s="90">
        <f t="shared" si="19"/>
        <v>0</v>
      </c>
      <c r="N76" s="91">
        <f>IF(N$8="Habilitado",IF($B76="","",ROUND(VLOOKUP($B76,PRESUPUESTO!$M$12:$HV$133,90,FALSE),2)),"")</f>
        <v>35595</v>
      </c>
      <c r="O76" s="90">
        <f t="shared" si="20"/>
        <v>0</v>
      </c>
      <c r="P76" s="91" t="str">
        <f>IF(P$8="Habilitado",IF($B76="","",ROUND(VLOOKUP($B76,PRESUPUESTO!$M$12:$HV$133,107,FALSE),2)),"")</f>
        <v/>
      </c>
      <c r="Q76" s="90" t="str">
        <f t="shared" si="21"/>
        <v/>
      </c>
      <c r="R76" s="91">
        <f>IF(R$8="Habilitado",IF($B76="","",ROUND(VLOOKUP($B76,PRESUPUESTO!$M$12:$HV$133,124,FALSE),2)),"")</f>
        <v>14100</v>
      </c>
      <c r="S76" s="90">
        <f t="shared" si="22"/>
        <v>0</v>
      </c>
      <c r="T76" s="91">
        <f>IF(T$8="Habilitado",IF($B76="","",ROUND(VLOOKUP($B76,PRESUPUESTO!$M$12:$HV$133,141,FALSE),2)),"")</f>
        <v>44480</v>
      </c>
      <c r="U76" s="90">
        <f t="shared" si="23"/>
        <v>0</v>
      </c>
      <c r="V76" s="91" t="str">
        <f>IF(V$8="Habilitado",IF($B76="","",ROUND(VLOOKUP($B76,PRESUPUESTO!$M$12:$HV$133,158,FALSE),2)),"")</f>
        <v/>
      </c>
      <c r="W76" s="90" t="str">
        <f t="shared" si="24"/>
        <v/>
      </c>
      <c r="X76" s="91">
        <f>IF(X$8="Habilitado",IF($B76="","",ROUND(VLOOKUP($B76,PRESUPUESTO!$M$12:$HV$133,175,FALSE),2)),"")</f>
        <v>14500</v>
      </c>
      <c r="Y76" s="90">
        <f t="shared" si="25"/>
        <v>0</v>
      </c>
      <c r="Z76" s="91" t="str">
        <f>IF(Z$8="Habilitado",IF($B76="","",ROUND(VLOOKUP($B76,PRESUPUESTO!$M$12:$HV$133,192,FALSE),2)),"")</f>
        <v/>
      </c>
      <c r="AA76" s="90" t="str">
        <f t="shared" si="26"/>
        <v/>
      </c>
      <c r="AB76" s="91">
        <f>IF(AB$8="Habilitado",IF($B76="","",ROUND(VLOOKUP($B76,PRESUPUESTO!$M$12:$HV$133,209,FALSE),2)),"")</f>
        <v>20610</v>
      </c>
      <c r="AC76" s="90">
        <f t="shared" si="27"/>
        <v>0.82474226804123707</v>
      </c>
    </row>
    <row r="77" spans="1:29" s="79" customFormat="1" ht="21" customHeight="1">
      <c r="A77" s="158">
        <v>5</v>
      </c>
      <c r="B77" s="290">
        <v>2.6</v>
      </c>
      <c r="C77" s="659">
        <f t="shared" si="14"/>
        <v>6069.68</v>
      </c>
      <c r="D77" s="91" t="str">
        <f>IF(D$8="Habilitado",IF($B77="","",ROUND(VLOOKUP($B77,PRESUPUESTO!$M$12:$HV$133,5,FALSE),2)),"")</f>
        <v/>
      </c>
      <c r="E77" s="90" t="str">
        <f t="shared" si="15"/>
        <v/>
      </c>
      <c r="F77" s="91">
        <f>IF(F$8="Habilitado",IF($B77="","",ROUND(VLOOKUP($B77,PRESUPUESTO!$M$12:$HV$133,22,FALSE),2)),"")</f>
        <v>14940</v>
      </c>
      <c r="G77" s="90">
        <f t="shared" si="16"/>
        <v>0</v>
      </c>
      <c r="H77" s="91" t="str">
        <f>IF(H$8="Habilitado",IF($B77="","",ROUND(VLOOKUP($B77,PRESUPUESTO!$M$12:$HV$133,39,FALSE),2)),"")</f>
        <v/>
      </c>
      <c r="I77" s="90" t="str">
        <f t="shared" si="17"/>
        <v/>
      </c>
      <c r="J77" s="91">
        <f>IF(J$8="Habilitado",IF($B77="","",ROUND(VLOOKUP($B77,PRESUPUESTO!$M$12:$HV$133,56,FALSE),2)),"")</f>
        <v>30732.9</v>
      </c>
      <c r="K77" s="90">
        <f t="shared" si="18"/>
        <v>0</v>
      </c>
      <c r="L77" s="91">
        <f>IF(L$8="Habilitado",IF($B77="","",ROUND(VLOOKUP($B77,PRESUPUESTO!$M$12:$HV$133,73,FALSE),2)),"")</f>
        <v>16000</v>
      </c>
      <c r="M77" s="90">
        <f t="shared" si="19"/>
        <v>0</v>
      </c>
      <c r="N77" s="91">
        <f>IF(N$8="Habilitado",IF($B77="","",ROUND(VLOOKUP($B77,PRESUPUESTO!$M$12:$HV$133,90,FALSE),2)),"")</f>
        <v>18704</v>
      </c>
      <c r="O77" s="90">
        <f t="shared" si="20"/>
        <v>0</v>
      </c>
      <c r="P77" s="91" t="str">
        <f>IF(P$8="Habilitado",IF($B77="","",ROUND(VLOOKUP($B77,PRESUPUESTO!$M$12:$HV$133,107,FALSE),2)),"")</f>
        <v/>
      </c>
      <c r="Q77" s="90" t="str">
        <f t="shared" si="21"/>
        <v/>
      </c>
      <c r="R77" s="91">
        <f>IF(R$8="Habilitado",IF($B77="","",ROUND(VLOOKUP($B77,PRESUPUESTO!$M$12:$HV$133,124,FALSE),2)),"")</f>
        <v>23800</v>
      </c>
      <c r="S77" s="90">
        <f t="shared" si="22"/>
        <v>0.82474226804123707</v>
      </c>
      <c r="T77" s="91">
        <f>IF(T$8="Habilitado",IF($B77="","",ROUND(VLOOKUP($B77,PRESUPUESTO!$M$12:$HV$133,141,FALSE),2)),"")</f>
        <v>30580</v>
      </c>
      <c r="U77" s="90">
        <f t="shared" si="23"/>
        <v>0</v>
      </c>
      <c r="V77" s="91" t="str">
        <f>IF(V$8="Habilitado",IF($B77="","",ROUND(VLOOKUP($B77,PRESUPUESTO!$M$12:$HV$133,158,FALSE),2)),"")</f>
        <v/>
      </c>
      <c r="W77" s="90" t="str">
        <f t="shared" si="24"/>
        <v/>
      </c>
      <c r="X77" s="91">
        <f>IF(X$8="Habilitado",IF($B77="","",ROUND(VLOOKUP($B77,PRESUPUESTO!$M$12:$HV$133,175,FALSE),2)),"")</f>
        <v>19400</v>
      </c>
      <c r="Y77" s="90">
        <f t="shared" si="25"/>
        <v>0</v>
      </c>
      <c r="Z77" s="91" t="str">
        <f>IF(Z$8="Habilitado",IF($B77="","",ROUND(VLOOKUP($B77,PRESUPUESTO!$M$12:$HV$133,192,FALSE),2)),"")</f>
        <v/>
      </c>
      <c r="AA77" s="90" t="str">
        <f t="shared" si="26"/>
        <v/>
      </c>
      <c r="AB77" s="91">
        <f>IF(AB$8="Habilitado",IF($B77="","",ROUND(VLOOKUP($B77,PRESUPUESTO!$M$12:$HV$133,209,FALSE),2)),"")</f>
        <v>28625</v>
      </c>
      <c r="AC77" s="90">
        <f t="shared" si="27"/>
        <v>0</v>
      </c>
    </row>
    <row r="78" spans="1:29" s="79" customFormat="1" ht="21" customHeight="1">
      <c r="A78" s="158">
        <v>6</v>
      </c>
      <c r="B78" s="290">
        <v>2.7</v>
      </c>
      <c r="C78" s="659">
        <f t="shared" si="14"/>
        <v>10425.64</v>
      </c>
      <c r="D78" s="91" t="str">
        <f>IF(D$8="Habilitado",IF($B78="","",ROUND(VLOOKUP($B78,PRESUPUESTO!$M$12:$HV$133,5,FALSE),2)),"")</f>
        <v/>
      </c>
      <c r="E78" s="90" t="str">
        <f t="shared" si="15"/>
        <v/>
      </c>
      <c r="F78" s="91">
        <f>IF(F$8="Habilitado",IF($B78="","",ROUND(VLOOKUP($B78,PRESUPUESTO!$M$12:$HV$133,22,FALSE),2)),"")</f>
        <v>43575</v>
      </c>
      <c r="G78" s="90">
        <f t="shared" si="16"/>
        <v>0</v>
      </c>
      <c r="H78" s="91" t="str">
        <f>IF(H$8="Habilitado",IF($B78="","",ROUND(VLOOKUP($B78,PRESUPUESTO!$M$12:$HV$133,39,FALSE),2)),"")</f>
        <v/>
      </c>
      <c r="I78" s="90" t="str">
        <f t="shared" si="17"/>
        <v/>
      </c>
      <c r="J78" s="91">
        <f>IF(J$8="Habilitado",IF($B78="","",ROUND(VLOOKUP($B78,PRESUPUESTO!$M$12:$HV$133,56,FALSE),2)),"")</f>
        <v>26402.36</v>
      </c>
      <c r="K78" s="90">
        <f t="shared" si="18"/>
        <v>0</v>
      </c>
      <c r="L78" s="91">
        <f>IF(L$8="Habilitado",IF($B78="","",ROUND(VLOOKUP($B78,PRESUPUESTO!$M$12:$HV$133,73,FALSE),2)),"")</f>
        <v>30000</v>
      </c>
      <c r="M78" s="90">
        <f t="shared" si="19"/>
        <v>0.82474226804123707</v>
      </c>
      <c r="N78" s="91">
        <f>IF(N$8="Habilitado",IF($B78="","",ROUND(VLOOKUP($B78,PRESUPUESTO!$M$12:$HV$133,90,FALSE),2)),"")</f>
        <v>35908</v>
      </c>
      <c r="O78" s="90">
        <f t="shared" si="20"/>
        <v>0.82474226804123707</v>
      </c>
      <c r="P78" s="91" t="str">
        <f>IF(P$8="Habilitado",IF($B78="","",ROUND(VLOOKUP($B78,PRESUPUESTO!$M$12:$HV$133,107,FALSE),2)),"")</f>
        <v/>
      </c>
      <c r="Q78" s="90" t="str">
        <f t="shared" si="21"/>
        <v/>
      </c>
      <c r="R78" s="91">
        <f>IF(R$8="Habilitado",IF($B78="","",ROUND(VLOOKUP($B78,PRESUPUESTO!$M$12:$HV$133,124,FALSE),2)),"")</f>
        <v>21500</v>
      </c>
      <c r="S78" s="90">
        <f t="shared" si="22"/>
        <v>0</v>
      </c>
      <c r="T78" s="91">
        <f>IF(T$8="Habilitado",IF($B78="","",ROUND(VLOOKUP($B78,PRESUPUESTO!$M$12:$HV$133,141,FALSE),2)),"")</f>
        <v>26271</v>
      </c>
      <c r="U78" s="90">
        <f t="shared" si="23"/>
        <v>0</v>
      </c>
      <c r="V78" s="91" t="str">
        <f>IF(V$8="Habilitado",IF($B78="","",ROUND(VLOOKUP($B78,PRESUPUESTO!$M$12:$HV$133,158,FALSE),2)),"")</f>
        <v/>
      </c>
      <c r="W78" s="90" t="str">
        <f t="shared" si="24"/>
        <v/>
      </c>
      <c r="X78" s="91">
        <f>IF(X$8="Habilitado",IF($B78="","",ROUND(VLOOKUP($B78,PRESUPUESTO!$M$12:$HV$133,175,FALSE),2)),"")</f>
        <v>55400</v>
      </c>
      <c r="Y78" s="90">
        <f t="shared" si="25"/>
        <v>0</v>
      </c>
      <c r="Z78" s="91" t="str">
        <f>IF(Z$8="Habilitado",IF($B78="","",ROUND(VLOOKUP($B78,PRESUPUESTO!$M$12:$HV$133,192,FALSE),2)),"")</f>
        <v/>
      </c>
      <c r="AA78" s="90" t="str">
        <f t="shared" si="26"/>
        <v/>
      </c>
      <c r="AB78" s="91">
        <f>IF(AB$8="Habilitado",IF($B78="","",ROUND(VLOOKUP($B78,PRESUPUESTO!$M$12:$HV$133,209,FALSE),2)),"")</f>
        <v>28625</v>
      </c>
      <c r="AC78" s="90">
        <f t="shared" si="27"/>
        <v>0.82474226804123707</v>
      </c>
    </row>
    <row r="79" spans="1:29" s="79" customFormat="1" ht="21" customHeight="1">
      <c r="A79" s="158">
        <v>7</v>
      </c>
      <c r="B79" s="290">
        <v>2.8</v>
      </c>
      <c r="C79" s="659">
        <f t="shared" si="14"/>
        <v>2825.84</v>
      </c>
      <c r="D79" s="91" t="str">
        <f>IF(D$8="Habilitado",IF($B79="","",ROUND(VLOOKUP($B79,PRESUPUESTO!$M$12:$HV$133,5,FALSE),2)),"")</f>
        <v/>
      </c>
      <c r="E79" s="90" t="str">
        <f t="shared" si="15"/>
        <v/>
      </c>
      <c r="F79" s="91">
        <f>IF(F$8="Habilitado",IF($B79="","",ROUND(VLOOKUP($B79,PRESUPUESTO!$M$12:$HV$133,22,FALSE),2)),"")</f>
        <v>6225</v>
      </c>
      <c r="G79" s="90">
        <f t="shared" si="16"/>
        <v>0.82474226804123707</v>
      </c>
      <c r="H79" s="91" t="str">
        <f>IF(H$8="Habilitado",IF($B79="","",ROUND(VLOOKUP($B79,PRESUPUESTO!$M$12:$HV$133,39,FALSE),2)),"")</f>
        <v/>
      </c>
      <c r="I79" s="90" t="str">
        <f t="shared" si="17"/>
        <v/>
      </c>
      <c r="J79" s="91">
        <f>IF(J$8="Habilitado",IF($B79="","",ROUND(VLOOKUP($B79,PRESUPUESTO!$M$12:$HV$133,56,FALSE),2)),"")</f>
        <v>11175.6</v>
      </c>
      <c r="K79" s="90">
        <f t="shared" si="18"/>
        <v>0</v>
      </c>
      <c r="L79" s="91">
        <f>IF(L$8="Habilitado",IF($B79="","",ROUND(VLOOKUP($B79,PRESUPUESTO!$M$12:$HV$133,73,FALSE),2)),"")</f>
        <v>7000</v>
      </c>
      <c r="M79" s="90">
        <f t="shared" si="19"/>
        <v>0.82474226804123707</v>
      </c>
      <c r="N79" s="91">
        <f>IF(N$8="Habilitado",IF($B79="","",ROUND(VLOOKUP($B79,PRESUPUESTO!$M$12:$HV$133,90,FALSE),2)),"")</f>
        <v>5500</v>
      </c>
      <c r="O79" s="90">
        <f t="shared" si="20"/>
        <v>0.82474226804123707</v>
      </c>
      <c r="P79" s="91" t="str">
        <f>IF(P$8="Habilitado",IF($B79="","",ROUND(VLOOKUP($B79,PRESUPUESTO!$M$12:$HV$133,107,FALSE),2)),"")</f>
        <v/>
      </c>
      <c r="Q79" s="90" t="str">
        <f t="shared" si="21"/>
        <v/>
      </c>
      <c r="R79" s="91">
        <f>IF(R$8="Habilitado",IF($B79="","",ROUND(VLOOKUP($B79,PRESUPUESTO!$M$12:$HV$133,124,FALSE),2)),"")</f>
        <v>4200</v>
      </c>
      <c r="S79" s="90">
        <f t="shared" si="22"/>
        <v>0</v>
      </c>
      <c r="T79" s="91">
        <f>IF(T$8="Habilitado",IF($B79="","",ROUND(VLOOKUP($B79,PRESUPUESTO!$M$12:$HV$133,141,FALSE),2)),"")</f>
        <v>11120</v>
      </c>
      <c r="U79" s="90">
        <f t="shared" si="23"/>
        <v>0</v>
      </c>
      <c r="V79" s="91" t="str">
        <f>IF(V$8="Habilitado",IF($B79="","",ROUND(VLOOKUP($B79,PRESUPUESTO!$M$12:$HV$133,158,FALSE),2)),"")</f>
        <v/>
      </c>
      <c r="W79" s="90" t="str">
        <f t="shared" si="24"/>
        <v/>
      </c>
      <c r="X79" s="91">
        <f>IF(X$8="Habilitado",IF($B79="","",ROUND(VLOOKUP($B79,PRESUPUESTO!$M$12:$HV$133,175,FALSE),2)),"")</f>
        <v>3680</v>
      </c>
      <c r="Y79" s="90">
        <f t="shared" si="25"/>
        <v>0</v>
      </c>
      <c r="Z79" s="91" t="str">
        <f>IF(Z$8="Habilitado",IF($B79="","",ROUND(VLOOKUP($B79,PRESUPUESTO!$M$12:$HV$133,192,FALSE),2)),"")</f>
        <v/>
      </c>
      <c r="AA79" s="90" t="str">
        <f t="shared" si="26"/>
        <v/>
      </c>
      <c r="AB79" s="91">
        <f>IF(AB$8="Habilitado",IF($B79="","",ROUND(VLOOKUP($B79,PRESUPUESTO!$M$12:$HV$133,209,FALSE),2)),"")</f>
        <v>4007.5</v>
      </c>
      <c r="AC79" s="90">
        <f t="shared" si="27"/>
        <v>0</v>
      </c>
    </row>
    <row r="80" spans="1:29" s="79" customFormat="1" ht="21" customHeight="1">
      <c r="A80" s="158">
        <v>8</v>
      </c>
      <c r="B80" s="290">
        <v>2.9</v>
      </c>
      <c r="C80" s="659">
        <f t="shared" si="14"/>
        <v>27806.66</v>
      </c>
      <c r="D80" s="91" t="str">
        <f>IF(D$8="Habilitado",IF($B80="","",ROUND(VLOOKUP($B80,PRESUPUESTO!$M$12:$HV$133,5,FALSE),2)),"")</f>
        <v/>
      </c>
      <c r="E80" s="90" t="str">
        <f t="shared" si="15"/>
        <v/>
      </c>
      <c r="F80" s="91">
        <f>IF(F$8="Habilitado",IF($B80="","",ROUND(VLOOKUP($B80,PRESUPUESTO!$M$12:$HV$133,22,FALSE),2)),"")</f>
        <v>11828</v>
      </c>
      <c r="G80" s="90">
        <f t="shared" si="16"/>
        <v>0</v>
      </c>
      <c r="H80" s="91" t="str">
        <f>IF(H$8="Habilitado",IF($B80="","",ROUND(VLOOKUP($B80,PRESUPUESTO!$M$12:$HV$133,39,FALSE),2)),"")</f>
        <v/>
      </c>
      <c r="I80" s="90" t="str">
        <f t="shared" si="17"/>
        <v/>
      </c>
      <c r="J80" s="91">
        <f>IF(J$8="Habilitado",IF($B80="","",ROUND(VLOOKUP($B80,PRESUPUESTO!$M$12:$HV$133,56,FALSE),2)),"")</f>
        <v>37717.65</v>
      </c>
      <c r="K80" s="90">
        <f t="shared" si="18"/>
        <v>0.82474226804123707</v>
      </c>
      <c r="L80" s="91">
        <f>IF(L$8="Habilitado",IF($B80="","",ROUND(VLOOKUP($B80,PRESUPUESTO!$M$12:$HV$133,73,FALSE),2)),"")</f>
        <v>20000</v>
      </c>
      <c r="M80" s="90">
        <f t="shared" si="19"/>
        <v>0</v>
      </c>
      <c r="N80" s="91">
        <f>IF(N$8="Habilitado",IF($B80="","",ROUND(VLOOKUP($B80,PRESUPUESTO!$M$12:$HV$133,90,FALSE),2)),"")</f>
        <v>61745</v>
      </c>
      <c r="O80" s="90">
        <f t="shared" si="20"/>
        <v>0</v>
      </c>
      <c r="P80" s="91" t="str">
        <f>IF(P$8="Habilitado",IF($B80="","",ROUND(VLOOKUP($B80,PRESUPUESTO!$M$12:$HV$133,107,FALSE),2)),"")</f>
        <v/>
      </c>
      <c r="Q80" s="90" t="str">
        <f t="shared" si="21"/>
        <v/>
      </c>
      <c r="R80" s="91">
        <f>IF(R$8="Habilitado",IF($B80="","",ROUND(VLOOKUP($B80,PRESUPUESTO!$M$12:$HV$133,124,FALSE),2)),"")</f>
        <v>12000</v>
      </c>
      <c r="S80" s="90">
        <f t="shared" si="22"/>
        <v>0</v>
      </c>
      <c r="T80" s="91">
        <f>IF(T$8="Habilitado",IF($B80="","",ROUND(VLOOKUP($B80,PRESUPUESTO!$M$12:$HV$133,141,FALSE),2)),"")</f>
        <v>37530</v>
      </c>
      <c r="U80" s="90">
        <f t="shared" si="23"/>
        <v>0.82474226804123707</v>
      </c>
      <c r="V80" s="91" t="str">
        <f>IF(V$8="Habilitado",IF($B80="","",ROUND(VLOOKUP($B80,PRESUPUESTO!$M$12:$HV$133,158,FALSE),2)),"")</f>
        <v/>
      </c>
      <c r="W80" s="90" t="str">
        <f t="shared" si="24"/>
        <v/>
      </c>
      <c r="X80" s="91">
        <f>IF(X$8="Habilitado",IF($B80="","",ROUND(VLOOKUP($B80,PRESUPUESTO!$M$12:$HV$133,175,FALSE),2)),"")</f>
        <v>98900</v>
      </c>
      <c r="Y80" s="90">
        <f t="shared" si="25"/>
        <v>0</v>
      </c>
      <c r="Z80" s="91" t="str">
        <f>IF(Z$8="Habilitado",IF($B80="","",ROUND(VLOOKUP($B80,PRESUPUESTO!$M$12:$HV$133,192,FALSE),2)),"")</f>
        <v/>
      </c>
      <c r="AA80" s="90" t="str">
        <f t="shared" si="26"/>
        <v/>
      </c>
      <c r="AB80" s="91">
        <f>IF(AB$8="Habilitado",IF($B80="","",ROUND(VLOOKUP($B80,PRESUPUESTO!$M$12:$HV$133,209,FALSE),2)),"")</f>
        <v>22900</v>
      </c>
      <c r="AC80" s="90">
        <f t="shared" si="27"/>
        <v>0</v>
      </c>
    </row>
    <row r="81" spans="1:29" s="79" customFormat="1" ht="21" customHeight="1">
      <c r="A81" s="158">
        <v>9</v>
      </c>
      <c r="B81" s="290">
        <v>2.1</v>
      </c>
      <c r="C81" s="659">
        <f t="shared" si="14"/>
        <v>4872.29</v>
      </c>
      <c r="D81" s="91" t="str">
        <f>IF(D$8="Habilitado",IF($B81="","",ROUND(VLOOKUP($B81,PRESUPUESTO!$M$12:$HV$133,5,FALSE),2)),"")</f>
        <v/>
      </c>
      <c r="E81" s="90" t="str">
        <f t="shared" si="15"/>
        <v/>
      </c>
      <c r="F81" s="91">
        <f>IF(F$8="Habilitado",IF($B81="","",ROUND(VLOOKUP($B81,PRESUPUESTO!$M$12:$HV$133,22,FALSE),2)),"")</f>
        <v>29880</v>
      </c>
      <c r="G81" s="90">
        <f t="shared" si="16"/>
        <v>0</v>
      </c>
      <c r="H81" s="91" t="str">
        <f>IF(H$8="Habilitado",IF($B81="","",ROUND(VLOOKUP($B81,PRESUPUESTO!$M$12:$HV$133,39,FALSE),2)),"")</f>
        <v/>
      </c>
      <c r="I81" s="90" t="str">
        <f t="shared" si="17"/>
        <v/>
      </c>
      <c r="J81" s="91">
        <f>IF(J$8="Habilitado",IF($B81="","",ROUND(VLOOKUP($B81,PRESUPUESTO!$M$12:$HV$133,56,FALSE),2)),"")</f>
        <v>22351.200000000001</v>
      </c>
      <c r="K81" s="90">
        <f t="shared" si="18"/>
        <v>0.82474226804123707</v>
      </c>
      <c r="L81" s="91">
        <f>IF(L$8="Habilitado",IF($B81="","",ROUND(VLOOKUP($B81,PRESUPUESTO!$M$12:$HV$133,73,FALSE),2)),"")</f>
        <v>22000</v>
      </c>
      <c r="M81" s="90">
        <f t="shared" si="19"/>
        <v>0.82474226804123707</v>
      </c>
      <c r="N81" s="91">
        <f>IF(N$8="Habilitado",IF($B81="","",ROUND(VLOOKUP($B81,PRESUPUESTO!$M$12:$HV$133,90,FALSE),2)),"")</f>
        <v>18244</v>
      </c>
      <c r="O81" s="90">
        <f t="shared" si="20"/>
        <v>0.82474226804123707</v>
      </c>
      <c r="P81" s="91" t="str">
        <f>IF(P$8="Habilitado",IF($B81="","",ROUND(VLOOKUP($B81,PRESUPUESTO!$M$12:$HV$133,107,FALSE),2)),"")</f>
        <v/>
      </c>
      <c r="Q81" s="90" t="str">
        <f t="shared" si="21"/>
        <v/>
      </c>
      <c r="R81" s="91">
        <f>IF(R$8="Habilitado",IF($B81="","",ROUND(VLOOKUP($B81,PRESUPUESTO!$M$12:$HV$133,124,FALSE),2)),"")</f>
        <v>13500</v>
      </c>
      <c r="S81" s="90">
        <f t="shared" si="22"/>
        <v>0</v>
      </c>
      <c r="T81" s="91">
        <f>IF(T$8="Habilitado",IF($B81="","",ROUND(VLOOKUP($B81,PRESUPUESTO!$M$12:$HV$133,141,FALSE),2)),"")</f>
        <v>22240</v>
      </c>
      <c r="U81" s="90">
        <f t="shared" si="23"/>
        <v>0.82474226804123707</v>
      </c>
      <c r="V81" s="91" t="str">
        <f>IF(V$8="Habilitado",IF($B81="","",ROUND(VLOOKUP($B81,PRESUPUESTO!$M$12:$HV$133,158,FALSE),2)),"")</f>
        <v/>
      </c>
      <c r="W81" s="90" t="str">
        <f t="shared" si="24"/>
        <v/>
      </c>
      <c r="X81" s="91">
        <f>IF(X$8="Habilitado",IF($B81="","",ROUND(VLOOKUP($B81,PRESUPUESTO!$M$12:$HV$133,175,FALSE),2)),"")</f>
        <v>19300</v>
      </c>
      <c r="Y81" s="90">
        <f t="shared" si="25"/>
        <v>0.82474226804123707</v>
      </c>
      <c r="Z81" s="91" t="str">
        <f>IF(Z$8="Habilitado",IF($B81="","",ROUND(VLOOKUP($B81,PRESUPUESTO!$M$12:$HV$133,192,FALSE),2)),"")</f>
        <v/>
      </c>
      <c r="AA81" s="90" t="str">
        <f t="shared" si="26"/>
        <v/>
      </c>
      <c r="AB81" s="91">
        <f>IF(AB$8="Habilitado",IF($B81="","",ROUND(VLOOKUP($B81,PRESUPUESTO!$M$12:$HV$133,209,FALSE),2)),"")</f>
        <v>14312.5</v>
      </c>
      <c r="AC81" s="90">
        <f t="shared" si="27"/>
        <v>0</v>
      </c>
    </row>
    <row r="82" spans="1:29" s="79" customFormat="1" ht="21" customHeight="1">
      <c r="A82" s="158">
        <v>10</v>
      </c>
      <c r="B82" s="290">
        <v>2.11</v>
      </c>
      <c r="C82" s="659">
        <f t="shared" si="14"/>
        <v>9442.09</v>
      </c>
      <c r="D82" s="91" t="str">
        <f>IF(D$8="Habilitado",IF($B82="","",ROUND(VLOOKUP($B82,PRESUPUESTO!$M$12:$HV$133,5,FALSE),2)),"")</f>
        <v/>
      </c>
      <c r="E82" s="90" t="str">
        <f t="shared" si="15"/>
        <v/>
      </c>
      <c r="F82" s="91">
        <f>IF(F$8="Habilitado",IF($B82="","",ROUND(VLOOKUP($B82,PRESUPUESTO!$M$12:$HV$133,22,FALSE),2)),"")</f>
        <v>14940</v>
      </c>
      <c r="G82" s="90">
        <f t="shared" si="16"/>
        <v>0</v>
      </c>
      <c r="H82" s="91" t="str">
        <f>IF(H$8="Habilitado",IF($B82="","",ROUND(VLOOKUP($B82,PRESUPUESTO!$M$12:$HV$133,39,FALSE),2)),"")</f>
        <v/>
      </c>
      <c r="I82" s="90" t="str">
        <f t="shared" si="17"/>
        <v/>
      </c>
      <c r="J82" s="91">
        <f>IF(J$8="Habilitado",IF($B82="","",ROUND(VLOOKUP($B82,PRESUPUESTO!$M$12:$HV$133,56,FALSE),2)),"")</f>
        <v>34364.97</v>
      </c>
      <c r="K82" s="90">
        <f t="shared" si="18"/>
        <v>0</v>
      </c>
      <c r="L82" s="91">
        <f>IF(L$8="Habilitado",IF($B82="","",ROUND(VLOOKUP($B82,PRESUPUESTO!$M$12:$HV$133,73,FALSE),2)),"")</f>
        <v>25000</v>
      </c>
      <c r="M82" s="90">
        <f t="shared" si="19"/>
        <v>0.82474226804123707</v>
      </c>
      <c r="N82" s="91">
        <f>IF(N$8="Habilitado",IF($B82="","",ROUND(VLOOKUP($B82,PRESUPUESTO!$M$12:$HV$133,90,FALSE),2)),"")</f>
        <v>15240</v>
      </c>
      <c r="O82" s="90">
        <f t="shared" si="20"/>
        <v>0</v>
      </c>
      <c r="P82" s="91" t="str">
        <f>IF(P$8="Habilitado",IF($B82="","",ROUND(VLOOKUP($B82,PRESUPUESTO!$M$12:$HV$133,107,FALSE),2)),"")</f>
        <v/>
      </c>
      <c r="Q82" s="90" t="str">
        <f t="shared" si="21"/>
        <v/>
      </c>
      <c r="R82" s="91">
        <f>IF(R$8="Habilitado",IF($B82="","",ROUND(VLOOKUP($B82,PRESUPUESTO!$M$12:$HV$133,124,FALSE),2)),"")</f>
        <v>11500</v>
      </c>
      <c r="S82" s="90">
        <f t="shared" si="22"/>
        <v>0</v>
      </c>
      <c r="T82" s="91">
        <f>IF(T$8="Habilitado",IF($B82="","",ROUND(VLOOKUP($B82,PRESUPUESTO!$M$12:$HV$133,141,FALSE),2)),"")</f>
        <v>34194</v>
      </c>
      <c r="U82" s="90">
        <f t="shared" si="23"/>
        <v>0</v>
      </c>
      <c r="V82" s="91" t="str">
        <f>IF(V$8="Habilitado",IF($B82="","",ROUND(VLOOKUP($B82,PRESUPUESTO!$M$12:$HV$133,158,FALSE),2)),"")</f>
        <v/>
      </c>
      <c r="W82" s="90" t="str">
        <f t="shared" si="24"/>
        <v/>
      </c>
      <c r="X82" s="91">
        <f>IF(X$8="Habilitado",IF($B82="","",ROUND(VLOOKUP($B82,PRESUPUESTO!$M$12:$HV$133,175,FALSE),2)),"")</f>
        <v>9600</v>
      </c>
      <c r="Y82" s="90">
        <f t="shared" si="25"/>
        <v>0</v>
      </c>
      <c r="Z82" s="91" t="str">
        <f>IF(Z$8="Habilitado",IF($B82="","",ROUND(VLOOKUP($B82,PRESUPUESTO!$M$12:$HV$133,192,FALSE),2)),"")</f>
        <v/>
      </c>
      <c r="AA82" s="90" t="str">
        <f t="shared" si="26"/>
        <v/>
      </c>
      <c r="AB82" s="91">
        <f>IF(AB$8="Habilitado",IF($B82="","",ROUND(VLOOKUP($B82,PRESUPUESTO!$M$12:$HV$133,209,FALSE),2)),"")</f>
        <v>28625</v>
      </c>
      <c r="AC82" s="90">
        <f t="shared" si="27"/>
        <v>0</v>
      </c>
    </row>
    <row r="83" spans="1:29" s="79" customFormat="1" ht="21" customHeight="1">
      <c r="A83" s="158">
        <v>11</v>
      </c>
      <c r="B83" s="290">
        <v>2.12</v>
      </c>
      <c r="C83" s="659">
        <f t="shared" si="14"/>
        <v>18946.25</v>
      </c>
      <c r="D83" s="91" t="str">
        <f>IF(D$8="Habilitado",IF($B83="","",ROUND(VLOOKUP($B83,PRESUPUESTO!$M$12:$HV$133,5,FALSE),2)),"")</f>
        <v/>
      </c>
      <c r="E83" s="90" t="str">
        <f t="shared" si="15"/>
        <v/>
      </c>
      <c r="F83" s="91">
        <f>IF(F$8="Habilitado",IF($B83="","",ROUND(VLOOKUP($B83,PRESUPUESTO!$M$12:$HV$133,22,FALSE),2)),"")</f>
        <v>34860</v>
      </c>
      <c r="G83" s="90">
        <f t="shared" si="16"/>
        <v>0</v>
      </c>
      <c r="H83" s="91" t="str">
        <f>IF(H$8="Habilitado",IF($B83="","",ROUND(VLOOKUP($B83,PRESUPUESTO!$M$12:$HV$133,39,FALSE),2)),"")</f>
        <v/>
      </c>
      <c r="I83" s="90" t="str">
        <f t="shared" si="17"/>
        <v/>
      </c>
      <c r="J83" s="91">
        <f>IF(J$8="Habilitado",IF($B83="","",ROUND(VLOOKUP($B83,PRESUPUESTO!$M$12:$HV$133,56,FALSE),2)),"")</f>
        <v>65377.26</v>
      </c>
      <c r="K83" s="90">
        <f t="shared" si="18"/>
        <v>0</v>
      </c>
      <c r="L83" s="91">
        <f>IF(L$8="Habilitado",IF($B83="","",ROUND(VLOOKUP($B83,PRESUPUESTO!$M$12:$HV$133,73,FALSE),2)),"")</f>
        <v>40000</v>
      </c>
      <c r="M83" s="90">
        <f t="shared" si="19"/>
        <v>0.82474226804123707</v>
      </c>
      <c r="N83" s="91">
        <f>IF(N$8="Habilitado",IF($B83="","",ROUND(VLOOKUP($B83,PRESUPUESTO!$M$12:$HV$133,90,FALSE),2)),"")</f>
        <v>33793</v>
      </c>
      <c r="O83" s="90">
        <f t="shared" si="20"/>
        <v>0</v>
      </c>
      <c r="P83" s="91" t="str">
        <f>IF(P$8="Habilitado",IF($B83="","",ROUND(VLOOKUP($B83,PRESUPUESTO!$M$12:$HV$133,107,FALSE),2)),"")</f>
        <v/>
      </c>
      <c r="Q83" s="90" t="str">
        <f t="shared" si="21"/>
        <v/>
      </c>
      <c r="R83" s="91">
        <f>IF(R$8="Habilitado",IF($B83="","",ROUND(VLOOKUP($B83,PRESUPUESTO!$M$12:$HV$133,124,FALSE),2)),"")</f>
        <v>85000</v>
      </c>
      <c r="S83" s="90">
        <f t="shared" si="22"/>
        <v>0</v>
      </c>
      <c r="T83" s="91">
        <f>IF(T$8="Habilitado",IF($B83="","",ROUND(VLOOKUP($B83,PRESUPUESTO!$M$12:$HV$133,141,FALSE),2)),"")</f>
        <v>65052</v>
      </c>
      <c r="U83" s="90">
        <f t="shared" si="23"/>
        <v>0</v>
      </c>
      <c r="V83" s="91" t="str">
        <f>IF(V$8="Habilitado",IF($B83="","",ROUND(VLOOKUP($B83,PRESUPUESTO!$M$12:$HV$133,158,FALSE),2)),"")</f>
        <v/>
      </c>
      <c r="W83" s="90" t="str">
        <f t="shared" si="24"/>
        <v/>
      </c>
      <c r="X83" s="91">
        <f>IF(X$8="Habilitado",IF($B83="","",ROUND(VLOOKUP($B83,PRESUPUESTO!$M$12:$HV$133,175,FALSE),2)),"")</f>
        <v>27600</v>
      </c>
      <c r="Y83" s="90">
        <f t="shared" si="25"/>
        <v>0</v>
      </c>
      <c r="Z83" s="91" t="str">
        <f>IF(Z$8="Habilitado",IF($B83="","",ROUND(VLOOKUP($B83,PRESUPUESTO!$M$12:$HV$133,192,FALSE),2)),"")</f>
        <v/>
      </c>
      <c r="AA83" s="90" t="str">
        <f t="shared" si="26"/>
        <v/>
      </c>
      <c r="AB83" s="91">
        <f>IF(AB$8="Habilitado",IF($B83="","",ROUND(VLOOKUP($B83,PRESUPUESTO!$M$12:$HV$133,209,FALSE),2)),"")</f>
        <v>40075</v>
      </c>
      <c r="AC83" s="90">
        <f t="shared" si="27"/>
        <v>0.82474226804123707</v>
      </c>
    </row>
    <row r="84" spans="1:29" s="79" customFormat="1" ht="21" customHeight="1">
      <c r="A84" s="158">
        <v>12</v>
      </c>
      <c r="B84" s="290">
        <v>2.13</v>
      </c>
      <c r="C84" s="659">
        <f t="shared" si="14"/>
        <v>3576.31</v>
      </c>
      <c r="D84" s="91" t="str">
        <f>IF(D$8="Habilitado",IF($B84="","",ROUND(VLOOKUP($B84,PRESUPUESTO!$M$12:$HV$133,5,FALSE),2)),"")</f>
        <v/>
      </c>
      <c r="E84" s="90" t="str">
        <f t="shared" si="15"/>
        <v/>
      </c>
      <c r="F84" s="91">
        <f>IF(F$8="Habilitado",IF($B84="","",ROUND(VLOOKUP($B84,PRESUPUESTO!$M$12:$HV$133,22,FALSE),2)),"")</f>
        <v>14940</v>
      </c>
      <c r="G84" s="90">
        <f t="shared" si="16"/>
        <v>0.82474226804123707</v>
      </c>
      <c r="H84" s="91" t="str">
        <f>IF(H$8="Habilitado",IF($B84="","",ROUND(VLOOKUP($B84,PRESUPUESTO!$M$12:$HV$133,39,FALSE),2)),"")</f>
        <v/>
      </c>
      <c r="I84" s="90" t="str">
        <f t="shared" si="17"/>
        <v/>
      </c>
      <c r="J84" s="91">
        <f>IF(J$8="Habilitado",IF($B84="","",ROUND(VLOOKUP($B84,PRESUPUESTO!$M$12:$HV$133,56,FALSE),2)),"")</f>
        <v>11175.6</v>
      </c>
      <c r="K84" s="90">
        <f t="shared" si="18"/>
        <v>0</v>
      </c>
      <c r="L84" s="91">
        <f>IF(L$8="Habilitado",IF($B84="","",ROUND(VLOOKUP($B84,PRESUPUESTO!$M$12:$HV$133,73,FALSE),2)),"")</f>
        <v>10000</v>
      </c>
      <c r="M84" s="90">
        <f t="shared" si="19"/>
        <v>0</v>
      </c>
      <c r="N84" s="91">
        <f>IF(N$8="Habilitado",IF($B84="","",ROUND(VLOOKUP($B84,PRESUPUESTO!$M$12:$HV$133,90,FALSE),2)),"")</f>
        <v>20873</v>
      </c>
      <c r="O84" s="90">
        <f t="shared" si="20"/>
        <v>0</v>
      </c>
      <c r="P84" s="91" t="str">
        <f>IF(P$8="Habilitado",IF($B84="","",ROUND(VLOOKUP($B84,PRESUPUESTO!$M$12:$HV$133,107,FALSE),2)),"")</f>
        <v/>
      </c>
      <c r="Q84" s="90" t="str">
        <f t="shared" si="21"/>
        <v/>
      </c>
      <c r="R84" s="91">
        <f>IF(R$8="Habilitado",IF($B84="","",ROUND(VLOOKUP($B84,PRESUPUESTO!$M$12:$HV$133,124,FALSE),2)),"")</f>
        <v>13100</v>
      </c>
      <c r="S84" s="90">
        <f t="shared" si="22"/>
        <v>0.82474226804123707</v>
      </c>
      <c r="T84" s="91">
        <f>IF(T$8="Habilitado",IF($B84="","",ROUND(VLOOKUP($B84,PRESUPUESTO!$M$12:$HV$133,141,FALSE),2)),"")</f>
        <v>11120</v>
      </c>
      <c r="U84" s="90">
        <f t="shared" si="23"/>
        <v>0</v>
      </c>
      <c r="V84" s="91" t="str">
        <f>IF(V$8="Habilitado",IF($B84="","",ROUND(VLOOKUP($B84,PRESUPUESTO!$M$12:$HV$133,158,FALSE),2)),"")</f>
        <v/>
      </c>
      <c r="W84" s="90" t="str">
        <f t="shared" si="24"/>
        <v/>
      </c>
      <c r="X84" s="91">
        <f>IF(X$8="Habilitado",IF($B84="","",ROUND(VLOOKUP($B84,PRESUPUESTO!$M$12:$HV$133,175,FALSE),2)),"")</f>
        <v>10500</v>
      </c>
      <c r="Y84" s="90">
        <f t="shared" si="25"/>
        <v>0</v>
      </c>
      <c r="Z84" s="91" t="str">
        <f>IF(Z$8="Habilitado",IF($B84="","",ROUND(VLOOKUP($B84,PRESUPUESTO!$M$12:$HV$133,192,FALSE),2)),"")</f>
        <v/>
      </c>
      <c r="AA84" s="90" t="str">
        <f t="shared" si="26"/>
        <v/>
      </c>
      <c r="AB84" s="91">
        <f>IF(AB$8="Habilitado",IF($B84="","",ROUND(VLOOKUP($B84,PRESUPUESTO!$M$12:$HV$133,209,FALSE),2)),"")</f>
        <v>17175</v>
      </c>
      <c r="AC84" s="90">
        <f t="shared" si="27"/>
        <v>0</v>
      </c>
    </row>
    <row r="85" spans="1:29" s="79" customFormat="1" ht="21" customHeight="1">
      <c r="A85" s="158">
        <v>13</v>
      </c>
      <c r="B85" s="290">
        <v>2.14</v>
      </c>
      <c r="C85" s="659">
        <f t="shared" si="14"/>
        <v>5194.24</v>
      </c>
      <c r="D85" s="91" t="str">
        <f>IF(D$8="Habilitado",IF($B85="","",ROUND(VLOOKUP($B85,PRESUPUESTO!$M$12:$HV$133,5,FALSE),2)),"")</f>
        <v/>
      </c>
      <c r="E85" s="90" t="str">
        <f t="shared" si="15"/>
        <v/>
      </c>
      <c r="F85" s="91">
        <f>IF(F$8="Habilitado",IF($B85="","",ROUND(VLOOKUP($B85,PRESUPUESTO!$M$12:$HV$133,22,FALSE),2)),"")</f>
        <v>9960</v>
      </c>
      <c r="G85" s="90">
        <f t="shared" si="16"/>
        <v>0</v>
      </c>
      <c r="H85" s="91" t="str">
        <f>IF(H$8="Habilitado",IF($B85="","",ROUND(VLOOKUP($B85,PRESUPUESTO!$M$12:$HV$133,39,FALSE),2)),"")</f>
        <v/>
      </c>
      <c r="I85" s="90" t="str">
        <f t="shared" si="17"/>
        <v/>
      </c>
      <c r="J85" s="91">
        <f>IF(J$8="Habilitado",IF($B85="","",ROUND(VLOOKUP($B85,PRESUPUESTO!$M$12:$HV$133,56,FALSE),2)),"")</f>
        <v>22351.200000000001</v>
      </c>
      <c r="K85" s="90">
        <f t="shared" si="18"/>
        <v>0</v>
      </c>
      <c r="L85" s="91">
        <f>IF(L$8="Habilitado",IF($B85="","",ROUND(VLOOKUP($B85,PRESUPUESTO!$M$12:$HV$133,73,FALSE),2)),"")</f>
        <v>13000</v>
      </c>
      <c r="M85" s="90">
        <f t="shared" si="19"/>
        <v>0</v>
      </c>
      <c r="N85" s="91">
        <f>IF(N$8="Habilitado",IF($B85="","",ROUND(VLOOKUP($B85,PRESUPUESTO!$M$12:$HV$133,90,FALSE),2)),"")</f>
        <v>22089</v>
      </c>
      <c r="O85" s="90">
        <f t="shared" si="20"/>
        <v>0</v>
      </c>
      <c r="P85" s="91" t="str">
        <f>IF(P$8="Habilitado",IF($B85="","",ROUND(VLOOKUP($B85,PRESUPUESTO!$M$12:$HV$133,107,FALSE),2)),"")</f>
        <v/>
      </c>
      <c r="Q85" s="90" t="str">
        <f t="shared" si="21"/>
        <v/>
      </c>
      <c r="R85" s="91">
        <f>IF(R$8="Habilitado",IF($B85="","",ROUND(VLOOKUP($B85,PRESUPUESTO!$M$12:$HV$133,124,FALSE),2)),"")</f>
        <v>11000</v>
      </c>
      <c r="S85" s="90">
        <f t="shared" si="22"/>
        <v>0</v>
      </c>
      <c r="T85" s="91">
        <f>IF(T$8="Habilitado",IF($B85="","",ROUND(VLOOKUP($B85,PRESUPUESTO!$M$12:$HV$133,141,FALSE),2)),"")</f>
        <v>22240</v>
      </c>
      <c r="U85" s="90">
        <f t="shared" si="23"/>
        <v>0</v>
      </c>
      <c r="V85" s="91" t="str">
        <f>IF(V$8="Habilitado",IF($B85="","",ROUND(VLOOKUP($B85,PRESUPUESTO!$M$12:$HV$133,158,FALSE),2)),"")</f>
        <v/>
      </c>
      <c r="W85" s="90" t="str">
        <f t="shared" si="24"/>
        <v/>
      </c>
      <c r="X85" s="91">
        <f>IF(X$8="Habilitado",IF($B85="","",ROUND(VLOOKUP($B85,PRESUPUESTO!$M$12:$HV$133,175,FALSE),2)),"")</f>
        <v>22100</v>
      </c>
      <c r="Y85" s="90">
        <f t="shared" si="25"/>
        <v>0</v>
      </c>
      <c r="Z85" s="91" t="str">
        <f>IF(Z$8="Habilitado",IF($B85="","",ROUND(VLOOKUP($B85,PRESUPUESTO!$M$12:$HV$133,192,FALSE),2)),"")</f>
        <v/>
      </c>
      <c r="AA85" s="90" t="str">
        <f t="shared" si="26"/>
        <v/>
      </c>
      <c r="AB85" s="91">
        <f>IF(AB$8="Habilitado",IF($B85="","",ROUND(VLOOKUP($B85,PRESUPUESTO!$M$12:$HV$133,209,FALSE),2)),"")</f>
        <v>20610</v>
      </c>
      <c r="AC85" s="90">
        <f t="shared" si="27"/>
        <v>0</v>
      </c>
    </row>
    <row r="86" spans="1:29" s="79" customFormat="1" ht="21" customHeight="1">
      <c r="A86" s="158">
        <v>14</v>
      </c>
      <c r="B86" s="290">
        <v>2.15</v>
      </c>
      <c r="C86" s="659">
        <f t="shared" si="14"/>
        <v>3803.86</v>
      </c>
      <c r="D86" s="91" t="str">
        <f>IF(D$8="Habilitado",IF($B86="","",ROUND(VLOOKUP($B86,PRESUPUESTO!$M$12:$HV$133,5,FALSE),2)),"")</f>
        <v/>
      </c>
      <c r="E86" s="90" t="str">
        <f t="shared" si="15"/>
        <v/>
      </c>
      <c r="F86" s="91">
        <f>IF(F$8="Habilitado",IF($B86="","",ROUND(VLOOKUP($B86,PRESUPUESTO!$M$12:$HV$133,22,FALSE),2)),"")</f>
        <v>9960</v>
      </c>
      <c r="G86" s="90">
        <f t="shared" si="16"/>
        <v>0.82474226804123707</v>
      </c>
      <c r="H86" s="91" t="str">
        <f>IF(H$8="Habilitado",IF($B86="","",ROUND(VLOOKUP($B86,PRESUPUESTO!$M$12:$HV$133,39,FALSE),2)),"")</f>
        <v/>
      </c>
      <c r="I86" s="90" t="str">
        <f t="shared" si="17"/>
        <v/>
      </c>
      <c r="J86" s="91">
        <f>IF(J$8="Habilitado",IF($B86="","",ROUND(VLOOKUP($B86,PRESUPUESTO!$M$12:$HV$133,56,FALSE),2)),"")</f>
        <v>10616.82</v>
      </c>
      <c r="K86" s="90">
        <f t="shared" si="18"/>
        <v>0.82474226804123707</v>
      </c>
      <c r="L86" s="91">
        <f>IF(L$8="Habilitado",IF($B86="","",ROUND(VLOOKUP($B86,PRESUPUESTO!$M$12:$HV$133,73,FALSE),2)),"")</f>
        <v>10000</v>
      </c>
      <c r="M86" s="90">
        <f t="shared" si="19"/>
        <v>0.82474226804123707</v>
      </c>
      <c r="N86" s="91">
        <f>IF(N$8="Habilitado",IF($B86="","",ROUND(VLOOKUP($B86,PRESUPUESTO!$M$12:$HV$133,90,FALSE),2)),"")</f>
        <v>19465</v>
      </c>
      <c r="O86" s="90">
        <f t="shared" si="20"/>
        <v>0</v>
      </c>
      <c r="P86" s="91" t="str">
        <f>IF(P$8="Habilitado",IF($B86="","",ROUND(VLOOKUP($B86,PRESUPUESTO!$M$12:$HV$133,107,FALSE),2)),"")</f>
        <v/>
      </c>
      <c r="Q86" s="90" t="str">
        <f t="shared" si="21"/>
        <v/>
      </c>
      <c r="R86" s="91">
        <f>IF(R$8="Habilitado",IF($B86="","",ROUND(VLOOKUP($B86,PRESUPUESTO!$M$12:$HV$133,124,FALSE),2)),"")</f>
        <v>8300</v>
      </c>
      <c r="S86" s="90">
        <f t="shared" si="22"/>
        <v>0</v>
      </c>
      <c r="T86" s="91">
        <f>IF(T$8="Habilitado",IF($B86="","",ROUND(VLOOKUP($B86,PRESUPUESTO!$M$12:$HV$133,141,FALSE),2)),"")</f>
        <v>10564</v>
      </c>
      <c r="U86" s="90">
        <f t="shared" si="23"/>
        <v>0.82474226804123707</v>
      </c>
      <c r="V86" s="91" t="str">
        <f>IF(V$8="Habilitado",IF($B86="","",ROUND(VLOOKUP($B86,PRESUPUESTO!$M$12:$HV$133,158,FALSE),2)),"")</f>
        <v/>
      </c>
      <c r="W86" s="90" t="str">
        <f t="shared" si="24"/>
        <v/>
      </c>
      <c r="X86" s="91">
        <f>IF(X$8="Habilitado",IF($B86="","",ROUND(VLOOKUP($B86,PRESUPUESTO!$M$12:$HV$133,175,FALSE),2)),"")</f>
        <v>7760</v>
      </c>
      <c r="Y86" s="90">
        <f t="shared" si="25"/>
        <v>0</v>
      </c>
      <c r="Z86" s="91" t="str">
        <f>IF(Z$8="Habilitado",IF($B86="","",ROUND(VLOOKUP($B86,PRESUPUESTO!$M$12:$HV$133,192,FALSE),2)),"")</f>
        <v/>
      </c>
      <c r="AA86" s="90" t="str">
        <f t="shared" si="26"/>
        <v/>
      </c>
      <c r="AB86" s="91">
        <f>IF(AB$8="Habilitado",IF($B86="","",ROUND(VLOOKUP($B86,PRESUPUESTO!$M$12:$HV$133,209,FALSE),2)),"")</f>
        <v>5725</v>
      </c>
      <c r="AC86" s="90">
        <f t="shared" si="27"/>
        <v>0</v>
      </c>
    </row>
    <row r="87" spans="1:29" s="79" customFormat="1" ht="21" customHeight="1">
      <c r="A87" s="158">
        <v>15</v>
      </c>
      <c r="B87" s="290">
        <v>2.17</v>
      </c>
      <c r="C87" s="659">
        <f t="shared" si="14"/>
        <v>12568.91</v>
      </c>
      <c r="D87" s="91" t="str">
        <f>IF(D$8="Habilitado",IF($B87="","",ROUND(VLOOKUP($B87,PRESUPUESTO!$M$12:$HV$133,5,FALSE),2)),"")</f>
        <v/>
      </c>
      <c r="E87" s="90" t="str">
        <f t="shared" si="15"/>
        <v/>
      </c>
      <c r="F87" s="91">
        <f>IF(F$8="Habilitado",IF($B87="","",ROUND(VLOOKUP($B87,PRESUPUESTO!$M$12:$HV$133,22,FALSE),2)),"")</f>
        <v>22410</v>
      </c>
      <c r="G87" s="90">
        <f t="shared" si="16"/>
        <v>0</v>
      </c>
      <c r="H87" s="91" t="str">
        <f>IF(H$8="Habilitado",IF($B87="","",ROUND(VLOOKUP($B87,PRESUPUESTO!$M$12:$HV$133,39,FALSE),2)),"")</f>
        <v/>
      </c>
      <c r="I87" s="90" t="str">
        <f t="shared" si="17"/>
        <v/>
      </c>
      <c r="J87" s="91">
        <f>IF(J$8="Habilitado",IF($B87="","",ROUND(VLOOKUP($B87,PRESUPUESTO!$M$12:$HV$133,56,FALSE),2)),"")</f>
        <v>34364.97</v>
      </c>
      <c r="K87" s="90">
        <f t="shared" si="18"/>
        <v>0.82474226804123707</v>
      </c>
      <c r="L87" s="91">
        <f>IF(L$8="Habilitado",IF($B87="","",ROUND(VLOOKUP($B87,PRESUPUESTO!$M$12:$HV$133,73,FALSE),2)),"")</f>
        <v>30000</v>
      </c>
      <c r="M87" s="90">
        <f t="shared" si="19"/>
        <v>0.82474226804123707</v>
      </c>
      <c r="N87" s="91">
        <f>IF(N$8="Habilitado",IF($B87="","",ROUND(VLOOKUP($B87,PRESUPUESTO!$M$12:$HV$133,90,FALSE),2)),"")</f>
        <v>33771</v>
      </c>
      <c r="O87" s="90">
        <f t="shared" si="20"/>
        <v>0.82474226804123707</v>
      </c>
      <c r="P87" s="91" t="str">
        <f>IF(P$8="Habilitado",IF($B87="","",ROUND(VLOOKUP($B87,PRESUPUESTO!$M$12:$HV$133,107,FALSE),2)),"")</f>
        <v/>
      </c>
      <c r="Q87" s="90" t="str">
        <f t="shared" si="21"/>
        <v/>
      </c>
      <c r="R87" s="91">
        <f>IF(R$8="Habilitado",IF($B87="","",ROUND(VLOOKUP($B87,PRESUPUESTO!$M$12:$HV$133,124,FALSE),2)),"")</f>
        <v>25400</v>
      </c>
      <c r="S87" s="90">
        <f t="shared" si="22"/>
        <v>0</v>
      </c>
      <c r="T87" s="91">
        <f>IF(T$8="Habilitado",IF($B87="","",ROUND(VLOOKUP($B87,PRESUPUESTO!$M$12:$HV$133,141,FALSE),2)),"")</f>
        <v>34194</v>
      </c>
      <c r="U87" s="90">
        <f t="shared" si="23"/>
        <v>0.82474226804123707</v>
      </c>
      <c r="V87" s="91" t="str">
        <f>IF(V$8="Habilitado",IF($B87="","",ROUND(VLOOKUP($B87,PRESUPUESTO!$M$12:$HV$133,158,FALSE),2)),"")</f>
        <v/>
      </c>
      <c r="W87" s="90" t="str">
        <f t="shared" si="24"/>
        <v/>
      </c>
      <c r="X87" s="91">
        <f>IF(X$8="Habilitado",IF($B87="","",ROUND(VLOOKUP($B87,PRESUPUESTO!$M$12:$HV$133,175,FALSE),2)),"")</f>
        <v>65800</v>
      </c>
      <c r="Y87" s="90">
        <f t="shared" si="25"/>
        <v>0</v>
      </c>
      <c r="Z87" s="91" t="str">
        <f>IF(Z$8="Habilitado",IF($B87="","",ROUND(VLOOKUP($B87,PRESUPUESTO!$M$12:$HV$133,192,FALSE),2)),"")</f>
        <v/>
      </c>
      <c r="AA87" s="90" t="str">
        <f t="shared" si="26"/>
        <v/>
      </c>
      <c r="AB87" s="91">
        <f>IF(AB$8="Habilitado",IF($B87="","",ROUND(VLOOKUP($B87,PRESUPUESTO!$M$12:$HV$133,209,FALSE),2)),"")</f>
        <v>28625</v>
      </c>
      <c r="AC87" s="90">
        <f t="shared" si="27"/>
        <v>0.82474226804123707</v>
      </c>
    </row>
    <row r="88" spans="1:29" s="79" customFormat="1" ht="21" customHeight="1">
      <c r="A88" s="158">
        <v>16</v>
      </c>
      <c r="B88" s="290">
        <v>3.2</v>
      </c>
      <c r="C88" s="659">
        <f t="shared" si="14"/>
        <v>22307.4</v>
      </c>
      <c r="D88" s="91" t="str">
        <f>IF(D$8="Habilitado",IF($B88="","",ROUND(VLOOKUP($B88,PRESUPUESTO!$M$12:$HV$133,5,FALSE),2)),"")</f>
        <v/>
      </c>
      <c r="E88" s="90" t="str">
        <f t="shared" si="15"/>
        <v/>
      </c>
      <c r="F88" s="91">
        <f>IF(F$8="Habilitado",IF($B88="","",ROUND(VLOOKUP($B88,PRESUPUESTO!$M$12:$HV$133,22,FALSE),2)),"")</f>
        <v>68475</v>
      </c>
      <c r="G88" s="90">
        <f t="shared" si="16"/>
        <v>0.82474226804123707</v>
      </c>
      <c r="H88" s="91" t="str">
        <f>IF(H$8="Habilitado",IF($B88="","",ROUND(VLOOKUP($B88,PRESUPUESTO!$M$12:$HV$133,39,FALSE),2)),"")</f>
        <v/>
      </c>
      <c r="I88" s="90" t="str">
        <f t="shared" si="17"/>
        <v/>
      </c>
      <c r="J88" s="91">
        <f>IF(J$8="Habilitado",IF($B88="","",ROUND(VLOOKUP($B88,PRESUPUESTO!$M$12:$HV$133,56,FALSE),2)),"")</f>
        <v>64259.7</v>
      </c>
      <c r="K88" s="90">
        <f t="shared" si="18"/>
        <v>0.82474226804123707</v>
      </c>
      <c r="L88" s="91">
        <f>IF(L$8="Habilitado",IF($B88="","",ROUND(VLOOKUP($B88,PRESUPUESTO!$M$12:$HV$133,73,FALSE),2)),"")</f>
        <v>26000</v>
      </c>
      <c r="M88" s="90">
        <f t="shared" si="19"/>
        <v>0</v>
      </c>
      <c r="N88" s="91">
        <f>IF(N$8="Habilitado",IF($B88="","",ROUND(VLOOKUP($B88,PRESUPUESTO!$M$12:$HV$133,90,FALSE),2)),"")</f>
        <v>108408</v>
      </c>
      <c r="O88" s="90">
        <f t="shared" si="20"/>
        <v>0</v>
      </c>
      <c r="P88" s="91" t="str">
        <f>IF(P$8="Habilitado",IF($B88="","",ROUND(VLOOKUP($B88,PRESUPUESTO!$M$12:$HV$133,107,FALSE),2)),"")</f>
        <v/>
      </c>
      <c r="Q88" s="90" t="str">
        <f t="shared" si="21"/>
        <v/>
      </c>
      <c r="R88" s="91">
        <f>IF(R$8="Habilitado",IF($B88="","",ROUND(VLOOKUP($B88,PRESUPUESTO!$M$12:$HV$133,124,FALSE),2)),"")</f>
        <v>65000</v>
      </c>
      <c r="S88" s="90">
        <f t="shared" si="22"/>
        <v>0.82474226804123707</v>
      </c>
      <c r="T88" s="91">
        <f>IF(T$8="Habilitado",IF($B88="","",ROUND(VLOOKUP($B88,PRESUPUESTO!$M$12:$HV$133,141,FALSE),2)),"")</f>
        <v>63940</v>
      </c>
      <c r="U88" s="90">
        <f t="shared" si="23"/>
        <v>0.82474226804123707</v>
      </c>
      <c r="V88" s="91" t="str">
        <f>IF(V$8="Habilitado",IF($B88="","",ROUND(VLOOKUP($B88,PRESUPUESTO!$M$12:$HV$133,158,FALSE),2)),"")</f>
        <v/>
      </c>
      <c r="W88" s="90" t="str">
        <f t="shared" si="24"/>
        <v/>
      </c>
      <c r="X88" s="91">
        <f>IF(X$8="Habilitado",IF($B88="","",ROUND(VLOOKUP($B88,PRESUPUESTO!$M$12:$HV$133,175,FALSE),2)),"")</f>
        <v>72496</v>
      </c>
      <c r="Y88" s="90">
        <f t="shared" si="25"/>
        <v>0.82474226804123707</v>
      </c>
      <c r="Z88" s="91" t="str">
        <f>IF(Z$8="Habilitado",IF($B88="","",ROUND(VLOOKUP($B88,PRESUPUESTO!$M$12:$HV$133,192,FALSE),2)),"")</f>
        <v/>
      </c>
      <c r="AA88" s="90" t="str">
        <f t="shared" si="26"/>
        <v/>
      </c>
      <c r="AB88" s="91">
        <f>IF(AB$8="Habilitado",IF($B88="","",ROUND(VLOOKUP($B88,PRESUPUESTO!$M$12:$HV$133,209,FALSE),2)),"")</f>
        <v>91600</v>
      </c>
      <c r="AC88" s="90">
        <f t="shared" si="27"/>
        <v>0</v>
      </c>
    </row>
    <row r="89" spans="1:29" s="79" customFormat="1" ht="21" customHeight="1">
      <c r="A89" s="158">
        <v>17</v>
      </c>
      <c r="B89" s="290">
        <v>3.3</v>
      </c>
      <c r="C89" s="659">
        <f t="shared" si="14"/>
        <v>9452.2999999999993</v>
      </c>
      <c r="D89" s="91" t="str">
        <f>IF(D$8="Habilitado",IF($B89="","",ROUND(VLOOKUP($B89,PRESUPUESTO!$M$12:$HV$133,5,FALSE),2)),"")</f>
        <v/>
      </c>
      <c r="E89" s="90" t="str">
        <f t="shared" si="15"/>
        <v/>
      </c>
      <c r="F89" s="91">
        <f>IF(F$8="Habilitado",IF($B89="","",ROUND(VLOOKUP($B89,PRESUPUESTO!$M$12:$HV$133,22,FALSE),2)),"")</f>
        <v>43575</v>
      </c>
      <c r="G89" s="90">
        <f t="shared" si="16"/>
        <v>0</v>
      </c>
      <c r="H89" s="91" t="str">
        <f>IF(H$8="Habilitado",IF($B89="","",ROUND(VLOOKUP($B89,PRESUPUESTO!$M$12:$HV$133,39,FALSE),2)),"")</f>
        <v/>
      </c>
      <c r="I89" s="90" t="str">
        <f t="shared" si="17"/>
        <v/>
      </c>
      <c r="J89" s="91">
        <f>IF(J$8="Habilitado",IF($B89="","",ROUND(VLOOKUP($B89,PRESUPUESTO!$M$12:$HV$133,56,FALSE),2)),"")</f>
        <v>68450.55</v>
      </c>
      <c r="K89" s="90">
        <f t="shared" si="18"/>
        <v>0</v>
      </c>
      <c r="L89" s="91">
        <f>IF(L$8="Habilitado",IF($B89="","",ROUND(VLOOKUP($B89,PRESUPUESTO!$M$12:$HV$133,73,FALSE),2)),"")</f>
        <v>48000</v>
      </c>
      <c r="M89" s="90">
        <f t="shared" si="19"/>
        <v>0</v>
      </c>
      <c r="N89" s="91">
        <f>IF(N$8="Habilitado",IF($B89="","",ROUND(VLOOKUP($B89,PRESUPUESTO!$M$12:$HV$133,90,FALSE),2)),"")</f>
        <v>46200</v>
      </c>
      <c r="O89" s="90">
        <f t="shared" si="20"/>
        <v>0</v>
      </c>
      <c r="P89" s="91" t="str">
        <f>IF(P$8="Habilitado",IF($B89="","",ROUND(VLOOKUP($B89,PRESUPUESTO!$M$12:$HV$133,107,FALSE),2)),"")</f>
        <v/>
      </c>
      <c r="Q89" s="90" t="str">
        <f t="shared" si="21"/>
        <v/>
      </c>
      <c r="R89" s="91">
        <f>IF(R$8="Habilitado",IF($B89="","",ROUND(VLOOKUP($B89,PRESUPUESTO!$M$12:$HV$133,124,FALSE),2)),"")</f>
        <v>54900</v>
      </c>
      <c r="S89" s="90">
        <f t="shared" si="22"/>
        <v>0.82474226804123707</v>
      </c>
      <c r="T89" s="91">
        <f>IF(T$8="Habilitado",IF($B89="","",ROUND(VLOOKUP($B89,PRESUPUESTO!$M$12:$HV$133,141,FALSE),2)),"")</f>
        <v>68110</v>
      </c>
      <c r="U89" s="90">
        <f t="shared" si="23"/>
        <v>0</v>
      </c>
      <c r="V89" s="91" t="str">
        <f>IF(V$8="Habilitado",IF($B89="","",ROUND(VLOOKUP($B89,PRESUPUESTO!$M$12:$HV$133,158,FALSE),2)),"")</f>
        <v/>
      </c>
      <c r="W89" s="90" t="str">
        <f t="shared" si="24"/>
        <v/>
      </c>
      <c r="X89" s="91">
        <f>IF(X$8="Habilitado",IF($B89="","",ROUND(VLOOKUP($B89,PRESUPUESTO!$M$12:$HV$133,175,FALSE),2)),"")</f>
        <v>63500</v>
      </c>
      <c r="Y89" s="90">
        <f t="shared" si="25"/>
        <v>0</v>
      </c>
      <c r="Z89" s="91" t="str">
        <f>IF(Z$8="Habilitado",IF($B89="","",ROUND(VLOOKUP($B89,PRESUPUESTO!$M$12:$HV$133,192,FALSE),2)),"")</f>
        <v/>
      </c>
      <c r="AA89" s="90" t="str">
        <f t="shared" si="26"/>
        <v/>
      </c>
      <c r="AB89" s="91">
        <f>IF(AB$8="Habilitado",IF($B89="","",ROUND(VLOOKUP($B89,PRESUPUESTO!$M$12:$HV$133,209,FALSE),2)),"")</f>
        <v>62975</v>
      </c>
      <c r="AC89" s="90">
        <f t="shared" si="27"/>
        <v>0</v>
      </c>
    </row>
    <row r="90" spans="1:29" s="79" customFormat="1" ht="21" customHeight="1">
      <c r="A90" s="158">
        <v>18</v>
      </c>
      <c r="B90" s="290">
        <v>3.4</v>
      </c>
      <c r="C90" s="659">
        <f t="shared" si="14"/>
        <v>16278.32</v>
      </c>
      <c r="D90" s="91" t="str">
        <f>IF(D$8="Habilitado",IF($B90="","",ROUND(VLOOKUP($B90,PRESUPUESTO!$M$12:$HV$133,5,FALSE),2)),"")</f>
        <v/>
      </c>
      <c r="E90" s="90" t="str">
        <f t="shared" si="15"/>
        <v/>
      </c>
      <c r="F90" s="91">
        <f>IF(F$8="Habilitado",IF($B90="","",ROUND(VLOOKUP($B90,PRESUPUESTO!$M$12:$HV$133,22,FALSE),2)),"")</f>
        <v>56025</v>
      </c>
      <c r="G90" s="90">
        <f t="shared" si="16"/>
        <v>0</v>
      </c>
      <c r="H90" s="91" t="str">
        <f>IF(H$8="Habilitado",IF($B90="","",ROUND(VLOOKUP($B90,PRESUPUESTO!$M$12:$HV$133,39,FALSE),2)),"")</f>
        <v/>
      </c>
      <c r="I90" s="90" t="str">
        <f t="shared" si="17"/>
        <v/>
      </c>
      <c r="J90" s="91">
        <f>IF(J$8="Habilitado",IF($B90="","",ROUND(VLOOKUP($B90,PRESUPUESTO!$M$12:$HV$133,56,FALSE),2)),"")</f>
        <v>90801.75</v>
      </c>
      <c r="K90" s="90">
        <f t="shared" si="18"/>
        <v>0</v>
      </c>
      <c r="L90" s="91">
        <f>IF(L$8="Habilitado",IF($B90="","",ROUND(VLOOKUP($B90,PRESUPUESTO!$M$12:$HV$133,73,FALSE),2)),"")</f>
        <v>58000</v>
      </c>
      <c r="M90" s="90">
        <f t="shared" si="19"/>
        <v>0</v>
      </c>
      <c r="N90" s="91">
        <f>IF(N$8="Habilitado",IF($B90="","",ROUND(VLOOKUP($B90,PRESUPUESTO!$M$12:$HV$133,90,FALSE),2)),"")</f>
        <v>72755</v>
      </c>
      <c r="O90" s="90">
        <f t="shared" si="20"/>
        <v>0.82474226804123707</v>
      </c>
      <c r="P90" s="91" t="str">
        <f>IF(P$8="Habilitado",IF($B90="","",ROUND(VLOOKUP($B90,PRESUPUESTO!$M$12:$HV$133,107,FALSE),2)),"")</f>
        <v/>
      </c>
      <c r="Q90" s="90" t="str">
        <f t="shared" si="21"/>
        <v/>
      </c>
      <c r="R90" s="91">
        <f>IF(R$8="Habilitado",IF($B90="","",ROUND(VLOOKUP($B90,PRESUPUESTO!$M$12:$HV$133,124,FALSE),2)),"")</f>
        <v>101500</v>
      </c>
      <c r="S90" s="90">
        <f t="shared" si="22"/>
        <v>0</v>
      </c>
      <c r="T90" s="91">
        <f>IF(T$8="Habilitado",IF($B90="","",ROUND(VLOOKUP($B90,PRESUPUESTO!$M$12:$HV$133,141,FALSE),2)),"")</f>
        <v>90350</v>
      </c>
      <c r="U90" s="90">
        <f t="shared" si="23"/>
        <v>0</v>
      </c>
      <c r="V90" s="91" t="str">
        <f>IF(V$8="Habilitado",IF($B90="","",ROUND(VLOOKUP($B90,PRESUPUESTO!$M$12:$HV$133,158,FALSE),2)),"")</f>
        <v/>
      </c>
      <c r="W90" s="90" t="str">
        <f t="shared" si="24"/>
        <v/>
      </c>
      <c r="X90" s="91">
        <f>IF(X$8="Habilitado",IF($B90="","",ROUND(VLOOKUP($B90,PRESUPUESTO!$M$12:$HV$133,175,FALSE),2)),"")</f>
        <v>92449</v>
      </c>
      <c r="Y90" s="90">
        <f t="shared" si="25"/>
        <v>0</v>
      </c>
      <c r="Z90" s="91" t="str">
        <f>IF(Z$8="Habilitado",IF($B90="","",ROUND(VLOOKUP($B90,PRESUPUESTO!$M$12:$HV$133,192,FALSE),2)),"")</f>
        <v/>
      </c>
      <c r="AA90" s="90" t="str">
        <f t="shared" si="26"/>
        <v/>
      </c>
      <c r="AB90" s="91">
        <f>IF(AB$8="Habilitado",IF($B90="","",ROUND(VLOOKUP($B90,PRESUPUESTO!$M$12:$HV$133,209,FALSE),2)),"")</f>
        <v>66410</v>
      </c>
      <c r="AC90" s="90">
        <f t="shared" si="27"/>
        <v>0</v>
      </c>
    </row>
    <row r="91" spans="1:29" s="79" customFormat="1" ht="21" customHeight="1">
      <c r="A91" s="158">
        <v>19</v>
      </c>
      <c r="B91" s="290">
        <v>3.5</v>
      </c>
      <c r="C91" s="659">
        <f t="shared" si="14"/>
        <v>12234.67</v>
      </c>
      <c r="D91" s="91" t="str">
        <f>IF(D$8="Habilitado",IF($B91="","",ROUND(VLOOKUP($B91,PRESUPUESTO!$M$12:$HV$133,5,FALSE),2)),"")</f>
        <v/>
      </c>
      <c r="E91" s="90" t="str">
        <f t="shared" si="15"/>
        <v/>
      </c>
      <c r="F91" s="91">
        <f>IF(F$8="Habilitado",IF($B91="","",ROUND(VLOOKUP($B91,PRESUPUESTO!$M$12:$HV$133,22,FALSE),2)),"")</f>
        <v>18675</v>
      </c>
      <c r="G91" s="90">
        <f t="shared" si="16"/>
        <v>0</v>
      </c>
      <c r="H91" s="91" t="str">
        <f>IF(H$8="Habilitado",IF($B91="","",ROUND(VLOOKUP($B91,PRESUPUESTO!$M$12:$HV$133,39,FALSE),2)),"")</f>
        <v/>
      </c>
      <c r="I91" s="90" t="str">
        <f t="shared" si="17"/>
        <v/>
      </c>
      <c r="J91" s="91">
        <f>IF(J$8="Habilitado",IF($B91="","",ROUND(VLOOKUP($B91,PRESUPUESTO!$M$12:$HV$133,56,FALSE),2)),"")</f>
        <v>50290.2</v>
      </c>
      <c r="K91" s="90">
        <f t="shared" si="18"/>
        <v>0</v>
      </c>
      <c r="L91" s="91">
        <f>IF(L$8="Habilitado",IF($B91="","",ROUND(VLOOKUP($B91,PRESUPUESTO!$M$12:$HV$133,73,FALSE),2)),"")</f>
        <v>29000</v>
      </c>
      <c r="M91" s="90">
        <f t="shared" si="19"/>
        <v>0</v>
      </c>
      <c r="N91" s="91">
        <f>IF(N$8="Habilitado",IF($B91="","",ROUND(VLOOKUP($B91,PRESUPUESTO!$M$12:$HV$133,90,FALSE),2)),"")</f>
        <v>49785</v>
      </c>
      <c r="O91" s="90">
        <f t="shared" si="20"/>
        <v>0</v>
      </c>
      <c r="P91" s="91" t="str">
        <f>IF(P$8="Habilitado",IF($B91="","",ROUND(VLOOKUP($B91,PRESUPUESTO!$M$12:$HV$133,107,FALSE),2)),"")</f>
        <v/>
      </c>
      <c r="Q91" s="90" t="str">
        <f t="shared" si="21"/>
        <v/>
      </c>
      <c r="R91" s="91">
        <f>IF(R$8="Habilitado",IF($B91="","",ROUND(VLOOKUP($B91,PRESUPUESTO!$M$12:$HV$133,124,FALSE),2)),"")</f>
        <v>24100</v>
      </c>
      <c r="S91" s="90">
        <f t="shared" si="22"/>
        <v>0</v>
      </c>
      <c r="T91" s="91">
        <f>IF(T$8="Habilitado",IF($B91="","",ROUND(VLOOKUP($B91,PRESUPUESTO!$M$12:$HV$133,141,FALSE),2)),"")</f>
        <v>50040</v>
      </c>
      <c r="U91" s="90">
        <f t="shared" si="23"/>
        <v>0</v>
      </c>
      <c r="V91" s="91" t="str">
        <f>IF(V$8="Habilitado",IF($B91="","",ROUND(VLOOKUP($B91,PRESUPUESTO!$M$12:$HV$133,158,FALSE),2)),"")</f>
        <v/>
      </c>
      <c r="W91" s="90" t="str">
        <f t="shared" si="24"/>
        <v/>
      </c>
      <c r="X91" s="91">
        <f>IF(X$8="Habilitado",IF($B91="","",ROUND(VLOOKUP($B91,PRESUPUESTO!$M$12:$HV$133,175,FALSE),2)),"")</f>
        <v>36800</v>
      </c>
      <c r="Y91" s="90">
        <f t="shared" si="25"/>
        <v>0.82474226804123707</v>
      </c>
      <c r="Z91" s="91" t="str">
        <f>IF(Z$8="Habilitado",IF($B91="","",ROUND(VLOOKUP($B91,PRESUPUESTO!$M$12:$HV$133,192,FALSE),2)),"")</f>
        <v/>
      </c>
      <c r="AA91" s="90" t="str">
        <f t="shared" si="26"/>
        <v/>
      </c>
      <c r="AB91" s="91">
        <f>IF(AB$8="Habilitado",IF($B91="","",ROUND(VLOOKUP($B91,PRESUPUESTO!$M$12:$HV$133,209,FALSE),2)),"")</f>
        <v>25190</v>
      </c>
      <c r="AC91" s="90">
        <f t="shared" si="27"/>
        <v>0</v>
      </c>
    </row>
    <row r="92" spans="1:29" s="79" customFormat="1" ht="21" customHeight="1">
      <c r="A92" s="158">
        <v>20</v>
      </c>
      <c r="B92" s="290">
        <v>3.6</v>
      </c>
      <c r="C92" s="659">
        <f t="shared" si="14"/>
        <v>25331.71</v>
      </c>
      <c r="D92" s="91" t="str">
        <f>IF(D$8="Habilitado",IF($B92="","",ROUND(VLOOKUP($B92,PRESUPUESTO!$M$12:$HV$133,5,FALSE),2)),"")</f>
        <v/>
      </c>
      <c r="E92" s="90" t="str">
        <f t="shared" si="15"/>
        <v/>
      </c>
      <c r="F92" s="91">
        <f>IF(F$8="Habilitado",IF($B92="","",ROUND(VLOOKUP($B92,PRESUPUESTO!$M$12:$HV$133,22,FALSE),2)),"")</f>
        <v>78435</v>
      </c>
      <c r="G92" s="90">
        <f t="shared" si="16"/>
        <v>0</v>
      </c>
      <c r="H92" s="91" t="str">
        <f>IF(H$8="Habilitado",IF($B92="","",ROUND(VLOOKUP($B92,PRESUPUESTO!$M$12:$HV$133,39,FALSE),2)),"")</f>
        <v/>
      </c>
      <c r="I92" s="90" t="str">
        <f t="shared" si="17"/>
        <v/>
      </c>
      <c r="J92" s="91">
        <f>IF(J$8="Habilitado",IF($B92="","",ROUND(VLOOKUP($B92,PRESUPUESTO!$M$12:$HV$133,56,FALSE),2)),"")</f>
        <v>134107.20000000001</v>
      </c>
      <c r="K92" s="90">
        <f t="shared" si="18"/>
        <v>0.82474226804123707</v>
      </c>
      <c r="L92" s="91">
        <f>IF(L$8="Habilitado",IF($B92="","",ROUND(VLOOKUP($B92,PRESUPUESTO!$M$12:$HV$133,73,FALSE),2)),"")</f>
        <v>145000</v>
      </c>
      <c r="M92" s="90">
        <f t="shared" si="19"/>
        <v>0</v>
      </c>
      <c r="N92" s="91">
        <f>IF(N$8="Habilitado",IF($B92="","",ROUND(VLOOKUP($B92,PRESUPUESTO!$M$12:$HV$133,90,FALSE),2)),"")</f>
        <v>139337</v>
      </c>
      <c r="O92" s="90">
        <f t="shared" si="20"/>
        <v>0</v>
      </c>
      <c r="P92" s="91" t="str">
        <f>IF(P$8="Habilitado",IF($B92="","",ROUND(VLOOKUP($B92,PRESUPUESTO!$M$12:$HV$133,107,FALSE),2)),"")</f>
        <v/>
      </c>
      <c r="Q92" s="90" t="str">
        <f t="shared" si="21"/>
        <v/>
      </c>
      <c r="R92" s="91">
        <f>IF(R$8="Habilitado",IF($B92="","",ROUND(VLOOKUP($B92,PRESUPUESTO!$M$12:$HV$133,124,FALSE),2)),"")</f>
        <v>93000</v>
      </c>
      <c r="S92" s="90">
        <f t="shared" si="22"/>
        <v>0</v>
      </c>
      <c r="T92" s="91">
        <f>IF(T$8="Habilitado",IF($B92="","",ROUND(VLOOKUP($B92,PRESUPUESTO!$M$12:$HV$133,141,FALSE),2)),"")</f>
        <v>133440</v>
      </c>
      <c r="U92" s="90">
        <f t="shared" si="23"/>
        <v>0.82474226804123707</v>
      </c>
      <c r="V92" s="91" t="str">
        <f>IF(V$8="Habilitado",IF($B92="","",ROUND(VLOOKUP($B92,PRESUPUESTO!$M$12:$HV$133,158,FALSE),2)),"")</f>
        <v/>
      </c>
      <c r="W92" s="90" t="str">
        <f t="shared" si="24"/>
        <v/>
      </c>
      <c r="X92" s="91">
        <f>IF(X$8="Habilitado",IF($B92="","",ROUND(VLOOKUP($B92,PRESUPUESTO!$M$12:$HV$133,175,FALSE),2)),"")</f>
        <v>159500</v>
      </c>
      <c r="Y92" s="90">
        <f t="shared" si="25"/>
        <v>0</v>
      </c>
      <c r="Z92" s="91" t="str">
        <f>IF(Z$8="Habilitado",IF($B92="","",ROUND(VLOOKUP($B92,PRESUPUESTO!$M$12:$HV$133,192,FALSE),2)),"")</f>
        <v/>
      </c>
      <c r="AA92" s="90" t="str">
        <f t="shared" si="26"/>
        <v/>
      </c>
      <c r="AB92" s="91">
        <f>IF(AB$8="Habilitado",IF($B92="","",ROUND(VLOOKUP($B92,PRESUPUESTO!$M$12:$HV$133,209,FALSE),2)),"")</f>
        <v>125950</v>
      </c>
      <c r="AC92" s="90">
        <f t="shared" si="27"/>
        <v>0.82474226804123707</v>
      </c>
    </row>
    <row r="93" spans="1:29" s="79" customFormat="1" ht="21" customHeight="1">
      <c r="A93" s="158">
        <v>21</v>
      </c>
      <c r="B93" s="290">
        <v>3.7</v>
      </c>
      <c r="C93" s="659">
        <f t="shared" si="14"/>
        <v>7489.33</v>
      </c>
      <c r="D93" s="91" t="str">
        <f>IF(D$8="Habilitado",IF($B93="","",ROUND(VLOOKUP($B93,PRESUPUESTO!$M$12:$HV$133,5,FALSE),2)),"")</f>
        <v/>
      </c>
      <c r="E93" s="90" t="str">
        <f t="shared" si="15"/>
        <v/>
      </c>
      <c r="F93" s="91">
        <f>IF(F$8="Habilitado",IF($B93="","",ROUND(VLOOKUP($B93,PRESUPUESTO!$M$12:$HV$133,22,FALSE),2)),"")</f>
        <v>43575</v>
      </c>
      <c r="G93" s="90">
        <f t="shared" si="16"/>
        <v>0</v>
      </c>
      <c r="H93" s="91" t="str">
        <f>IF(H$8="Habilitado",IF($B93="","",ROUND(VLOOKUP($B93,PRESUPUESTO!$M$12:$HV$133,39,FALSE),2)),"")</f>
        <v/>
      </c>
      <c r="I93" s="90" t="str">
        <f t="shared" si="17"/>
        <v/>
      </c>
      <c r="J93" s="91">
        <f>IF(J$8="Habilitado",IF($B93="","",ROUND(VLOOKUP($B93,PRESUPUESTO!$M$12:$HV$133,56,FALSE),2)),"")</f>
        <v>27659.61</v>
      </c>
      <c r="K93" s="90">
        <f t="shared" si="18"/>
        <v>0.82474226804123707</v>
      </c>
      <c r="L93" s="91">
        <f>IF(L$8="Habilitado",IF($B93="","",ROUND(VLOOKUP($B93,PRESUPUESTO!$M$12:$HV$133,73,FALSE),2)),"")</f>
        <v>27000</v>
      </c>
      <c r="M93" s="90">
        <f t="shared" si="19"/>
        <v>0</v>
      </c>
      <c r="N93" s="91">
        <f>IF(N$8="Habilitado",IF($B93="","",ROUND(VLOOKUP($B93,PRESUPUESTO!$M$12:$HV$133,90,FALSE),2)),"")</f>
        <v>43344</v>
      </c>
      <c r="O93" s="90">
        <f t="shared" si="20"/>
        <v>0</v>
      </c>
      <c r="P93" s="91" t="str">
        <f>IF(P$8="Habilitado",IF($B93="","",ROUND(VLOOKUP($B93,PRESUPUESTO!$M$12:$HV$133,107,FALSE),2)),"")</f>
        <v/>
      </c>
      <c r="Q93" s="90" t="str">
        <f t="shared" si="21"/>
        <v/>
      </c>
      <c r="R93" s="91">
        <f>IF(R$8="Habilitado",IF($B93="","",ROUND(VLOOKUP($B93,PRESUPUESTO!$M$12:$HV$133,124,FALSE),2)),"")</f>
        <v>23000</v>
      </c>
      <c r="S93" s="90">
        <f t="shared" si="22"/>
        <v>0</v>
      </c>
      <c r="T93" s="91">
        <f>IF(T$8="Habilitado",IF($B93="","",ROUND(VLOOKUP($B93,PRESUPUESTO!$M$12:$HV$133,141,FALSE),2)),"")</f>
        <v>27522</v>
      </c>
      <c r="U93" s="90">
        <f t="shared" si="23"/>
        <v>0.82474226804123707</v>
      </c>
      <c r="V93" s="91" t="str">
        <f>IF(V$8="Habilitado",IF($B93="","",ROUND(VLOOKUP($B93,PRESUPUESTO!$M$12:$HV$133,158,FALSE),2)),"")</f>
        <v/>
      </c>
      <c r="W93" s="90" t="str">
        <f t="shared" si="24"/>
        <v/>
      </c>
      <c r="X93" s="91">
        <f>IF(X$8="Habilitado",IF($B93="","",ROUND(VLOOKUP($B93,PRESUPUESTO!$M$12:$HV$133,175,FALSE),2)),"")</f>
        <v>25551</v>
      </c>
      <c r="Y93" s="90">
        <f t="shared" si="25"/>
        <v>0</v>
      </c>
      <c r="Z93" s="91" t="str">
        <f>IF(Z$8="Habilitado",IF($B93="","",ROUND(VLOOKUP($B93,PRESUPUESTO!$M$12:$HV$133,192,FALSE),2)),"")</f>
        <v/>
      </c>
      <c r="AA93" s="90" t="str">
        <f t="shared" si="26"/>
        <v/>
      </c>
      <c r="AB93" s="91">
        <f>IF(AB$8="Habilitado",IF($B93="","",ROUND(VLOOKUP($B93,PRESUPUESTO!$M$12:$HV$133,209,FALSE),2)),"")</f>
        <v>28625</v>
      </c>
      <c r="AC93" s="90">
        <f t="shared" si="27"/>
        <v>0.82474226804123707</v>
      </c>
    </row>
    <row r="94" spans="1:29" s="79" customFormat="1" ht="21" customHeight="1">
      <c r="A94" s="158">
        <v>22</v>
      </c>
      <c r="B94" s="290">
        <v>3.8</v>
      </c>
      <c r="C94" s="659">
        <f t="shared" si="14"/>
        <v>14606</v>
      </c>
      <c r="D94" s="91" t="str">
        <f>IF(D$8="Habilitado",IF($B94="","",ROUND(VLOOKUP($B94,PRESUPUESTO!$M$12:$HV$133,5,FALSE),2)),"")</f>
        <v/>
      </c>
      <c r="E94" s="90" t="str">
        <f t="shared" si="15"/>
        <v/>
      </c>
      <c r="F94" s="91">
        <f>IF(F$8="Habilitado",IF($B94="","",ROUND(VLOOKUP($B94,PRESUPUESTO!$M$12:$HV$133,22,FALSE),2)),"")</f>
        <v>180525</v>
      </c>
      <c r="G94" s="90">
        <f t="shared" si="16"/>
        <v>0</v>
      </c>
      <c r="H94" s="91" t="str">
        <f>IF(H$8="Habilitado",IF($B94="","",ROUND(VLOOKUP($B94,PRESUPUESTO!$M$12:$HV$133,39,FALSE),2)),"")</f>
        <v/>
      </c>
      <c r="I94" s="90" t="str">
        <f t="shared" si="17"/>
        <v/>
      </c>
      <c r="J94" s="91">
        <f>IF(J$8="Habilitado",IF($B94="","",ROUND(VLOOKUP($B94,PRESUPUESTO!$M$12:$HV$133,56,FALSE),2)),"")</f>
        <v>136901.1</v>
      </c>
      <c r="K94" s="90">
        <f t="shared" si="18"/>
        <v>0</v>
      </c>
      <c r="L94" s="91">
        <f>IF(L$8="Habilitado",IF($B94="","",ROUND(VLOOKUP($B94,PRESUPUESTO!$M$12:$HV$133,73,FALSE),2)),"")</f>
        <v>135000</v>
      </c>
      <c r="M94" s="90">
        <f t="shared" si="19"/>
        <v>0</v>
      </c>
      <c r="N94" s="91">
        <f>IF(N$8="Habilitado",IF($B94="","",ROUND(VLOOKUP($B94,PRESUPUESTO!$M$12:$HV$133,90,FALSE),2)),"")</f>
        <v>153405</v>
      </c>
      <c r="O94" s="90">
        <f t="shared" si="20"/>
        <v>0.82474226804123707</v>
      </c>
      <c r="P94" s="91" t="str">
        <f>IF(P$8="Habilitado",IF($B94="","",ROUND(VLOOKUP($B94,PRESUPUESTO!$M$12:$HV$133,107,FALSE),2)),"")</f>
        <v/>
      </c>
      <c r="Q94" s="90" t="str">
        <f t="shared" si="21"/>
        <v/>
      </c>
      <c r="R94" s="91">
        <f>IF(R$8="Habilitado",IF($B94="","",ROUND(VLOOKUP($B94,PRESUPUESTO!$M$12:$HV$133,124,FALSE),2)),"")</f>
        <v>157100</v>
      </c>
      <c r="S94" s="90">
        <f t="shared" si="22"/>
        <v>0</v>
      </c>
      <c r="T94" s="91">
        <f>IF(T$8="Habilitado",IF($B94="","",ROUND(VLOOKUP($B94,PRESUPUESTO!$M$12:$HV$133,141,FALSE),2)),"")</f>
        <v>136220</v>
      </c>
      <c r="U94" s="90">
        <f t="shared" si="23"/>
        <v>0</v>
      </c>
      <c r="V94" s="91" t="str">
        <f>IF(V$8="Habilitado",IF($B94="","",ROUND(VLOOKUP($B94,PRESUPUESTO!$M$12:$HV$133,158,FALSE),2)),"")</f>
        <v/>
      </c>
      <c r="W94" s="90" t="str">
        <f t="shared" si="24"/>
        <v/>
      </c>
      <c r="X94" s="91">
        <f>IF(X$8="Habilitado",IF($B94="","",ROUND(VLOOKUP($B94,PRESUPUESTO!$M$12:$HV$133,175,FALSE),2)),"")</f>
        <v>139449</v>
      </c>
      <c r="Y94" s="90">
        <f t="shared" si="25"/>
        <v>0</v>
      </c>
      <c r="Z94" s="91" t="str">
        <f>IF(Z$8="Habilitado",IF($B94="","",ROUND(VLOOKUP($B94,PRESUPUESTO!$M$12:$HV$133,192,FALSE),2)),"")</f>
        <v/>
      </c>
      <c r="AA94" s="90" t="str">
        <f t="shared" si="26"/>
        <v/>
      </c>
      <c r="AB94" s="91">
        <f>IF(AB$8="Habilitado",IF($B94="","",ROUND(VLOOKUP($B94,PRESUPUESTO!$M$12:$HV$133,209,FALSE),2)),"")</f>
        <v>154575</v>
      </c>
      <c r="AC94" s="90">
        <f t="shared" si="27"/>
        <v>0.82474226804123707</v>
      </c>
    </row>
    <row r="95" spans="1:29" s="79" customFormat="1" ht="21" customHeight="1">
      <c r="A95" s="158">
        <v>23</v>
      </c>
      <c r="B95" s="290">
        <v>3.9</v>
      </c>
      <c r="C95" s="659">
        <f t="shared" si="14"/>
        <v>16765.310000000001</v>
      </c>
      <c r="D95" s="91" t="str">
        <f>IF(D$8="Habilitado",IF($B95="","",ROUND(VLOOKUP($B95,PRESUPUESTO!$M$12:$HV$133,5,FALSE),2)),"")</f>
        <v/>
      </c>
      <c r="E95" s="90" t="str">
        <f t="shared" si="15"/>
        <v/>
      </c>
      <c r="F95" s="91">
        <f>IF(F$8="Habilitado",IF($B95="","",ROUND(VLOOKUP($B95,PRESUPUESTO!$M$12:$HV$133,22,FALSE),2)),"")</f>
        <v>171810</v>
      </c>
      <c r="G95" s="90">
        <f t="shared" si="16"/>
        <v>0.82474226804123707</v>
      </c>
      <c r="H95" s="91" t="str">
        <f>IF(H$8="Habilitado",IF($B95="","",ROUND(VLOOKUP($B95,PRESUPUESTO!$M$12:$HV$133,39,FALSE),2)),"")</f>
        <v/>
      </c>
      <c r="I95" s="90" t="str">
        <f t="shared" si="17"/>
        <v/>
      </c>
      <c r="J95" s="91">
        <f>IF(J$8="Habilitado",IF($B95="","",ROUND(VLOOKUP($B95,PRESUPUESTO!$M$12:$HV$133,56,FALSE),2)),"")</f>
        <v>201021.11</v>
      </c>
      <c r="K95" s="90">
        <f t="shared" si="18"/>
        <v>0</v>
      </c>
      <c r="L95" s="91">
        <f>IF(L$8="Habilitado",IF($B95="","",ROUND(VLOOKUP($B95,PRESUPUESTO!$M$12:$HV$133,73,FALSE),2)),"")</f>
        <v>152000</v>
      </c>
      <c r="M95" s="90">
        <f t="shared" si="19"/>
        <v>0</v>
      </c>
      <c r="N95" s="91">
        <f>IF(N$8="Habilitado",IF($B95="","",ROUND(VLOOKUP($B95,PRESUPUESTO!$M$12:$HV$133,90,FALSE),2)),"")</f>
        <v>172994</v>
      </c>
      <c r="O95" s="90">
        <f t="shared" si="20"/>
        <v>0.82474226804123707</v>
      </c>
      <c r="P95" s="91" t="str">
        <f>IF(P$8="Habilitado",IF($B95="","",ROUND(VLOOKUP($B95,PRESUPUESTO!$M$12:$HV$133,107,FALSE),2)),"")</f>
        <v/>
      </c>
      <c r="Q95" s="90" t="str">
        <f t="shared" si="21"/>
        <v/>
      </c>
      <c r="R95" s="91">
        <f>IF(R$8="Habilitado",IF($B95="","",ROUND(VLOOKUP($B95,PRESUPUESTO!$M$12:$HV$133,124,FALSE),2)),"")</f>
        <v>162300</v>
      </c>
      <c r="S95" s="90">
        <f t="shared" si="22"/>
        <v>0</v>
      </c>
      <c r="T95" s="91">
        <f>IF(T$8="Habilitado",IF($B95="","",ROUND(VLOOKUP($B95,PRESUPUESTO!$M$12:$HV$133,141,FALSE),2)),"")</f>
        <v>200021</v>
      </c>
      <c r="U95" s="90">
        <f t="shared" si="23"/>
        <v>0</v>
      </c>
      <c r="V95" s="91" t="str">
        <f>IF(V$8="Habilitado",IF($B95="","",ROUND(VLOOKUP($B95,PRESUPUESTO!$M$12:$HV$133,158,FALSE),2)),"")</f>
        <v/>
      </c>
      <c r="W95" s="90" t="str">
        <f t="shared" si="24"/>
        <v/>
      </c>
      <c r="X95" s="91">
        <f>IF(X$8="Habilitado",IF($B95="","",ROUND(VLOOKUP($B95,PRESUPUESTO!$M$12:$HV$133,175,FALSE),2)),"")</f>
        <v>161619</v>
      </c>
      <c r="Y95" s="90">
        <f t="shared" si="25"/>
        <v>0</v>
      </c>
      <c r="Z95" s="91" t="str">
        <f>IF(Z$8="Habilitado",IF($B95="","",ROUND(VLOOKUP($B95,PRESUPUESTO!$M$12:$HV$133,192,FALSE),2)),"")</f>
        <v/>
      </c>
      <c r="AA95" s="90" t="str">
        <f t="shared" si="26"/>
        <v/>
      </c>
      <c r="AB95" s="91">
        <f>IF(AB$8="Habilitado",IF($B95="","",ROUND(VLOOKUP($B95,PRESUPUESTO!$M$12:$HV$133,209,FALSE),2)),"")</f>
        <v>166025</v>
      </c>
      <c r="AC95" s="90">
        <f t="shared" si="27"/>
        <v>0.82474226804123707</v>
      </c>
    </row>
    <row r="96" spans="1:29" s="79" customFormat="1" ht="21" customHeight="1">
      <c r="A96" s="158">
        <v>24</v>
      </c>
      <c r="B96" s="290">
        <v>4.2</v>
      </c>
      <c r="C96" s="659">
        <f t="shared" si="14"/>
        <v>33802.33</v>
      </c>
      <c r="D96" s="91" t="str">
        <f>IF(D$8="Habilitado",IF($B96="","",ROUND(VLOOKUP($B96,PRESUPUESTO!$M$12:$HV$133,5,FALSE),2)),"")</f>
        <v/>
      </c>
      <c r="E96" s="90" t="str">
        <f t="shared" si="15"/>
        <v/>
      </c>
      <c r="F96" s="91">
        <f>IF(F$8="Habilitado",IF($B96="","",ROUND(VLOOKUP($B96,PRESUPUESTO!$M$12:$HV$133,22,FALSE),2)),"")</f>
        <v>57270</v>
      </c>
      <c r="G96" s="90">
        <f t="shared" si="16"/>
        <v>0</v>
      </c>
      <c r="H96" s="91" t="str">
        <f>IF(H$8="Habilitado",IF($B96="","",ROUND(VLOOKUP($B96,PRESUPUESTO!$M$12:$HV$133,39,FALSE),2)),"")</f>
        <v/>
      </c>
      <c r="I96" s="90" t="str">
        <f t="shared" si="17"/>
        <v/>
      </c>
      <c r="J96" s="91">
        <f>IF(J$8="Habilitado",IF($B96="","",ROUND(VLOOKUP($B96,PRESUPUESTO!$M$12:$HV$133,56,FALSE),2)),"")</f>
        <v>123769.77</v>
      </c>
      <c r="K96" s="90">
        <f t="shared" si="18"/>
        <v>0</v>
      </c>
      <c r="L96" s="91">
        <f>IF(L$8="Habilitado",IF($B96="","",ROUND(VLOOKUP($B96,PRESUPUESTO!$M$12:$HV$133,73,FALSE),2)),"")</f>
        <v>58000</v>
      </c>
      <c r="M96" s="90">
        <f t="shared" si="19"/>
        <v>0</v>
      </c>
      <c r="N96" s="91">
        <f>IF(N$8="Habilitado",IF($B96="","",ROUND(VLOOKUP($B96,PRESUPUESTO!$M$12:$HV$133,90,FALSE),2)),"")</f>
        <v>148847</v>
      </c>
      <c r="O96" s="90">
        <f t="shared" si="20"/>
        <v>0</v>
      </c>
      <c r="P96" s="91" t="str">
        <f>IF(P$8="Habilitado",IF($B96="","",ROUND(VLOOKUP($B96,PRESUPUESTO!$M$12:$HV$133,107,FALSE),2)),"")</f>
        <v/>
      </c>
      <c r="Q96" s="90" t="str">
        <f t="shared" si="21"/>
        <v/>
      </c>
      <c r="R96" s="91">
        <f>IF(R$8="Habilitado",IF($B96="","",ROUND(VLOOKUP($B96,PRESUPUESTO!$M$12:$HV$133,124,FALSE),2)),"")</f>
        <v>67200</v>
      </c>
      <c r="S96" s="90">
        <f t="shared" si="22"/>
        <v>0</v>
      </c>
      <c r="T96" s="91">
        <f>IF(T$8="Habilitado",IF($B96="","",ROUND(VLOOKUP($B96,PRESUPUESTO!$M$12:$HV$133,141,FALSE),2)),"")</f>
        <v>123154</v>
      </c>
      <c r="U96" s="90">
        <f t="shared" si="23"/>
        <v>0</v>
      </c>
      <c r="V96" s="91" t="str">
        <f>IF(V$8="Habilitado",IF($B96="","",ROUND(VLOOKUP($B96,PRESUPUESTO!$M$12:$HV$133,158,FALSE),2)),"")</f>
        <v/>
      </c>
      <c r="W96" s="90" t="str">
        <f t="shared" si="24"/>
        <v/>
      </c>
      <c r="X96" s="91">
        <f>IF(X$8="Habilitado",IF($B96="","",ROUND(VLOOKUP($B96,PRESUPUESTO!$M$12:$HV$133,175,FALSE),2)),"")</f>
        <v>65900</v>
      </c>
      <c r="Y96" s="90">
        <f t="shared" si="25"/>
        <v>0</v>
      </c>
      <c r="Z96" s="91" t="str">
        <f>IF(Z$8="Habilitado",IF($B96="","",ROUND(VLOOKUP($B96,PRESUPUESTO!$M$12:$HV$133,192,FALSE),2)),"")</f>
        <v/>
      </c>
      <c r="AA96" s="90" t="str">
        <f t="shared" si="26"/>
        <v/>
      </c>
      <c r="AB96" s="91">
        <f>IF(AB$8="Habilitado",IF($B96="","",ROUND(VLOOKUP($B96,PRESUPUESTO!$M$12:$HV$133,209,FALSE),2)),"")</f>
        <v>74425</v>
      </c>
      <c r="AC96" s="90">
        <f t="shared" si="27"/>
        <v>0.82474226804123707</v>
      </c>
    </row>
    <row r="97" spans="1:29" s="79" customFormat="1" ht="21" customHeight="1">
      <c r="A97" s="158">
        <v>25</v>
      </c>
      <c r="B97" s="290">
        <v>4.3</v>
      </c>
      <c r="C97" s="659">
        <f t="shared" si="14"/>
        <v>27751.24</v>
      </c>
      <c r="D97" s="91" t="str">
        <f>IF(D$8="Habilitado",IF($B97="","",ROUND(VLOOKUP($B97,PRESUPUESTO!$M$12:$HV$133,5,FALSE),2)),"")</f>
        <v/>
      </c>
      <c r="E97" s="90" t="str">
        <f t="shared" si="15"/>
        <v/>
      </c>
      <c r="F97" s="91">
        <f>IF(F$8="Habilitado",IF($B97="","",ROUND(VLOOKUP($B97,PRESUPUESTO!$M$12:$HV$133,22,FALSE),2)),"")</f>
        <v>48555</v>
      </c>
      <c r="G97" s="90">
        <f t="shared" si="16"/>
        <v>0</v>
      </c>
      <c r="H97" s="91" t="str">
        <f>IF(H$8="Habilitado",IF($B97="","",ROUND(VLOOKUP($B97,PRESUPUESTO!$M$12:$HV$133,39,FALSE),2)),"")</f>
        <v/>
      </c>
      <c r="I97" s="90" t="str">
        <f t="shared" si="17"/>
        <v/>
      </c>
      <c r="J97" s="91">
        <f>IF(J$8="Habilitado",IF($B97="","",ROUND(VLOOKUP($B97,PRESUPUESTO!$M$12:$HV$133,56,FALSE),2)),"")</f>
        <v>88566.63</v>
      </c>
      <c r="K97" s="90">
        <f t="shared" si="18"/>
        <v>0</v>
      </c>
      <c r="L97" s="91">
        <f>IF(L$8="Habilitado",IF($B97="","",ROUND(VLOOKUP($B97,PRESUPUESTO!$M$12:$HV$133,73,FALSE),2)),"")</f>
        <v>42000</v>
      </c>
      <c r="M97" s="90">
        <f t="shared" si="19"/>
        <v>0</v>
      </c>
      <c r="N97" s="91">
        <f>IF(N$8="Habilitado",IF($B97="","",ROUND(VLOOKUP($B97,PRESUPUESTO!$M$12:$HV$133,90,FALSE),2)),"")</f>
        <v>125665</v>
      </c>
      <c r="O97" s="90">
        <f t="shared" si="20"/>
        <v>0</v>
      </c>
      <c r="P97" s="91" t="str">
        <f>IF(P$8="Habilitado",IF($B97="","",ROUND(VLOOKUP($B97,PRESUPUESTO!$M$12:$HV$133,107,FALSE),2)),"")</f>
        <v/>
      </c>
      <c r="Q97" s="90" t="str">
        <f t="shared" si="21"/>
        <v/>
      </c>
      <c r="R97" s="91">
        <f>IF(R$8="Habilitado",IF($B97="","",ROUND(VLOOKUP($B97,PRESUPUESTO!$M$12:$HV$133,124,FALSE),2)),"")</f>
        <v>48000</v>
      </c>
      <c r="S97" s="90">
        <f t="shared" si="22"/>
        <v>0</v>
      </c>
      <c r="T97" s="91">
        <f>IF(T$8="Habilitado",IF($B97="","",ROUND(VLOOKUP($B97,PRESUPUESTO!$M$12:$HV$133,141,FALSE),2)),"")</f>
        <v>88126</v>
      </c>
      <c r="U97" s="90">
        <f t="shared" si="23"/>
        <v>0</v>
      </c>
      <c r="V97" s="91" t="str">
        <f>IF(V$8="Habilitado",IF($B97="","",ROUND(VLOOKUP($B97,PRESUPUESTO!$M$12:$HV$133,158,FALSE),2)),"")</f>
        <v/>
      </c>
      <c r="W97" s="90" t="str">
        <f t="shared" si="24"/>
        <v/>
      </c>
      <c r="X97" s="91">
        <f>IF(X$8="Habilitado",IF($B97="","",ROUND(VLOOKUP($B97,PRESUPUESTO!$M$12:$HV$133,175,FALSE),2)),"")</f>
        <v>51200</v>
      </c>
      <c r="Y97" s="90">
        <f t="shared" si="25"/>
        <v>0</v>
      </c>
      <c r="Z97" s="91" t="str">
        <f>IF(Z$8="Habilitado",IF($B97="","",ROUND(VLOOKUP($B97,PRESUPUESTO!$M$12:$HV$133,192,FALSE),2)),"")</f>
        <v/>
      </c>
      <c r="AA97" s="90" t="str">
        <f t="shared" si="26"/>
        <v/>
      </c>
      <c r="AB97" s="91">
        <f>IF(AB$8="Habilitado",IF($B97="","",ROUND(VLOOKUP($B97,PRESUPUESTO!$M$12:$HV$133,209,FALSE),2)),"")</f>
        <v>51525</v>
      </c>
      <c r="AC97" s="90">
        <f t="shared" si="27"/>
        <v>0</v>
      </c>
    </row>
    <row r="98" spans="1:29" s="79" customFormat="1" ht="21" customHeight="1">
      <c r="A98" s="158">
        <v>26</v>
      </c>
      <c r="B98" s="290">
        <v>4.4000000000000004</v>
      </c>
      <c r="C98" s="659">
        <f t="shared" si="14"/>
        <v>141279.53</v>
      </c>
      <c r="D98" s="91" t="str">
        <f>IF(D$8="Habilitado",IF($B98="","",ROUND(VLOOKUP($B98,PRESUPUESTO!$M$12:$HV$133,5,FALSE),2)),"")</f>
        <v/>
      </c>
      <c r="E98" s="90" t="str">
        <f t="shared" si="15"/>
        <v/>
      </c>
      <c r="F98" s="91">
        <f>IF(F$8="Habilitado",IF($B98="","",ROUND(VLOOKUP($B98,PRESUPUESTO!$M$12:$HV$133,22,FALSE),2)),"")</f>
        <v>809250</v>
      </c>
      <c r="G98" s="90">
        <f t="shared" si="16"/>
        <v>0</v>
      </c>
      <c r="H98" s="91" t="str">
        <f>IF(H$8="Habilitado",IF($B98="","",ROUND(VLOOKUP($B98,PRESUPUESTO!$M$12:$HV$133,39,FALSE),2)),"")</f>
        <v/>
      </c>
      <c r="I98" s="90" t="str">
        <f t="shared" si="17"/>
        <v/>
      </c>
      <c r="J98" s="91">
        <f>IF(J$8="Habilitado",IF($B98="","",ROUND(VLOOKUP($B98,PRESUPUESTO!$M$12:$HV$133,56,FALSE),2)),"")</f>
        <v>942941.25</v>
      </c>
      <c r="K98" s="90">
        <f t="shared" si="18"/>
        <v>0.82474226804123707</v>
      </c>
      <c r="L98" s="91">
        <f>IF(L$8="Habilitado",IF($B98="","",ROUND(VLOOKUP($B98,PRESUPUESTO!$M$12:$HV$133,73,FALSE),2)),"")</f>
        <v>1200000</v>
      </c>
      <c r="M98" s="90">
        <f t="shared" si="19"/>
        <v>0</v>
      </c>
      <c r="N98" s="91">
        <f>IF(N$8="Habilitado",IF($B98="","",ROUND(VLOOKUP($B98,PRESUPUESTO!$M$12:$HV$133,90,FALSE),2)),"")</f>
        <v>693739</v>
      </c>
      <c r="O98" s="90">
        <f t="shared" si="20"/>
        <v>0</v>
      </c>
      <c r="P98" s="91" t="str">
        <f>IF(P$8="Habilitado",IF($B98="","",ROUND(VLOOKUP($B98,PRESUPUESTO!$M$12:$HV$133,107,FALSE),2)),"")</f>
        <v/>
      </c>
      <c r="Q98" s="90" t="str">
        <f t="shared" si="21"/>
        <v/>
      </c>
      <c r="R98" s="91">
        <f>IF(R$8="Habilitado",IF($B98="","",ROUND(VLOOKUP($B98,PRESUPUESTO!$M$12:$HV$133,124,FALSE),2)),"")</f>
        <v>790300</v>
      </c>
      <c r="S98" s="90">
        <f t="shared" si="22"/>
        <v>0</v>
      </c>
      <c r="T98" s="91">
        <f>IF(T$8="Habilitado",IF($B98="","",ROUND(VLOOKUP($B98,PRESUPUESTO!$M$12:$HV$133,141,FALSE),2)),"")</f>
        <v>938250</v>
      </c>
      <c r="U98" s="90">
        <f t="shared" si="23"/>
        <v>0.82474226804123707</v>
      </c>
      <c r="V98" s="91" t="str">
        <f>IF(V$8="Habilitado",IF($B98="","",ROUND(VLOOKUP($B98,PRESUPUESTO!$M$12:$HV$133,158,FALSE),2)),"")</f>
        <v/>
      </c>
      <c r="W98" s="90" t="str">
        <f t="shared" si="24"/>
        <v/>
      </c>
      <c r="X98" s="91">
        <f>IF(X$8="Habilitado",IF($B98="","",ROUND(VLOOKUP($B98,PRESUPUESTO!$M$12:$HV$133,175,FALSE),2)),"")</f>
        <v>960200</v>
      </c>
      <c r="Y98" s="90">
        <f t="shared" si="25"/>
        <v>0.82474226804123707</v>
      </c>
      <c r="Z98" s="91" t="str">
        <f>IF(Z$8="Habilitado",IF($B98="","",ROUND(VLOOKUP($B98,PRESUPUESTO!$M$12:$HV$133,192,FALSE),2)),"")</f>
        <v/>
      </c>
      <c r="AA98" s="90" t="str">
        <f t="shared" si="26"/>
        <v/>
      </c>
      <c r="AB98" s="91">
        <f>IF(AB$8="Habilitado",IF($B98="","",ROUND(VLOOKUP($B98,PRESUPUESTO!$M$12:$HV$133,209,FALSE),2)),"")</f>
        <v>916000</v>
      </c>
      <c r="AC98" s="90">
        <f t="shared" si="27"/>
        <v>0.82474226804123707</v>
      </c>
    </row>
    <row r="99" spans="1:29" s="79" customFormat="1" ht="21" customHeight="1">
      <c r="A99" s="158">
        <v>27</v>
      </c>
      <c r="B99" s="290">
        <v>4.5</v>
      </c>
      <c r="C99" s="659">
        <f t="shared" si="14"/>
        <v>104633.96</v>
      </c>
      <c r="D99" s="91" t="str">
        <f>IF(D$8="Habilitado",IF($B99="","",ROUND(VLOOKUP($B99,PRESUPUESTO!$M$12:$HV$133,5,FALSE),2)),"")</f>
        <v/>
      </c>
      <c r="E99" s="90" t="str">
        <f t="shared" si="15"/>
        <v/>
      </c>
      <c r="F99" s="91">
        <f>IF(F$8="Habilitado",IF($B99="","",ROUND(VLOOKUP($B99,PRESUPUESTO!$M$12:$HV$133,22,FALSE),2)),"")</f>
        <v>759450</v>
      </c>
      <c r="G99" s="90">
        <f t="shared" si="16"/>
        <v>0.82474226804123707</v>
      </c>
      <c r="H99" s="91" t="str">
        <f>IF(H$8="Habilitado",IF($B99="","",ROUND(VLOOKUP($B99,PRESUPUESTO!$M$12:$HV$133,39,FALSE),2)),"")</f>
        <v/>
      </c>
      <c r="I99" s="90" t="str">
        <f t="shared" si="17"/>
        <v/>
      </c>
      <c r="J99" s="91">
        <f>IF(J$8="Habilitado",IF($B99="","",ROUND(VLOOKUP($B99,PRESUPUESTO!$M$12:$HV$133,56,FALSE),2)),"")</f>
        <v>824200.5</v>
      </c>
      <c r="K99" s="90">
        <f t="shared" si="18"/>
        <v>0</v>
      </c>
      <c r="L99" s="91">
        <f>IF(L$8="Habilitado",IF($B99="","",ROUND(VLOOKUP($B99,PRESUPUESTO!$M$12:$HV$133,73,FALSE),2)),"")</f>
        <v>700000</v>
      </c>
      <c r="M99" s="90">
        <f t="shared" si="19"/>
        <v>0.82474226804123707</v>
      </c>
      <c r="N99" s="91">
        <f>IF(N$8="Habilitado",IF($B99="","",ROUND(VLOOKUP($B99,PRESUPUESTO!$M$12:$HV$133,90,FALSE),2)),"")</f>
        <v>477125</v>
      </c>
      <c r="O99" s="90">
        <f t="shared" si="20"/>
        <v>0</v>
      </c>
      <c r="P99" s="91" t="str">
        <f>IF(P$8="Habilitado",IF($B99="","",ROUND(VLOOKUP($B99,PRESUPUESTO!$M$12:$HV$133,107,FALSE),2)),"")</f>
        <v/>
      </c>
      <c r="Q99" s="90" t="str">
        <f t="shared" si="21"/>
        <v/>
      </c>
      <c r="R99" s="91">
        <f>IF(R$8="Habilitado",IF($B99="","",ROUND(VLOOKUP($B99,PRESUPUESTO!$M$12:$HV$133,124,FALSE),2)),"")</f>
        <v>726500</v>
      </c>
      <c r="S99" s="90">
        <f t="shared" si="22"/>
        <v>0.82474226804123707</v>
      </c>
      <c r="T99" s="91">
        <f>IF(T$8="Habilitado",IF($B99="","",ROUND(VLOOKUP($B99,PRESUPUESTO!$M$12:$HV$133,141,FALSE),2)),"")</f>
        <v>820100</v>
      </c>
      <c r="U99" s="90">
        <f t="shared" si="23"/>
        <v>0</v>
      </c>
      <c r="V99" s="91" t="str">
        <f>IF(V$8="Habilitado",IF($B99="","",ROUND(VLOOKUP($B99,PRESUPUESTO!$M$12:$HV$133,158,FALSE),2)),"")</f>
        <v/>
      </c>
      <c r="W99" s="90" t="str">
        <f t="shared" si="24"/>
        <v/>
      </c>
      <c r="X99" s="91">
        <f>IF(X$8="Habilitado",IF($B99="","",ROUND(VLOOKUP($B99,PRESUPUESTO!$M$12:$HV$133,175,FALSE),2)),"")</f>
        <v>798400</v>
      </c>
      <c r="Y99" s="90">
        <f t="shared" si="25"/>
        <v>0</v>
      </c>
      <c r="Z99" s="91" t="str">
        <f>IF(Z$8="Habilitado",IF($B99="","",ROUND(VLOOKUP($B99,PRESUPUESTO!$M$12:$HV$133,192,FALSE),2)),"")</f>
        <v/>
      </c>
      <c r="AA99" s="90" t="str">
        <f t="shared" si="26"/>
        <v/>
      </c>
      <c r="AB99" s="91">
        <f>IF(AB$8="Habilitado",IF($B99="","",ROUND(VLOOKUP($B99,PRESUPUESTO!$M$12:$HV$133,209,FALSE),2)),"")</f>
        <v>744250</v>
      </c>
      <c r="AC99" s="90">
        <f t="shared" si="27"/>
        <v>0.82474226804123707</v>
      </c>
    </row>
    <row r="100" spans="1:29" s="79" customFormat="1" ht="21" customHeight="1">
      <c r="A100" s="158">
        <v>28</v>
      </c>
      <c r="B100" s="290">
        <v>4.5999999999999996</v>
      </c>
      <c r="C100" s="659">
        <f t="shared" si="14"/>
        <v>158465.06</v>
      </c>
      <c r="D100" s="91" t="str">
        <f>IF(D$8="Habilitado",IF($B100="","",ROUND(VLOOKUP($B100,PRESUPUESTO!$M$12:$HV$133,5,FALSE),2)),"")</f>
        <v/>
      </c>
      <c r="E100" s="90" t="str">
        <f t="shared" si="15"/>
        <v/>
      </c>
      <c r="F100" s="91">
        <f>IF(F$8="Habilitado",IF($B100="","",ROUND(VLOOKUP($B100,PRESUPUESTO!$M$12:$HV$133,22,FALSE),2)),"")</f>
        <v>809250</v>
      </c>
      <c r="G100" s="90">
        <f t="shared" si="16"/>
        <v>0</v>
      </c>
      <c r="H100" s="91" t="str">
        <f>IF(H$8="Habilitado",IF($B100="","",ROUND(VLOOKUP($B100,PRESUPUESTO!$M$12:$HV$133,39,FALSE),2)),"")</f>
        <v/>
      </c>
      <c r="I100" s="90" t="str">
        <f t="shared" si="17"/>
        <v/>
      </c>
      <c r="J100" s="91">
        <f>IF(J$8="Habilitado",IF($B100="","",ROUND(VLOOKUP($B100,PRESUPUESTO!$M$12:$HV$133,56,FALSE),2)),"")</f>
        <v>1056094.2</v>
      </c>
      <c r="K100" s="90">
        <f t="shared" si="18"/>
        <v>0</v>
      </c>
      <c r="L100" s="91">
        <f>IF(L$8="Habilitado",IF($B100="","",ROUND(VLOOKUP($B100,PRESUPUESTO!$M$12:$HV$133,73,FALSE),2)),"")</f>
        <v>1200000</v>
      </c>
      <c r="M100" s="90">
        <f t="shared" si="19"/>
        <v>0</v>
      </c>
      <c r="N100" s="91">
        <f>IF(N$8="Habilitado",IF($B100="","",ROUND(VLOOKUP($B100,PRESUPUESTO!$M$12:$HV$133,90,FALSE),2)),"")</f>
        <v>666766</v>
      </c>
      <c r="O100" s="90">
        <f t="shared" si="20"/>
        <v>0</v>
      </c>
      <c r="P100" s="91" t="str">
        <f>IF(P$8="Habilitado",IF($B100="","",ROUND(VLOOKUP($B100,PRESUPUESTO!$M$12:$HV$133,107,FALSE),2)),"")</f>
        <v/>
      </c>
      <c r="Q100" s="90" t="str">
        <f t="shared" si="21"/>
        <v/>
      </c>
      <c r="R100" s="91">
        <f>IF(R$8="Habilitado",IF($B100="","",ROUND(VLOOKUP($B100,PRESUPUESTO!$M$12:$HV$133,124,FALSE),2)),"")</f>
        <v>814800</v>
      </c>
      <c r="S100" s="90">
        <f t="shared" si="22"/>
        <v>0</v>
      </c>
      <c r="T100" s="91">
        <f>IF(T$8="Habilitado",IF($B100="","",ROUND(VLOOKUP($B100,PRESUPUESTO!$M$12:$HV$133,141,FALSE),2)),"")</f>
        <v>1050840</v>
      </c>
      <c r="U100" s="90">
        <f t="shared" si="23"/>
        <v>0</v>
      </c>
      <c r="V100" s="91" t="str">
        <f>IF(V$8="Habilitado",IF($B100="","",ROUND(VLOOKUP($B100,PRESUPUESTO!$M$12:$HV$133,158,FALSE),2)),"")</f>
        <v/>
      </c>
      <c r="W100" s="90" t="str">
        <f t="shared" si="24"/>
        <v/>
      </c>
      <c r="X100" s="91">
        <f>IF(X$8="Habilitado",IF($B100="","",ROUND(VLOOKUP($B100,PRESUPUESTO!$M$12:$HV$133,175,FALSE),2)),"")</f>
        <v>934700</v>
      </c>
      <c r="Y100" s="90">
        <f t="shared" si="25"/>
        <v>0.82474226804123707</v>
      </c>
      <c r="Z100" s="91" t="str">
        <f>IF(Z$8="Habilitado",IF($B100="","",ROUND(VLOOKUP($B100,PRESUPUESTO!$M$12:$HV$133,192,FALSE),2)),"")</f>
        <v/>
      </c>
      <c r="AA100" s="90" t="str">
        <f t="shared" si="26"/>
        <v/>
      </c>
      <c r="AB100" s="91">
        <f>IF(AB$8="Habilitado",IF($B100="","",ROUND(VLOOKUP($B100,PRESUPUESTO!$M$12:$HV$133,209,FALSE),2)),"")</f>
        <v>912000</v>
      </c>
      <c r="AC100" s="90">
        <f t="shared" si="27"/>
        <v>0.82474226804123707</v>
      </c>
    </row>
    <row r="101" spans="1:29" s="79" customFormat="1" ht="21" customHeight="1">
      <c r="A101" s="158">
        <v>29</v>
      </c>
      <c r="B101" s="290">
        <v>4.7</v>
      </c>
      <c r="C101" s="659">
        <f t="shared" si="14"/>
        <v>37783.49</v>
      </c>
      <c r="D101" s="91" t="str">
        <f>IF(D$8="Habilitado",IF($B101="","",ROUND(VLOOKUP($B101,PRESUPUESTO!$M$12:$HV$133,5,FALSE),2)),"")</f>
        <v/>
      </c>
      <c r="E101" s="90" t="str">
        <f t="shared" si="15"/>
        <v/>
      </c>
      <c r="F101" s="91">
        <f>IF(F$8="Habilitado",IF($B101="","",ROUND(VLOOKUP($B101,PRESUPUESTO!$M$12:$HV$133,22,FALSE),2)),"")</f>
        <v>84660</v>
      </c>
      <c r="G101" s="90">
        <f t="shared" si="16"/>
        <v>0</v>
      </c>
      <c r="H101" s="91" t="str">
        <f>IF(H$8="Habilitado",IF($B101="","",ROUND(VLOOKUP($B101,PRESUPUESTO!$M$12:$HV$133,39,FALSE),2)),"")</f>
        <v/>
      </c>
      <c r="I101" s="90" t="str">
        <f t="shared" si="17"/>
        <v/>
      </c>
      <c r="J101" s="91">
        <f>IF(J$8="Habilitado",IF($B101="","",ROUND(VLOOKUP($B101,PRESUPUESTO!$M$12:$HV$133,56,FALSE),2)),"")</f>
        <v>96389.55</v>
      </c>
      <c r="K101" s="90">
        <f t="shared" si="18"/>
        <v>0</v>
      </c>
      <c r="L101" s="91">
        <f>IF(L$8="Habilitado",IF($B101="","",ROUND(VLOOKUP($B101,PRESUPUESTO!$M$12:$HV$133,73,FALSE),2)),"")</f>
        <v>160000</v>
      </c>
      <c r="M101" s="90">
        <f t="shared" si="19"/>
        <v>0</v>
      </c>
      <c r="N101" s="91">
        <f>IF(N$8="Habilitado",IF($B101="","",ROUND(VLOOKUP($B101,PRESUPUESTO!$M$12:$HV$133,90,FALSE),2)),"")</f>
        <v>136884</v>
      </c>
      <c r="O101" s="90">
        <f t="shared" si="20"/>
        <v>0.82474226804123707</v>
      </c>
      <c r="P101" s="91" t="str">
        <f>IF(P$8="Habilitado",IF($B101="","",ROUND(VLOOKUP($B101,PRESUPUESTO!$M$12:$HV$133,107,FALSE),2)),"")</f>
        <v/>
      </c>
      <c r="Q101" s="90" t="str">
        <f t="shared" si="21"/>
        <v/>
      </c>
      <c r="R101" s="91">
        <f>IF(R$8="Habilitado",IF($B101="","",ROUND(VLOOKUP($B101,PRESUPUESTO!$M$12:$HV$133,124,FALSE),2)),"")</f>
        <v>132000</v>
      </c>
      <c r="S101" s="90">
        <f t="shared" si="22"/>
        <v>0.82474226804123707</v>
      </c>
      <c r="T101" s="91">
        <f>IF(T$8="Habilitado",IF($B101="","",ROUND(VLOOKUP($B101,PRESUPUESTO!$M$12:$HV$133,141,FALSE),2)),"")</f>
        <v>95910</v>
      </c>
      <c r="U101" s="90">
        <f t="shared" si="23"/>
        <v>0</v>
      </c>
      <c r="V101" s="91" t="str">
        <f>IF(V$8="Habilitado",IF($B101="","",ROUND(VLOOKUP($B101,PRESUPUESTO!$M$12:$HV$133,158,FALSE),2)),"")</f>
        <v/>
      </c>
      <c r="W101" s="90" t="str">
        <f t="shared" si="24"/>
        <v/>
      </c>
      <c r="X101" s="91">
        <f>IF(X$8="Habilitado",IF($B101="","",ROUND(VLOOKUP($B101,PRESUPUESTO!$M$12:$HV$133,175,FALSE),2)),"")</f>
        <v>205516</v>
      </c>
      <c r="Y101" s="90">
        <f t="shared" si="25"/>
        <v>0</v>
      </c>
      <c r="Z101" s="91" t="str">
        <f>IF(Z$8="Habilitado",IF($B101="","",ROUND(VLOOKUP($B101,PRESUPUESTO!$M$12:$HV$133,192,FALSE),2)),"")</f>
        <v/>
      </c>
      <c r="AA101" s="90" t="str">
        <f t="shared" si="26"/>
        <v/>
      </c>
      <c r="AB101" s="91">
        <f>IF(AB$8="Habilitado",IF($B101="","",ROUND(VLOOKUP($B101,PRESUPUESTO!$M$12:$HV$133,209,FALSE),2)),"")</f>
        <v>108300</v>
      </c>
      <c r="AC101" s="90">
        <f t="shared" si="27"/>
        <v>0</v>
      </c>
    </row>
    <row r="102" spans="1:29" s="79" customFormat="1" ht="21" customHeight="1">
      <c r="A102" s="158">
        <v>30</v>
      </c>
      <c r="B102" s="290">
        <v>4.9000000000000004</v>
      </c>
      <c r="C102" s="659">
        <f t="shared" si="14"/>
        <v>73245.88</v>
      </c>
      <c r="D102" s="91" t="str">
        <f>IF(D$8="Habilitado",IF($B102="","",ROUND(VLOOKUP($B102,PRESUPUESTO!$M$12:$HV$133,5,FALSE),2)),"")</f>
        <v/>
      </c>
      <c r="E102" s="90" t="str">
        <f t="shared" si="15"/>
        <v/>
      </c>
      <c r="F102" s="91">
        <f>IF(F$8="Habilitado",IF($B102="","",ROUND(VLOOKUP($B102,PRESUPUESTO!$M$12:$HV$133,22,FALSE),2)),"")</f>
        <v>249000</v>
      </c>
      <c r="G102" s="90">
        <f t="shared" si="16"/>
        <v>0</v>
      </c>
      <c r="H102" s="91" t="str">
        <f>IF(H$8="Habilitado",IF($B102="","",ROUND(VLOOKUP($B102,PRESUPUESTO!$M$12:$HV$133,39,FALSE),2)),"")</f>
        <v/>
      </c>
      <c r="I102" s="90" t="str">
        <f t="shared" si="17"/>
        <v/>
      </c>
      <c r="J102" s="91">
        <f>IF(J$8="Habilitado",IF($B102="","",ROUND(VLOOKUP($B102,PRESUPUESTO!$M$12:$HV$133,56,FALSE),2)),"")</f>
        <v>51268.07</v>
      </c>
      <c r="K102" s="90">
        <f t="shared" si="18"/>
        <v>0</v>
      </c>
      <c r="L102" s="91">
        <f>IF(L$8="Habilitado",IF($B102="","",ROUND(VLOOKUP($B102,PRESUPUESTO!$M$12:$HV$133,73,FALSE),2)),"")</f>
        <v>220000</v>
      </c>
      <c r="M102" s="90">
        <f t="shared" si="19"/>
        <v>0</v>
      </c>
      <c r="N102" s="91">
        <f>IF(N$8="Habilitado",IF($B102="","",ROUND(VLOOKUP($B102,PRESUPUESTO!$M$12:$HV$133,90,FALSE),2)),"")</f>
        <v>107363</v>
      </c>
      <c r="O102" s="90">
        <f t="shared" si="20"/>
        <v>0.82474226804123707</v>
      </c>
      <c r="P102" s="91" t="str">
        <f>IF(P$8="Habilitado",IF($B102="","",ROUND(VLOOKUP($B102,PRESUPUESTO!$M$12:$HV$133,107,FALSE),2)),"")</f>
        <v/>
      </c>
      <c r="Q102" s="90" t="str">
        <f t="shared" si="21"/>
        <v/>
      </c>
      <c r="R102" s="91">
        <f>IF(R$8="Habilitado",IF($B102="","",ROUND(VLOOKUP($B102,PRESUPUESTO!$M$12:$HV$133,124,FALSE),2)),"")</f>
        <v>92000</v>
      </c>
      <c r="S102" s="90">
        <f t="shared" si="22"/>
        <v>0</v>
      </c>
      <c r="T102" s="91">
        <f>IF(T$8="Habilitado",IF($B102="","",ROUND(VLOOKUP($B102,PRESUPUESTO!$M$12:$HV$133,141,FALSE),2)),"")</f>
        <v>51013</v>
      </c>
      <c r="U102" s="90">
        <f t="shared" si="23"/>
        <v>0</v>
      </c>
      <c r="V102" s="91" t="str">
        <f>IF(V$8="Habilitado",IF($B102="","",ROUND(VLOOKUP($B102,PRESUPUESTO!$M$12:$HV$133,158,FALSE),2)),"")</f>
        <v/>
      </c>
      <c r="W102" s="90" t="str">
        <f t="shared" si="24"/>
        <v/>
      </c>
      <c r="X102" s="91">
        <f>IF(X$8="Habilitado",IF($B102="","",ROUND(VLOOKUP($B102,PRESUPUESTO!$M$12:$HV$133,175,FALSE),2)),"")</f>
        <v>195586</v>
      </c>
      <c r="Y102" s="90">
        <f t="shared" si="25"/>
        <v>0</v>
      </c>
      <c r="Z102" s="91" t="str">
        <f>IF(Z$8="Habilitado",IF($B102="","",ROUND(VLOOKUP($B102,PRESUPUESTO!$M$12:$HV$133,192,FALSE),2)),"")</f>
        <v/>
      </c>
      <c r="AA102" s="90" t="str">
        <f t="shared" si="26"/>
        <v/>
      </c>
      <c r="AB102" s="91">
        <f>IF(AB$8="Habilitado",IF($B102="","",ROUND(VLOOKUP($B102,PRESUPUESTO!$M$12:$HV$133,209,FALSE),2)),"")</f>
        <v>85500</v>
      </c>
      <c r="AC102" s="90">
        <f t="shared" si="27"/>
        <v>0</v>
      </c>
    </row>
    <row r="103" spans="1:29" s="79" customFormat="1" ht="21" customHeight="1">
      <c r="A103" s="158">
        <v>31</v>
      </c>
      <c r="B103" s="290">
        <v>4.0999999999999996</v>
      </c>
      <c r="C103" s="659">
        <f t="shared" si="14"/>
        <v>22212.77</v>
      </c>
      <c r="D103" s="91" t="str">
        <f>IF(D$8="Habilitado",IF($B103="","",ROUND(VLOOKUP($B103,PRESUPUESTO!$M$12:$HV$133,5,FALSE),2)),"")</f>
        <v/>
      </c>
      <c r="E103" s="90" t="str">
        <f t="shared" si="15"/>
        <v/>
      </c>
      <c r="F103" s="91">
        <f>IF(F$8="Habilitado",IF($B103="","",ROUND(VLOOKUP($B103,PRESUPUESTO!$M$12:$HV$133,22,FALSE),2)),"")</f>
        <v>168075</v>
      </c>
      <c r="G103" s="90">
        <f t="shared" si="16"/>
        <v>0</v>
      </c>
      <c r="H103" s="91" t="str">
        <f>IF(H$8="Habilitado",IF($B103="","",ROUND(VLOOKUP($B103,PRESUPUESTO!$M$12:$HV$133,39,FALSE),2)),"")</f>
        <v/>
      </c>
      <c r="I103" s="90" t="str">
        <f t="shared" si="17"/>
        <v/>
      </c>
      <c r="J103" s="91">
        <f>IF(J$8="Habilitado",IF($B103="","",ROUND(VLOOKUP($B103,PRESUPUESTO!$M$12:$HV$133,56,FALSE),2)),"")</f>
        <v>142488.9</v>
      </c>
      <c r="K103" s="90">
        <f t="shared" si="18"/>
        <v>0</v>
      </c>
      <c r="L103" s="91">
        <f>IF(L$8="Habilitado",IF($B103="","",ROUND(VLOOKUP($B103,PRESUPUESTO!$M$12:$HV$133,73,FALSE),2)),"")</f>
        <v>112000</v>
      </c>
      <c r="M103" s="90">
        <f t="shared" si="19"/>
        <v>0</v>
      </c>
      <c r="N103" s="91">
        <f>IF(N$8="Habilitado",IF($B103="","",ROUND(VLOOKUP($B103,PRESUPUESTO!$M$12:$HV$133,90,FALSE),2)),"")</f>
        <v>149901</v>
      </c>
      <c r="O103" s="90">
        <f t="shared" si="20"/>
        <v>0</v>
      </c>
      <c r="P103" s="91" t="str">
        <f>IF(P$8="Habilitado",IF($B103="","",ROUND(VLOOKUP($B103,PRESUPUESTO!$M$12:$HV$133,107,FALSE),2)),"")</f>
        <v/>
      </c>
      <c r="Q103" s="90" t="str">
        <f t="shared" si="21"/>
        <v/>
      </c>
      <c r="R103" s="91">
        <f>IF(R$8="Habilitado",IF($B103="","",ROUND(VLOOKUP($B103,PRESUPUESTO!$M$12:$HV$133,124,FALSE),2)),"")</f>
        <v>102700</v>
      </c>
      <c r="S103" s="90">
        <f t="shared" si="22"/>
        <v>0</v>
      </c>
      <c r="T103" s="91">
        <f>IF(T$8="Habilitado",IF($B103="","",ROUND(VLOOKUP($B103,PRESUPUESTO!$M$12:$HV$133,141,FALSE),2)),"")</f>
        <v>141780</v>
      </c>
      <c r="U103" s="90">
        <f t="shared" si="23"/>
        <v>0.82474226804123707</v>
      </c>
      <c r="V103" s="91" t="str">
        <f>IF(V$8="Habilitado",IF($B103="","",ROUND(VLOOKUP($B103,PRESUPUESTO!$M$12:$HV$133,158,FALSE),2)),"")</f>
        <v/>
      </c>
      <c r="W103" s="90" t="str">
        <f t="shared" si="24"/>
        <v/>
      </c>
      <c r="X103" s="91">
        <f>IF(X$8="Habilitado",IF($B103="","",ROUND(VLOOKUP($B103,PRESUPUESTO!$M$12:$HV$133,175,FALSE),2)),"")</f>
        <v>126036</v>
      </c>
      <c r="Y103" s="90">
        <f t="shared" si="25"/>
        <v>0.82474226804123707</v>
      </c>
      <c r="Z103" s="91" t="str">
        <f>IF(Z$8="Habilitado",IF($B103="","",ROUND(VLOOKUP($B103,PRESUPUESTO!$M$12:$HV$133,192,FALSE),2)),"")</f>
        <v/>
      </c>
      <c r="AA103" s="90" t="str">
        <f t="shared" si="26"/>
        <v/>
      </c>
      <c r="AB103" s="91">
        <f>IF(AB$8="Habilitado",IF($B103="","",ROUND(VLOOKUP($B103,PRESUPUESTO!$M$12:$HV$133,209,FALSE),2)),"")</f>
        <v>103050</v>
      </c>
      <c r="AC103" s="90">
        <f t="shared" si="27"/>
        <v>0</v>
      </c>
    </row>
    <row r="104" spans="1:29" s="79" customFormat="1" ht="21" customHeight="1">
      <c r="A104" s="158">
        <v>32</v>
      </c>
      <c r="B104" s="290">
        <v>4.1100000000000003</v>
      </c>
      <c r="C104" s="659">
        <f t="shared" si="14"/>
        <v>34596.49</v>
      </c>
      <c r="D104" s="91" t="str">
        <f>IF(D$8="Habilitado",IF($B104="","",ROUND(VLOOKUP($B104,PRESUPUESTO!$M$12:$HV$133,5,FALSE),2)),"")</f>
        <v/>
      </c>
      <c r="E104" s="90" t="str">
        <f t="shared" si="15"/>
        <v/>
      </c>
      <c r="F104" s="91">
        <f>IF(F$8="Habilitado",IF($B104="","",ROUND(VLOOKUP($B104,PRESUPUESTO!$M$12:$HV$133,22,FALSE),2)),"")</f>
        <v>80925</v>
      </c>
      <c r="G104" s="90">
        <f t="shared" si="16"/>
        <v>0.82474226804123707</v>
      </c>
      <c r="H104" s="91" t="str">
        <f>IF(H$8="Habilitado",IF($B104="","",ROUND(VLOOKUP($B104,PRESUPUESTO!$M$12:$HV$133,39,FALSE),2)),"")</f>
        <v/>
      </c>
      <c r="I104" s="90" t="str">
        <f t="shared" si="17"/>
        <v/>
      </c>
      <c r="J104" s="91">
        <f>IF(J$8="Habilitado",IF($B104="","",ROUND(VLOOKUP($B104,PRESUPUESTO!$M$12:$HV$133,56,FALSE),2)),"")</f>
        <v>83258.22</v>
      </c>
      <c r="K104" s="90">
        <f t="shared" si="18"/>
        <v>0.82474226804123707</v>
      </c>
      <c r="L104" s="91">
        <f>IF(L$8="Habilitado",IF($B104="","",ROUND(VLOOKUP($B104,PRESUPUESTO!$M$12:$HV$133,73,FALSE),2)),"")</f>
        <v>120000</v>
      </c>
      <c r="M104" s="90">
        <f t="shared" si="19"/>
        <v>0</v>
      </c>
      <c r="N104" s="91">
        <f>IF(N$8="Habilitado",IF($B104="","",ROUND(VLOOKUP($B104,PRESUPUESTO!$M$12:$HV$133,90,FALSE),2)),"")</f>
        <v>57552</v>
      </c>
      <c r="O104" s="90">
        <f t="shared" si="20"/>
        <v>0</v>
      </c>
      <c r="P104" s="91" t="str">
        <f>IF(P$8="Habilitado",IF($B104="","",ROUND(VLOOKUP($B104,PRESUPUESTO!$M$12:$HV$133,107,FALSE),2)),"")</f>
        <v/>
      </c>
      <c r="Q104" s="90" t="str">
        <f t="shared" si="21"/>
        <v/>
      </c>
      <c r="R104" s="91">
        <f>IF(R$8="Habilitado",IF($B104="","",ROUND(VLOOKUP($B104,PRESUPUESTO!$M$12:$HV$133,124,FALSE),2)),"")</f>
        <v>139100</v>
      </c>
      <c r="S104" s="90">
        <f t="shared" si="22"/>
        <v>0</v>
      </c>
      <c r="T104" s="91">
        <f>IF(T$8="Habilitado",IF($B104="","",ROUND(VLOOKUP($B104,PRESUPUESTO!$M$12:$HV$133,141,FALSE),2)),"")</f>
        <v>82844</v>
      </c>
      <c r="U104" s="90">
        <f t="shared" si="23"/>
        <v>0.82474226804123707</v>
      </c>
      <c r="V104" s="91" t="str">
        <f>IF(V$8="Habilitado",IF($B104="","",ROUND(VLOOKUP($B104,PRESUPUESTO!$M$12:$HV$133,158,FALSE),2)),"")</f>
        <v/>
      </c>
      <c r="W104" s="90" t="str">
        <f t="shared" si="24"/>
        <v/>
      </c>
      <c r="X104" s="91">
        <f>IF(X$8="Habilitado",IF($B104="","",ROUND(VLOOKUP($B104,PRESUPUESTO!$M$12:$HV$133,175,FALSE),2)),"")</f>
        <v>31481</v>
      </c>
      <c r="Y104" s="90">
        <f t="shared" si="25"/>
        <v>0</v>
      </c>
      <c r="Z104" s="91" t="str">
        <f>IF(Z$8="Habilitado",IF($B104="","",ROUND(VLOOKUP($B104,PRESUPUESTO!$M$12:$HV$133,192,FALSE),2)),"")</f>
        <v/>
      </c>
      <c r="AA104" s="90" t="str">
        <f t="shared" si="26"/>
        <v/>
      </c>
      <c r="AB104" s="91">
        <f>IF(AB$8="Habilitado",IF($B104="","",ROUND(VLOOKUP($B104,PRESUPUESTO!$M$12:$HV$133,209,FALSE),2)),"")</f>
        <v>39900</v>
      </c>
      <c r="AC104" s="90">
        <f t="shared" si="27"/>
        <v>0</v>
      </c>
    </row>
    <row r="105" spans="1:29" s="79" customFormat="1" ht="21" customHeight="1">
      <c r="A105" s="158">
        <v>33</v>
      </c>
      <c r="B105" s="290">
        <v>4.12</v>
      </c>
      <c r="C105" s="659">
        <f t="shared" si="14"/>
        <v>39079.89</v>
      </c>
      <c r="D105" s="91" t="str">
        <f>IF(D$8="Habilitado",IF($B105="","",ROUND(VLOOKUP($B105,PRESUPUESTO!$M$12:$HV$133,5,FALSE),2)),"")</f>
        <v/>
      </c>
      <c r="E105" s="90" t="str">
        <f t="shared" si="15"/>
        <v/>
      </c>
      <c r="F105" s="91">
        <f>IF(F$8="Habilitado",IF($B105="","",ROUND(VLOOKUP($B105,PRESUPUESTO!$M$12:$HV$133,22,FALSE),2)),"")</f>
        <v>149400</v>
      </c>
      <c r="G105" s="90">
        <f t="shared" si="16"/>
        <v>0</v>
      </c>
      <c r="H105" s="91" t="str">
        <f>IF(H$8="Habilitado",IF($B105="","",ROUND(VLOOKUP($B105,PRESUPUESTO!$M$12:$HV$133,39,FALSE),2)),"")</f>
        <v/>
      </c>
      <c r="I105" s="90" t="str">
        <f t="shared" si="17"/>
        <v/>
      </c>
      <c r="J105" s="91">
        <f>IF(J$8="Habilitado",IF($B105="","",ROUND(VLOOKUP($B105,PRESUPUESTO!$M$12:$HV$133,56,FALSE),2)),"")</f>
        <v>77391.03</v>
      </c>
      <c r="K105" s="90">
        <f t="shared" si="18"/>
        <v>0</v>
      </c>
      <c r="L105" s="91">
        <f>IF(L$8="Habilitado",IF($B105="","",ROUND(VLOOKUP($B105,PRESUPUESTO!$M$12:$HV$133,73,FALSE),2)),"")</f>
        <v>170000</v>
      </c>
      <c r="M105" s="90">
        <f t="shared" si="19"/>
        <v>0</v>
      </c>
      <c r="N105" s="91">
        <f>IF(N$8="Habilitado",IF($B105="","",ROUND(VLOOKUP($B105,PRESUPUESTO!$M$12:$HV$133,90,FALSE),2)),"")</f>
        <v>107065</v>
      </c>
      <c r="O105" s="90">
        <f t="shared" si="20"/>
        <v>0.82474226804123707</v>
      </c>
      <c r="P105" s="91" t="str">
        <f>IF(P$8="Habilitado",IF($B105="","",ROUND(VLOOKUP($B105,PRESUPUESTO!$M$12:$HV$133,107,FALSE),2)),"")</f>
        <v/>
      </c>
      <c r="Q105" s="90" t="str">
        <f t="shared" si="21"/>
        <v/>
      </c>
      <c r="R105" s="91">
        <f>IF(R$8="Habilitado",IF($B105="","",ROUND(VLOOKUP($B105,PRESUPUESTO!$M$12:$HV$133,124,FALSE),2)),"")</f>
        <v>95000</v>
      </c>
      <c r="S105" s="90">
        <f t="shared" si="22"/>
        <v>0</v>
      </c>
      <c r="T105" s="91">
        <f>IF(T$8="Habilitado",IF($B105="","",ROUND(VLOOKUP($B105,PRESUPUESTO!$M$12:$HV$133,141,FALSE),2)),"")</f>
        <v>77006</v>
      </c>
      <c r="U105" s="90">
        <f t="shared" si="23"/>
        <v>0</v>
      </c>
      <c r="V105" s="91" t="str">
        <f>IF(V$8="Habilitado",IF($B105="","",ROUND(VLOOKUP($B105,PRESUPUESTO!$M$12:$HV$133,158,FALSE),2)),"")</f>
        <v/>
      </c>
      <c r="W105" s="90" t="str">
        <f t="shared" si="24"/>
        <v/>
      </c>
      <c r="X105" s="91">
        <f>IF(X$8="Habilitado",IF($B105="","",ROUND(VLOOKUP($B105,PRESUPUESTO!$M$12:$HV$133,175,FALSE),2)),"")</f>
        <v>177138</v>
      </c>
      <c r="Y105" s="90">
        <f t="shared" si="25"/>
        <v>0</v>
      </c>
      <c r="Z105" s="91" t="str">
        <f>IF(Z$8="Habilitado",IF($B105="","",ROUND(VLOOKUP($B105,PRESUPUESTO!$M$12:$HV$133,192,FALSE),2)),"")</f>
        <v/>
      </c>
      <c r="AA105" s="90" t="str">
        <f t="shared" si="26"/>
        <v/>
      </c>
      <c r="AB105" s="91">
        <f>IF(AB$8="Habilitado",IF($B105="","",ROUND(VLOOKUP($B105,PRESUPUESTO!$M$12:$HV$133,209,FALSE),2)),"")</f>
        <v>85500</v>
      </c>
      <c r="AC105" s="90">
        <f t="shared" si="27"/>
        <v>0</v>
      </c>
    </row>
    <row r="106" spans="1:29" s="79" customFormat="1" ht="21" customHeight="1">
      <c r="A106" s="158">
        <v>34</v>
      </c>
      <c r="B106" s="290">
        <v>4.13</v>
      </c>
      <c r="C106" s="659">
        <f t="shared" si="14"/>
        <v>37802.480000000003</v>
      </c>
      <c r="D106" s="91" t="str">
        <f>IF(D$8="Habilitado",IF($B106="","",ROUND(VLOOKUP($B106,PRESUPUESTO!$M$12:$HV$133,5,FALSE),2)),"")</f>
        <v/>
      </c>
      <c r="E106" s="90" t="str">
        <f t="shared" si="15"/>
        <v/>
      </c>
      <c r="F106" s="91">
        <f>IF(F$8="Habilitado",IF($B106="","",ROUND(VLOOKUP($B106,PRESUPUESTO!$M$12:$HV$133,22,FALSE),2)),"")</f>
        <v>224100</v>
      </c>
      <c r="G106" s="90">
        <f t="shared" si="16"/>
        <v>0</v>
      </c>
      <c r="H106" s="91" t="str">
        <f>IF(H$8="Habilitado",IF($B106="","",ROUND(VLOOKUP($B106,PRESUPUESTO!$M$12:$HV$133,39,FALSE),2)),"")</f>
        <v/>
      </c>
      <c r="I106" s="90" t="str">
        <f t="shared" si="17"/>
        <v/>
      </c>
      <c r="J106" s="91">
        <f>IF(J$8="Habilitado",IF($B106="","",ROUND(VLOOKUP($B106,PRESUPUESTO!$M$12:$HV$133,56,FALSE),2)),"")</f>
        <v>176015.7</v>
      </c>
      <c r="K106" s="90">
        <f t="shared" si="18"/>
        <v>0.82474226804123707</v>
      </c>
      <c r="L106" s="91">
        <f>IF(L$8="Habilitado",IF($B106="","",ROUND(VLOOKUP($B106,PRESUPUESTO!$M$12:$HV$133,73,FALSE),2)),"")</f>
        <v>200000</v>
      </c>
      <c r="M106" s="90">
        <f t="shared" si="19"/>
        <v>0</v>
      </c>
      <c r="N106" s="91">
        <f>IF(N$8="Habilitado",IF($B106="","",ROUND(VLOOKUP($B106,PRESUPUESTO!$M$12:$HV$133,90,FALSE),2)),"")</f>
        <v>174131</v>
      </c>
      <c r="O106" s="90">
        <f t="shared" si="20"/>
        <v>0.82474226804123707</v>
      </c>
      <c r="P106" s="91" t="str">
        <f>IF(P$8="Habilitado",IF($B106="","",ROUND(VLOOKUP($B106,PRESUPUESTO!$M$12:$HV$133,107,FALSE),2)),"")</f>
        <v/>
      </c>
      <c r="Q106" s="90" t="str">
        <f t="shared" si="21"/>
        <v/>
      </c>
      <c r="R106" s="91">
        <f>IF(R$8="Habilitado",IF($B106="","",ROUND(VLOOKUP($B106,PRESUPUESTO!$M$12:$HV$133,124,FALSE),2)),"")</f>
        <v>181000</v>
      </c>
      <c r="S106" s="90">
        <f t="shared" si="22"/>
        <v>0.82474226804123707</v>
      </c>
      <c r="T106" s="91">
        <f>IF(T$8="Habilitado",IF($B106="","",ROUND(VLOOKUP($B106,PRESUPUESTO!$M$12:$HV$133,141,FALSE),2)),"")</f>
        <v>175140</v>
      </c>
      <c r="U106" s="90">
        <f t="shared" si="23"/>
        <v>0.82474226804123707</v>
      </c>
      <c r="V106" s="91" t="str">
        <f>IF(V$8="Habilitado",IF($B106="","",ROUND(VLOOKUP($B106,PRESUPUESTO!$M$12:$HV$133,158,FALSE),2)),"")</f>
        <v/>
      </c>
      <c r="W106" s="90" t="str">
        <f t="shared" si="24"/>
        <v/>
      </c>
      <c r="X106" s="91">
        <f>IF(X$8="Habilitado",IF($B106="","",ROUND(VLOOKUP($B106,PRESUPUESTO!$M$12:$HV$133,175,FALSE),2)),"")</f>
        <v>193988</v>
      </c>
      <c r="Y106" s="90">
        <f t="shared" si="25"/>
        <v>0.82474226804123707</v>
      </c>
      <c r="Z106" s="91" t="str">
        <f>IF(Z$8="Habilitado",IF($B106="","",ROUND(VLOOKUP($B106,PRESUPUESTO!$M$12:$HV$133,192,FALSE),2)),"")</f>
        <v/>
      </c>
      <c r="AA106" s="90" t="str">
        <f t="shared" si="26"/>
        <v/>
      </c>
      <c r="AB106" s="91">
        <f>IF(AB$8="Habilitado",IF($B106="","",ROUND(VLOOKUP($B106,PRESUPUESTO!$M$12:$HV$133,209,FALSE),2)),"")</f>
        <v>85500</v>
      </c>
      <c r="AC106" s="90">
        <f t="shared" si="27"/>
        <v>0</v>
      </c>
    </row>
    <row r="107" spans="1:29" s="79" customFormat="1" ht="21" customHeight="1">
      <c r="A107" s="158">
        <v>35</v>
      </c>
      <c r="B107" s="290">
        <v>4.1399999999999997</v>
      </c>
      <c r="C107" s="659">
        <f t="shared" si="14"/>
        <v>57006.74</v>
      </c>
      <c r="D107" s="91" t="str">
        <f>IF(D$8="Habilitado",IF($B107="","",ROUND(VLOOKUP($B107,PRESUPUESTO!$M$12:$HV$133,5,FALSE),2)),"")</f>
        <v/>
      </c>
      <c r="E107" s="90" t="str">
        <f t="shared" si="15"/>
        <v/>
      </c>
      <c r="F107" s="91">
        <f>IF(F$8="Habilitado",IF($B107="","",ROUND(VLOOKUP($B107,PRESUPUESTO!$M$12:$HV$133,22,FALSE),2)),"")</f>
        <v>44820</v>
      </c>
      <c r="G107" s="90">
        <f t="shared" si="16"/>
        <v>0</v>
      </c>
      <c r="H107" s="91" t="str">
        <f>IF(H$8="Habilitado",IF($B107="","",ROUND(VLOOKUP($B107,PRESUPUESTO!$M$12:$HV$133,39,FALSE),2)),"")</f>
        <v/>
      </c>
      <c r="I107" s="90" t="str">
        <f t="shared" si="17"/>
        <v/>
      </c>
      <c r="J107" s="91">
        <f>IF(J$8="Habilitado",IF($B107="","",ROUND(VLOOKUP($B107,PRESUPUESTO!$M$12:$HV$133,56,FALSE),2)),"")</f>
        <v>59510.07</v>
      </c>
      <c r="K107" s="90">
        <f t="shared" si="18"/>
        <v>0</v>
      </c>
      <c r="L107" s="91">
        <f>IF(L$8="Habilitado",IF($B107="","",ROUND(VLOOKUP($B107,PRESUPUESTO!$M$12:$HV$133,73,FALSE),2)),"")</f>
        <v>150000</v>
      </c>
      <c r="M107" s="90">
        <f t="shared" si="19"/>
        <v>0</v>
      </c>
      <c r="N107" s="91">
        <f>IF(N$8="Habilitado",IF($B107="","",ROUND(VLOOKUP($B107,PRESUPUESTO!$M$12:$HV$133,90,FALSE),2)),"")</f>
        <v>213221</v>
      </c>
      <c r="O107" s="90">
        <f t="shared" si="20"/>
        <v>0</v>
      </c>
      <c r="P107" s="91" t="str">
        <f>IF(P$8="Habilitado",IF($B107="","",ROUND(VLOOKUP($B107,PRESUPUESTO!$M$12:$HV$133,107,FALSE),2)),"")</f>
        <v/>
      </c>
      <c r="Q107" s="90" t="str">
        <f t="shared" si="21"/>
        <v/>
      </c>
      <c r="R107" s="91">
        <f>IF(R$8="Habilitado",IF($B107="","",ROUND(VLOOKUP($B107,PRESUPUESTO!$M$12:$HV$133,124,FALSE),2)),"")</f>
        <v>61300</v>
      </c>
      <c r="S107" s="90">
        <f t="shared" si="22"/>
        <v>0</v>
      </c>
      <c r="T107" s="91">
        <f>IF(T$8="Habilitado",IF($B107="","",ROUND(VLOOKUP($B107,PRESUPUESTO!$M$12:$HV$133,141,FALSE),2)),"")</f>
        <v>59214</v>
      </c>
      <c r="U107" s="90">
        <f t="shared" si="23"/>
        <v>0</v>
      </c>
      <c r="V107" s="91" t="str">
        <f>IF(V$8="Habilitado",IF($B107="","",ROUND(VLOOKUP($B107,PRESUPUESTO!$M$12:$HV$133,158,FALSE),2)),"")</f>
        <v/>
      </c>
      <c r="W107" s="90" t="str">
        <f t="shared" si="24"/>
        <v/>
      </c>
      <c r="X107" s="91">
        <f>IF(X$8="Habilitado",IF($B107="","",ROUND(VLOOKUP($B107,PRESUPUESTO!$M$12:$HV$133,175,FALSE),2)),"")</f>
        <v>76930</v>
      </c>
      <c r="Y107" s="90">
        <f t="shared" si="25"/>
        <v>0.82474226804123707</v>
      </c>
      <c r="Z107" s="91" t="str">
        <f>IF(Z$8="Habilitado",IF($B107="","",ROUND(VLOOKUP($B107,PRESUPUESTO!$M$12:$HV$133,192,FALSE),2)),"")</f>
        <v/>
      </c>
      <c r="AA107" s="90" t="str">
        <f t="shared" si="26"/>
        <v/>
      </c>
      <c r="AB107" s="91">
        <f>IF(AB$8="Habilitado",IF($B107="","",ROUND(VLOOKUP($B107,PRESUPUESTO!$M$12:$HV$133,209,FALSE),2)),"")</f>
        <v>148200</v>
      </c>
      <c r="AC107" s="90">
        <f t="shared" si="27"/>
        <v>0</v>
      </c>
    </row>
    <row r="108" spans="1:29" s="79" customFormat="1" ht="21" customHeight="1">
      <c r="A108" s="158">
        <v>36</v>
      </c>
      <c r="B108" s="290">
        <v>4.16</v>
      </c>
      <c r="C108" s="659">
        <f t="shared" si="14"/>
        <v>10934.49</v>
      </c>
      <c r="D108" s="91" t="str">
        <f>IF(D$8="Habilitado",IF($B108="","",ROUND(VLOOKUP($B108,PRESUPUESTO!$M$12:$HV$133,5,FALSE),2)),"")</f>
        <v/>
      </c>
      <c r="E108" s="90" t="str">
        <f t="shared" si="15"/>
        <v/>
      </c>
      <c r="F108" s="91">
        <f>IF(F$8="Habilitado",IF($B108="","",ROUND(VLOOKUP($B108,PRESUPUESTO!$M$12:$HV$133,22,FALSE),2)),"")</f>
        <v>8093</v>
      </c>
      <c r="G108" s="90">
        <f t="shared" si="16"/>
        <v>0</v>
      </c>
      <c r="H108" s="91" t="str">
        <f>IF(H$8="Habilitado",IF($B108="","",ROUND(VLOOKUP($B108,PRESUPUESTO!$M$12:$HV$133,39,FALSE),2)),"")</f>
        <v/>
      </c>
      <c r="I108" s="90" t="str">
        <f t="shared" si="17"/>
        <v/>
      </c>
      <c r="J108" s="91">
        <f>IF(J$8="Habilitado",IF($B108="","",ROUND(VLOOKUP($B108,PRESUPUESTO!$M$12:$HV$133,56,FALSE),2)),"")</f>
        <v>36320.699999999997</v>
      </c>
      <c r="K108" s="90">
        <f t="shared" si="18"/>
        <v>0</v>
      </c>
      <c r="L108" s="91">
        <f>IF(L$8="Habilitado",IF($B108="","",ROUND(VLOOKUP($B108,PRESUPUESTO!$M$12:$HV$133,73,FALSE),2)),"")</f>
        <v>20000</v>
      </c>
      <c r="M108" s="90">
        <f t="shared" si="19"/>
        <v>0.82474226804123707</v>
      </c>
      <c r="N108" s="91">
        <f>IF(N$8="Habilitado",IF($B108="","",ROUND(VLOOKUP($B108,PRESUPUESTO!$M$12:$HV$133,90,FALSE),2)),"")</f>
        <v>6725</v>
      </c>
      <c r="O108" s="90">
        <f t="shared" si="20"/>
        <v>0</v>
      </c>
      <c r="P108" s="91" t="str">
        <f>IF(P$8="Habilitado",IF($B108="","",ROUND(VLOOKUP($B108,PRESUPUESTO!$M$12:$HV$133,107,FALSE),2)),"")</f>
        <v/>
      </c>
      <c r="Q108" s="90" t="str">
        <f t="shared" si="21"/>
        <v/>
      </c>
      <c r="R108" s="91">
        <f>IF(R$8="Habilitado",IF($B108="","",ROUND(VLOOKUP($B108,PRESUPUESTO!$M$12:$HV$133,124,FALSE),2)),"")</f>
        <v>11700</v>
      </c>
      <c r="S108" s="90">
        <f t="shared" si="22"/>
        <v>0</v>
      </c>
      <c r="T108" s="91">
        <f>IF(T$8="Habilitado",IF($B108="","",ROUND(VLOOKUP($B108,PRESUPUESTO!$M$12:$HV$133,141,FALSE),2)),"")</f>
        <v>36140</v>
      </c>
      <c r="U108" s="90">
        <f t="shared" si="23"/>
        <v>0</v>
      </c>
      <c r="V108" s="91" t="str">
        <f>IF(V$8="Habilitado",IF($B108="","",ROUND(VLOOKUP($B108,PRESUPUESTO!$M$12:$HV$133,158,FALSE),2)),"")</f>
        <v/>
      </c>
      <c r="W108" s="90" t="str">
        <f t="shared" si="24"/>
        <v/>
      </c>
      <c r="X108" s="91">
        <f>IF(X$8="Habilitado",IF($B108="","",ROUND(VLOOKUP($B108,PRESUPUESTO!$M$12:$HV$133,175,FALSE),2)),"")</f>
        <v>12958</v>
      </c>
      <c r="Y108" s="90">
        <f t="shared" si="25"/>
        <v>0</v>
      </c>
      <c r="Z108" s="91" t="str">
        <f>IF(Z$8="Habilitado",IF($B108="","",ROUND(VLOOKUP($B108,PRESUPUESTO!$M$12:$HV$133,192,FALSE),2)),"")</f>
        <v/>
      </c>
      <c r="AA108" s="90" t="str">
        <f t="shared" si="26"/>
        <v/>
      </c>
      <c r="AB108" s="91">
        <f>IF(AB$8="Habilitado",IF($B108="","",ROUND(VLOOKUP($B108,PRESUPUESTO!$M$12:$HV$133,209,FALSE),2)),"")</f>
        <v>20520</v>
      </c>
      <c r="AC108" s="90">
        <f t="shared" si="27"/>
        <v>0.82474226804123707</v>
      </c>
    </row>
    <row r="109" spans="1:29" s="79" customFormat="1" ht="21" customHeight="1">
      <c r="A109" s="158">
        <v>37</v>
      </c>
      <c r="B109" s="290">
        <v>4.17</v>
      </c>
      <c r="C109" s="659">
        <f t="shared" si="14"/>
        <v>64388.65</v>
      </c>
      <c r="D109" s="91" t="str">
        <f>IF(D$8="Habilitado",IF($B109="","",ROUND(VLOOKUP($B109,PRESUPUESTO!$M$12:$HV$133,5,FALSE),2)),"")</f>
        <v/>
      </c>
      <c r="E109" s="90" t="str">
        <f t="shared" si="15"/>
        <v/>
      </c>
      <c r="F109" s="91">
        <f>IF(F$8="Habilitado",IF($B109="","",ROUND(VLOOKUP($B109,PRESUPUESTO!$M$12:$HV$133,22,FALSE),2)),"")</f>
        <v>54780</v>
      </c>
      <c r="G109" s="90">
        <f t="shared" si="16"/>
        <v>0</v>
      </c>
      <c r="H109" s="91" t="str">
        <f>IF(H$8="Habilitado",IF($B109="","",ROUND(VLOOKUP($B109,PRESUPUESTO!$M$12:$HV$133,39,FALSE),2)),"")</f>
        <v/>
      </c>
      <c r="I109" s="90" t="str">
        <f t="shared" si="17"/>
        <v/>
      </c>
      <c r="J109" s="91">
        <f>IF(J$8="Habilitado",IF($B109="","",ROUND(VLOOKUP($B109,PRESUPUESTO!$M$12:$HV$133,56,FALSE),2)),"")</f>
        <v>45540.57</v>
      </c>
      <c r="K109" s="90">
        <f t="shared" si="18"/>
        <v>0</v>
      </c>
      <c r="L109" s="91">
        <f>IF(L$8="Habilitado",IF($B109="","",ROUND(VLOOKUP($B109,PRESUPUESTO!$M$12:$HV$133,73,FALSE),2)),"")</f>
        <v>250000</v>
      </c>
      <c r="M109" s="90">
        <f t="shared" si="19"/>
        <v>0</v>
      </c>
      <c r="N109" s="91">
        <f>IF(N$8="Habilitado",IF($B109="","",ROUND(VLOOKUP($B109,PRESUPUESTO!$M$12:$HV$133,90,FALSE),2)),"")</f>
        <v>90564</v>
      </c>
      <c r="O109" s="90">
        <f t="shared" si="20"/>
        <v>0.82474226804123707</v>
      </c>
      <c r="P109" s="91" t="str">
        <f>IF(P$8="Habilitado",IF($B109="","",ROUND(VLOOKUP($B109,PRESUPUESTO!$M$12:$HV$133,107,FALSE),2)),"")</f>
        <v/>
      </c>
      <c r="Q109" s="90" t="str">
        <f t="shared" si="21"/>
        <v/>
      </c>
      <c r="R109" s="91">
        <f>IF(R$8="Habilitado",IF($B109="","",ROUND(VLOOKUP($B109,PRESUPUESTO!$M$12:$HV$133,124,FALSE),2)),"")</f>
        <v>145000</v>
      </c>
      <c r="S109" s="90">
        <f t="shared" si="22"/>
        <v>0</v>
      </c>
      <c r="T109" s="91">
        <f>IF(T$8="Habilitado",IF($B109="","",ROUND(VLOOKUP($B109,PRESUPUESTO!$M$12:$HV$133,141,FALSE),2)),"")</f>
        <v>45314</v>
      </c>
      <c r="U109" s="90">
        <f t="shared" si="23"/>
        <v>0</v>
      </c>
      <c r="V109" s="91" t="str">
        <f>IF(V$8="Habilitado",IF($B109="","",ROUND(VLOOKUP($B109,PRESUPUESTO!$M$12:$HV$133,158,FALSE),2)),"")</f>
        <v/>
      </c>
      <c r="W109" s="90" t="str">
        <f t="shared" si="24"/>
        <v/>
      </c>
      <c r="X109" s="91">
        <f>IF(X$8="Habilitado",IF($B109="","",ROUND(VLOOKUP($B109,PRESUPUESTO!$M$12:$HV$133,175,FALSE),2)),"")</f>
        <v>76376</v>
      </c>
      <c r="Y109" s="90">
        <f t="shared" si="25"/>
        <v>0.82474226804123707</v>
      </c>
      <c r="Z109" s="91" t="str">
        <f>IF(Z$8="Habilitado",IF($B109="","",ROUND(VLOOKUP($B109,PRESUPUESTO!$M$12:$HV$133,192,FALSE),2)),"")</f>
        <v/>
      </c>
      <c r="AA109" s="90" t="str">
        <f t="shared" si="26"/>
        <v/>
      </c>
      <c r="AB109" s="91">
        <f>IF(AB$8="Habilitado",IF($B109="","",ROUND(VLOOKUP($B109,PRESUPUESTO!$M$12:$HV$133,209,FALSE),2)),"")</f>
        <v>102600</v>
      </c>
      <c r="AC109" s="90">
        <f t="shared" si="27"/>
        <v>0.82474226804123707</v>
      </c>
    </row>
    <row r="110" spans="1:29" s="79" customFormat="1" ht="21" customHeight="1">
      <c r="A110" s="158">
        <v>38</v>
      </c>
      <c r="B110" s="290">
        <v>4.18</v>
      </c>
      <c r="C110" s="659">
        <f t="shared" si="14"/>
        <v>258660.08</v>
      </c>
      <c r="D110" s="91" t="str">
        <f>IF(D$8="Habilitado",IF($B110="","",ROUND(VLOOKUP($B110,PRESUPUESTO!$M$12:$HV$133,5,FALSE),2)),"")</f>
        <v/>
      </c>
      <c r="E110" s="90" t="str">
        <f t="shared" si="15"/>
        <v/>
      </c>
      <c r="F110" s="91">
        <f>IF(F$8="Habilitado",IF($B110="","",ROUND(VLOOKUP($B110,PRESUPUESTO!$M$12:$HV$133,22,FALSE),2)),"")</f>
        <v>883950</v>
      </c>
      <c r="G110" s="90">
        <f t="shared" si="16"/>
        <v>0.82474226804123707</v>
      </c>
      <c r="H110" s="91" t="str">
        <f>IF(H$8="Habilitado",IF($B110="","",ROUND(VLOOKUP($B110,PRESUPUESTO!$M$12:$HV$133,39,FALSE),2)),"")</f>
        <v/>
      </c>
      <c r="I110" s="90" t="str">
        <f t="shared" si="17"/>
        <v/>
      </c>
      <c r="J110" s="91">
        <f>IF(J$8="Habilitado",IF($B110="","",ROUND(VLOOKUP($B110,PRESUPUESTO!$M$12:$HV$133,56,FALSE),2)),"")</f>
        <v>818612.7</v>
      </c>
      <c r="K110" s="90">
        <f t="shared" si="18"/>
        <v>0.82474226804123707</v>
      </c>
      <c r="L110" s="91">
        <f>IF(L$8="Habilitado",IF($B110="","",ROUND(VLOOKUP($B110,PRESUPUESTO!$M$12:$HV$133,73,FALSE),2)),"")</f>
        <v>750000</v>
      </c>
      <c r="M110" s="90">
        <f t="shared" si="19"/>
        <v>0.82474226804123707</v>
      </c>
      <c r="N110" s="91">
        <f>IF(N$8="Habilitado",IF($B110="","",ROUND(VLOOKUP($B110,PRESUPUESTO!$M$12:$HV$133,90,FALSE),2)),"")</f>
        <v>465490</v>
      </c>
      <c r="O110" s="90">
        <f t="shared" si="20"/>
        <v>0</v>
      </c>
      <c r="P110" s="91" t="str">
        <f>IF(P$8="Habilitado",IF($B110="","",ROUND(VLOOKUP($B110,PRESUPUESTO!$M$12:$HV$133,107,FALSE),2)),"")</f>
        <v/>
      </c>
      <c r="Q110" s="90" t="str">
        <f t="shared" si="21"/>
        <v/>
      </c>
      <c r="R110" s="91">
        <f>IF(R$8="Habilitado",IF($B110="","",ROUND(VLOOKUP($B110,PRESUPUESTO!$M$12:$HV$133,124,FALSE),2)),"")</f>
        <v>720000</v>
      </c>
      <c r="S110" s="90">
        <f t="shared" si="22"/>
        <v>0.82474226804123707</v>
      </c>
      <c r="T110" s="91">
        <f>IF(T$8="Habilitado",IF($B110="","",ROUND(VLOOKUP($B110,PRESUPUESTO!$M$12:$HV$133,141,FALSE),2)),"")</f>
        <v>814540</v>
      </c>
      <c r="U110" s="90">
        <f t="shared" si="23"/>
        <v>0.82474226804123707</v>
      </c>
      <c r="V110" s="91" t="str">
        <f>IF(V$8="Habilitado",IF($B110="","",ROUND(VLOOKUP($B110,PRESUPUESTO!$M$12:$HV$133,158,FALSE),2)),"")</f>
        <v/>
      </c>
      <c r="W110" s="90" t="str">
        <f t="shared" si="24"/>
        <v/>
      </c>
      <c r="X110" s="91">
        <f>IF(X$8="Habilitado",IF($B110="","",ROUND(VLOOKUP($B110,PRESUPUESTO!$M$12:$HV$133,175,FALSE),2)),"")</f>
        <v>1385625</v>
      </c>
      <c r="Y110" s="90">
        <f t="shared" si="25"/>
        <v>0</v>
      </c>
      <c r="Z110" s="91" t="str">
        <f>IF(Z$8="Habilitado",IF($B110="","",ROUND(VLOOKUP($B110,PRESUPUESTO!$M$12:$HV$133,192,FALSE),2)),"")</f>
        <v/>
      </c>
      <c r="AA110" s="90" t="str">
        <f t="shared" si="26"/>
        <v/>
      </c>
      <c r="AB110" s="91">
        <f>IF(AB$8="Habilitado",IF($B110="","",ROUND(VLOOKUP($B110,PRESUPUESTO!$M$12:$HV$133,209,FALSE),2)),"")</f>
        <v>547200</v>
      </c>
      <c r="AC110" s="90">
        <f t="shared" si="27"/>
        <v>0</v>
      </c>
    </row>
    <row r="111" spans="1:29" s="79" customFormat="1" ht="21" customHeight="1">
      <c r="A111" s="158">
        <v>39</v>
      </c>
      <c r="B111" s="290">
        <v>4.1900000000000004</v>
      </c>
      <c r="C111" s="659">
        <f t="shared" si="14"/>
        <v>152871.69</v>
      </c>
      <c r="D111" s="91" t="str">
        <f>IF(D$8="Habilitado",IF($B111="","",ROUND(VLOOKUP($B111,PRESUPUESTO!$M$12:$HV$133,5,FALSE),2)),"")</f>
        <v/>
      </c>
      <c r="E111" s="90" t="str">
        <f t="shared" si="15"/>
        <v/>
      </c>
      <c r="F111" s="91">
        <f>IF(F$8="Habilitado",IF($B111="","",ROUND(VLOOKUP($B111,PRESUPUESTO!$M$12:$HV$133,22,FALSE),2)),"")</f>
        <v>846600</v>
      </c>
      <c r="G111" s="90">
        <f t="shared" si="16"/>
        <v>0.82474226804123707</v>
      </c>
      <c r="H111" s="91" t="str">
        <f>IF(H$8="Habilitado",IF($B111="","",ROUND(VLOOKUP($B111,PRESUPUESTO!$M$12:$HV$133,39,FALSE),2)),"")</f>
        <v/>
      </c>
      <c r="I111" s="90" t="str">
        <f t="shared" si="17"/>
        <v/>
      </c>
      <c r="J111" s="91">
        <f>IF(J$8="Habilitado",IF($B111="","",ROUND(VLOOKUP($B111,PRESUPUESTO!$M$12:$HV$133,56,FALSE),2)),"")</f>
        <v>1051903.3500000001</v>
      </c>
      <c r="K111" s="90">
        <f t="shared" si="18"/>
        <v>0</v>
      </c>
      <c r="L111" s="91">
        <f>IF(L$8="Habilitado",IF($B111="","",ROUND(VLOOKUP($B111,PRESUPUESTO!$M$12:$HV$133,73,FALSE),2)),"")</f>
        <v>750000</v>
      </c>
      <c r="M111" s="90">
        <f t="shared" si="19"/>
        <v>0</v>
      </c>
      <c r="N111" s="91">
        <f>IF(N$8="Habilitado",IF($B111="","",ROUND(VLOOKUP($B111,PRESUPUESTO!$M$12:$HV$133,90,FALSE),2)),"")</f>
        <v>611783</v>
      </c>
      <c r="O111" s="90">
        <f t="shared" si="20"/>
        <v>0</v>
      </c>
      <c r="P111" s="91" t="str">
        <f>IF(P$8="Habilitado",IF($B111="","",ROUND(VLOOKUP($B111,PRESUPUESTO!$M$12:$HV$133,107,FALSE),2)),"")</f>
        <v/>
      </c>
      <c r="Q111" s="90" t="str">
        <f t="shared" si="21"/>
        <v/>
      </c>
      <c r="R111" s="91">
        <f>IF(R$8="Habilitado",IF($B111="","",ROUND(VLOOKUP($B111,PRESUPUESTO!$M$12:$HV$133,124,FALSE),2)),"")</f>
        <v>760000</v>
      </c>
      <c r="S111" s="90">
        <f t="shared" si="22"/>
        <v>0</v>
      </c>
      <c r="T111" s="91">
        <f>IF(T$8="Habilitado",IF($B111="","",ROUND(VLOOKUP($B111,PRESUPUESTO!$M$12:$HV$133,141,FALSE),2)),"")</f>
        <v>1046670</v>
      </c>
      <c r="U111" s="90">
        <f t="shared" si="23"/>
        <v>0</v>
      </c>
      <c r="V111" s="91" t="str">
        <f>IF(V$8="Habilitado",IF($B111="","",ROUND(VLOOKUP($B111,PRESUPUESTO!$M$12:$HV$133,158,FALSE),2)),"")</f>
        <v/>
      </c>
      <c r="W111" s="90" t="str">
        <f t="shared" si="24"/>
        <v/>
      </c>
      <c r="X111" s="91">
        <f>IF(X$8="Habilitado",IF($B111="","",ROUND(VLOOKUP($B111,PRESUPUESTO!$M$12:$HV$133,175,FALSE),2)),"")</f>
        <v>1026028</v>
      </c>
      <c r="Y111" s="90">
        <f t="shared" si="25"/>
        <v>0</v>
      </c>
      <c r="Z111" s="91" t="str">
        <f>IF(Z$8="Habilitado",IF($B111="","",ROUND(VLOOKUP($B111,PRESUPUESTO!$M$12:$HV$133,192,FALSE),2)),"")</f>
        <v/>
      </c>
      <c r="AA111" s="90" t="str">
        <f t="shared" si="26"/>
        <v/>
      </c>
      <c r="AB111" s="91">
        <f>IF(AB$8="Habilitado",IF($B111="","",ROUND(VLOOKUP($B111,PRESUPUESTO!$M$12:$HV$133,209,FALSE),2)),"")</f>
        <v>798000</v>
      </c>
      <c r="AC111" s="90">
        <f t="shared" si="27"/>
        <v>0.82474226804123707</v>
      </c>
    </row>
    <row r="112" spans="1:29" s="79" customFormat="1" ht="21" customHeight="1">
      <c r="A112" s="158">
        <v>40</v>
      </c>
      <c r="B112" s="290">
        <v>4.2</v>
      </c>
      <c r="C112" s="659">
        <f t="shared" si="14"/>
        <v>33802.33</v>
      </c>
      <c r="D112" s="91" t="str">
        <f>IF(D$8="Habilitado",IF($B112="","",ROUND(VLOOKUP($B112,PRESUPUESTO!$M$12:$HV$133,5,FALSE),2)),"")</f>
        <v/>
      </c>
      <c r="E112" s="90" t="str">
        <f t="shared" si="15"/>
        <v/>
      </c>
      <c r="F112" s="91">
        <f>IF(F$8="Habilitado",IF($B112="","",ROUND(VLOOKUP($B112,PRESUPUESTO!$M$12:$HV$133,22,FALSE),2)),"")</f>
        <v>57270</v>
      </c>
      <c r="G112" s="90">
        <f t="shared" si="16"/>
        <v>0</v>
      </c>
      <c r="H112" s="91" t="str">
        <f>IF(H$8="Habilitado",IF($B112="","",ROUND(VLOOKUP($B112,PRESUPUESTO!$M$12:$HV$133,39,FALSE),2)),"")</f>
        <v/>
      </c>
      <c r="I112" s="90" t="str">
        <f t="shared" si="17"/>
        <v/>
      </c>
      <c r="J112" s="91">
        <f>IF(J$8="Habilitado",IF($B112="","",ROUND(VLOOKUP($B112,PRESUPUESTO!$M$12:$HV$133,56,FALSE),2)),"")</f>
        <v>123769.77</v>
      </c>
      <c r="K112" s="90">
        <f t="shared" si="18"/>
        <v>0</v>
      </c>
      <c r="L112" s="91">
        <f>IF(L$8="Habilitado",IF($B112="","",ROUND(VLOOKUP($B112,PRESUPUESTO!$M$12:$HV$133,73,FALSE),2)),"")</f>
        <v>58000</v>
      </c>
      <c r="M112" s="90">
        <f t="shared" si="19"/>
        <v>0</v>
      </c>
      <c r="N112" s="91">
        <f>IF(N$8="Habilitado",IF($B112="","",ROUND(VLOOKUP($B112,PRESUPUESTO!$M$12:$HV$133,90,FALSE),2)),"")</f>
        <v>148847</v>
      </c>
      <c r="O112" s="90">
        <f t="shared" si="20"/>
        <v>0</v>
      </c>
      <c r="P112" s="91" t="str">
        <f>IF(P$8="Habilitado",IF($B112="","",ROUND(VLOOKUP($B112,PRESUPUESTO!$M$12:$HV$133,107,FALSE),2)),"")</f>
        <v/>
      </c>
      <c r="Q112" s="90" t="str">
        <f t="shared" si="21"/>
        <v/>
      </c>
      <c r="R112" s="91">
        <f>IF(R$8="Habilitado",IF($B112="","",ROUND(VLOOKUP($B112,PRESUPUESTO!$M$12:$HV$133,124,FALSE),2)),"")</f>
        <v>67200</v>
      </c>
      <c r="S112" s="90">
        <f t="shared" si="22"/>
        <v>0</v>
      </c>
      <c r="T112" s="91">
        <f>IF(T$8="Habilitado",IF($B112="","",ROUND(VLOOKUP($B112,PRESUPUESTO!$M$12:$HV$133,141,FALSE),2)),"")</f>
        <v>123154</v>
      </c>
      <c r="U112" s="90">
        <f t="shared" si="23"/>
        <v>0</v>
      </c>
      <c r="V112" s="91" t="str">
        <f>IF(V$8="Habilitado",IF($B112="","",ROUND(VLOOKUP($B112,PRESUPUESTO!$M$12:$HV$133,158,FALSE),2)),"")</f>
        <v/>
      </c>
      <c r="W112" s="90" t="str">
        <f t="shared" si="24"/>
        <v/>
      </c>
      <c r="X112" s="91">
        <f>IF(X$8="Habilitado",IF($B112="","",ROUND(VLOOKUP($B112,PRESUPUESTO!$M$12:$HV$133,175,FALSE),2)),"")</f>
        <v>65900</v>
      </c>
      <c r="Y112" s="90">
        <f t="shared" si="25"/>
        <v>0</v>
      </c>
      <c r="Z112" s="91" t="str">
        <f>IF(Z$8="Habilitado",IF($B112="","",ROUND(VLOOKUP($B112,PRESUPUESTO!$M$12:$HV$133,192,FALSE),2)),"")</f>
        <v/>
      </c>
      <c r="AA112" s="90" t="str">
        <f t="shared" si="26"/>
        <v/>
      </c>
      <c r="AB112" s="91">
        <f>IF(AB$8="Habilitado",IF($B112="","",ROUND(VLOOKUP($B112,PRESUPUESTO!$M$12:$HV$133,209,FALSE),2)),"")</f>
        <v>74425</v>
      </c>
      <c r="AC112" s="90">
        <f t="shared" si="27"/>
        <v>0.82474226804123707</v>
      </c>
    </row>
    <row r="113" spans="1:29" s="79" customFormat="1" ht="21" customHeight="1">
      <c r="A113" s="158">
        <v>41</v>
      </c>
      <c r="B113" s="290">
        <v>4.21</v>
      </c>
      <c r="C113" s="659">
        <f t="shared" si="14"/>
        <v>682685.56</v>
      </c>
      <c r="D113" s="91" t="str">
        <f>IF(D$8="Habilitado",IF($B113="","",ROUND(VLOOKUP($B113,PRESUPUESTO!$M$12:$HV$133,5,FALSE),2)),"")</f>
        <v/>
      </c>
      <c r="E113" s="90" t="str">
        <f t="shared" si="15"/>
        <v/>
      </c>
      <c r="F113" s="91">
        <f>IF(F$8="Habilitado",IF($B113="","",ROUND(VLOOKUP($B113,PRESUPUESTO!$M$12:$HV$133,22,FALSE),2)),"")</f>
        <v>1494000</v>
      </c>
      <c r="G113" s="90">
        <f t="shared" si="16"/>
        <v>0</v>
      </c>
      <c r="H113" s="91" t="str">
        <f>IF(H$8="Habilitado",IF($B113="","",ROUND(VLOOKUP($B113,PRESUPUESTO!$M$12:$HV$133,39,FALSE),2)),"")</f>
        <v/>
      </c>
      <c r="I113" s="90" t="str">
        <f t="shared" si="17"/>
        <v/>
      </c>
      <c r="J113" s="91">
        <f>IF(J$8="Habilitado",IF($B113="","",ROUND(VLOOKUP($B113,PRESUPUESTO!$M$12:$HV$133,56,FALSE),2)),"")</f>
        <v>1098002.7</v>
      </c>
      <c r="K113" s="90">
        <f t="shared" si="18"/>
        <v>0.82474226804123707</v>
      </c>
      <c r="L113" s="91">
        <f>IF(L$8="Habilitado",IF($B113="","",ROUND(VLOOKUP($B113,PRESUPUESTO!$M$12:$HV$133,73,FALSE),2)),"")</f>
        <v>300000</v>
      </c>
      <c r="M113" s="90">
        <f t="shared" si="19"/>
        <v>0</v>
      </c>
      <c r="N113" s="91">
        <f>IF(N$8="Habilitado",IF($B113="","",ROUND(VLOOKUP($B113,PRESUPUESTO!$M$12:$HV$133,90,FALSE),2)),"")</f>
        <v>2600586</v>
      </c>
      <c r="O113" s="90">
        <f t="shared" si="20"/>
        <v>0</v>
      </c>
      <c r="P113" s="91" t="str">
        <f>IF(P$8="Habilitado",IF($B113="","",ROUND(VLOOKUP($B113,PRESUPUESTO!$M$12:$HV$133,107,FALSE),2)),"")</f>
        <v/>
      </c>
      <c r="Q113" s="90" t="str">
        <f t="shared" si="21"/>
        <v/>
      </c>
      <c r="R113" s="91">
        <f>IF(R$8="Habilitado",IF($B113="","",ROUND(VLOOKUP($B113,PRESUPUESTO!$M$12:$HV$133,124,FALSE),2)),"")</f>
        <v>680700</v>
      </c>
      <c r="S113" s="90">
        <f t="shared" si="22"/>
        <v>0</v>
      </c>
      <c r="T113" s="91">
        <f>IF(T$8="Habilitado",IF($B113="","",ROUND(VLOOKUP($B113,PRESUPUESTO!$M$12:$HV$133,141,FALSE),2)),"")</f>
        <v>1092540</v>
      </c>
      <c r="U113" s="90">
        <f t="shared" si="23"/>
        <v>0.82474226804123707</v>
      </c>
      <c r="V113" s="91" t="str">
        <f>IF(V$8="Habilitado",IF($B113="","",ROUND(VLOOKUP($B113,PRESUPUESTO!$M$12:$HV$133,158,FALSE),2)),"")</f>
        <v/>
      </c>
      <c r="W113" s="90" t="str">
        <f t="shared" si="24"/>
        <v/>
      </c>
      <c r="X113" s="91">
        <f>IF(X$8="Habilitado",IF($B113="","",ROUND(VLOOKUP($B113,PRESUPUESTO!$M$12:$HV$133,175,FALSE),2)),"")</f>
        <v>609675</v>
      </c>
      <c r="Y113" s="90">
        <f t="shared" si="25"/>
        <v>0</v>
      </c>
      <c r="Z113" s="91" t="str">
        <f>IF(Z$8="Habilitado",IF($B113="","",ROUND(VLOOKUP($B113,PRESUPUESTO!$M$12:$HV$133,192,FALSE),2)),"")</f>
        <v/>
      </c>
      <c r="AA113" s="90" t="str">
        <f t="shared" si="26"/>
        <v/>
      </c>
      <c r="AB113" s="91">
        <f>IF(AB$8="Habilitado",IF($B113="","",ROUND(VLOOKUP($B113,PRESUPUESTO!$M$12:$HV$133,209,FALSE),2)),"")</f>
        <v>570000</v>
      </c>
      <c r="AC113" s="90">
        <f t="shared" si="27"/>
        <v>0</v>
      </c>
    </row>
    <row r="114" spans="1:29" s="79" customFormat="1" ht="21" customHeight="1">
      <c r="A114" s="158">
        <v>42</v>
      </c>
      <c r="B114" s="290">
        <v>5.0999999999999996</v>
      </c>
      <c r="C114" s="659">
        <f t="shared" si="14"/>
        <v>723.8</v>
      </c>
      <c r="D114" s="91" t="str">
        <f>IF(D$8="Habilitado",IF($B114="","",ROUND(VLOOKUP($B114,PRESUPUESTO!$M$12:$HV$133,5,FALSE),2)),"")</f>
        <v/>
      </c>
      <c r="E114" s="90" t="str">
        <f t="shared" si="15"/>
        <v/>
      </c>
      <c r="F114" s="91">
        <f>IF(F$8="Habilitado",IF($B114="","",ROUND(VLOOKUP($B114,PRESUPUESTO!$M$12:$HV$133,22,FALSE),2)),"")</f>
        <v>5105</v>
      </c>
      <c r="G114" s="90">
        <f t="shared" si="16"/>
        <v>0.82474226804123707</v>
      </c>
      <c r="H114" s="91" t="str">
        <f>IF(H$8="Habilitado",IF($B114="","",ROUND(VLOOKUP($B114,PRESUPUESTO!$M$12:$HV$133,39,FALSE),2)),"")</f>
        <v/>
      </c>
      <c r="I114" s="90" t="str">
        <f t="shared" si="17"/>
        <v/>
      </c>
      <c r="J114" s="91">
        <f>IF(J$8="Habilitado",IF($B114="","",ROUND(VLOOKUP($B114,PRESUPUESTO!$M$12:$HV$133,56,FALSE),2)),"")</f>
        <v>5434.14</v>
      </c>
      <c r="K114" s="90">
        <f t="shared" si="18"/>
        <v>0.82474226804123707</v>
      </c>
      <c r="L114" s="91">
        <f>IF(L$8="Habilitado",IF($B114="","",ROUND(VLOOKUP($B114,PRESUPUESTO!$M$12:$HV$133,73,FALSE),2)),"")</f>
        <v>4600</v>
      </c>
      <c r="M114" s="90">
        <f t="shared" si="19"/>
        <v>0</v>
      </c>
      <c r="N114" s="91">
        <f>IF(N$8="Habilitado",IF($B114="","",ROUND(VLOOKUP($B114,PRESUPUESTO!$M$12:$HV$133,90,FALSE),2)),"")</f>
        <v>4113</v>
      </c>
      <c r="O114" s="90">
        <f t="shared" si="20"/>
        <v>0</v>
      </c>
      <c r="P114" s="91" t="str">
        <f>IF(P$8="Habilitado",IF($B114="","",ROUND(VLOOKUP($B114,PRESUPUESTO!$M$12:$HV$133,107,FALSE),2)),"")</f>
        <v/>
      </c>
      <c r="Q114" s="90" t="str">
        <f t="shared" si="21"/>
        <v/>
      </c>
      <c r="R114" s="91">
        <f>IF(R$8="Habilitado",IF($B114="","",ROUND(VLOOKUP($B114,PRESUPUESTO!$M$12:$HV$133,124,FALSE),2)),"")</f>
        <v>5200</v>
      </c>
      <c r="S114" s="90">
        <f t="shared" si="22"/>
        <v>0.82474226804123707</v>
      </c>
      <c r="T114" s="91">
        <f>IF(T$8="Habilitado",IF($B114="","",ROUND(VLOOKUP($B114,PRESUPUESTO!$M$12:$HV$133,141,FALSE),2)),"")</f>
        <v>5407.1</v>
      </c>
      <c r="U114" s="90">
        <f t="shared" si="23"/>
        <v>0.82474226804123707</v>
      </c>
      <c r="V114" s="91" t="str">
        <f>IF(V$8="Habilitado",IF($B114="","",ROUND(VLOOKUP($B114,PRESUPUESTO!$M$12:$HV$133,158,FALSE),2)),"")</f>
        <v/>
      </c>
      <c r="W114" s="90" t="str">
        <f t="shared" si="24"/>
        <v/>
      </c>
      <c r="X114" s="91">
        <f>IF(X$8="Habilitado",IF($B114="","",ROUND(VLOOKUP($B114,PRESUPUESTO!$M$12:$HV$133,175,FALSE),2)),"")</f>
        <v>6762</v>
      </c>
      <c r="Y114" s="90">
        <f t="shared" si="25"/>
        <v>0</v>
      </c>
      <c r="Z114" s="91" t="str">
        <f>IF(Z$8="Habilitado",IF($B114="","",ROUND(VLOOKUP($B114,PRESUPUESTO!$M$12:$HV$133,192,FALSE),2)),"")</f>
        <v/>
      </c>
      <c r="AA114" s="90" t="str">
        <f t="shared" si="26"/>
        <v/>
      </c>
      <c r="AB114" s="91">
        <f>IF(AB$8="Habilitado",IF($B114="","",ROUND(VLOOKUP($B114,PRESUPUESTO!$M$12:$HV$133,209,FALSE),2)),"")</f>
        <v>5586</v>
      </c>
      <c r="AC114" s="90">
        <f t="shared" si="27"/>
        <v>0.82474226804123707</v>
      </c>
    </row>
    <row r="115" spans="1:29" s="79" customFormat="1" ht="21" customHeight="1">
      <c r="A115" s="158">
        <v>43</v>
      </c>
      <c r="B115" s="290">
        <v>5.2</v>
      </c>
      <c r="C115" s="659">
        <f t="shared" si="14"/>
        <v>6123.2</v>
      </c>
      <c r="D115" s="91" t="str">
        <f>IF(D$8="Habilitado",IF($B115="","",ROUND(VLOOKUP($B115,PRESUPUESTO!$M$12:$HV$133,5,FALSE),2)),"")</f>
        <v/>
      </c>
      <c r="E115" s="90" t="str">
        <f t="shared" si="15"/>
        <v/>
      </c>
      <c r="F115" s="91">
        <f>IF(F$8="Habilitado",IF($B115="","",ROUND(VLOOKUP($B115,PRESUPUESTO!$M$12:$HV$133,22,FALSE),2)),"")</f>
        <v>9960</v>
      </c>
      <c r="G115" s="90">
        <f t="shared" si="16"/>
        <v>0</v>
      </c>
      <c r="H115" s="91" t="str">
        <f>IF(H$8="Habilitado",IF($B115="","",ROUND(VLOOKUP($B115,PRESUPUESTO!$M$12:$HV$133,39,FALSE),2)),"")</f>
        <v/>
      </c>
      <c r="I115" s="90" t="str">
        <f t="shared" si="17"/>
        <v/>
      </c>
      <c r="J115" s="91">
        <f>IF(J$8="Habilitado",IF($B115="","",ROUND(VLOOKUP($B115,PRESUPUESTO!$M$12:$HV$133,56,FALSE),2)),"")</f>
        <v>23468.76</v>
      </c>
      <c r="K115" s="90">
        <f t="shared" si="18"/>
        <v>0</v>
      </c>
      <c r="L115" s="91">
        <f>IF(L$8="Habilitado",IF($B115="","",ROUND(VLOOKUP($B115,PRESUPUESTO!$M$12:$HV$133,73,FALSE),2)),"")</f>
        <v>13000</v>
      </c>
      <c r="M115" s="90">
        <f t="shared" si="19"/>
        <v>0.82474226804123707</v>
      </c>
      <c r="N115" s="91">
        <f>IF(N$8="Habilitado",IF($B115="","",ROUND(VLOOKUP($B115,PRESUPUESTO!$M$12:$HV$133,90,FALSE),2)),"")</f>
        <v>7985</v>
      </c>
      <c r="O115" s="90">
        <f t="shared" si="20"/>
        <v>0</v>
      </c>
      <c r="P115" s="91" t="str">
        <f>IF(P$8="Habilitado",IF($B115="","",ROUND(VLOOKUP($B115,PRESUPUESTO!$M$12:$HV$133,107,FALSE),2)),"")</f>
        <v/>
      </c>
      <c r="Q115" s="90" t="str">
        <f t="shared" si="21"/>
        <v/>
      </c>
      <c r="R115" s="91">
        <f>IF(R$8="Habilitado",IF($B115="","",ROUND(VLOOKUP($B115,PRESUPUESTO!$M$12:$HV$133,124,FALSE),2)),"")</f>
        <v>9400</v>
      </c>
      <c r="S115" s="90">
        <f t="shared" si="22"/>
        <v>0</v>
      </c>
      <c r="T115" s="91">
        <f>IF(T$8="Habilitado",IF($B115="","",ROUND(VLOOKUP($B115,PRESUPUESTO!$M$12:$HV$133,141,FALSE),2)),"")</f>
        <v>23352</v>
      </c>
      <c r="U115" s="90">
        <f t="shared" si="23"/>
        <v>0</v>
      </c>
      <c r="V115" s="91" t="str">
        <f>IF(V$8="Habilitado",IF($B115="","",ROUND(VLOOKUP($B115,PRESUPUESTO!$M$12:$HV$133,158,FALSE),2)),"")</f>
        <v/>
      </c>
      <c r="W115" s="90" t="str">
        <f t="shared" si="24"/>
        <v/>
      </c>
      <c r="X115" s="91">
        <f>IF(X$8="Habilitado",IF($B115="","",ROUND(VLOOKUP($B115,PRESUPUESTO!$M$12:$HV$133,175,FALSE),2)),"")</f>
        <v>10309</v>
      </c>
      <c r="Y115" s="90">
        <f t="shared" si="25"/>
        <v>0.82474226804123707</v>
      </c>
      <c r="Z115" s="91" t="str">
        <f>IF(Z$8="Habilitado",IF($B115="","",ROUND(VLOOKUP($B115,PRESUPUESTO!$M$12:$HV$133,192,FALSE),2)),"")</f>
        <v/>
      </c>
      <c r="AA115" s="90" t="str">
        <f t="shared" si="26"/>
        <v/>
      </c>
      <c r="AB115" s="91">
        <f>IF(AB$8="Habilitado",IF($B115="","",ROUND(VLOOKUP($B115,PRESUPUESTO!$M$12:$HV$133,209,FALSE),2)),"")</f>
        <v>7638</v>
      </c>
      <c r="AC115" s="90">
        <f t="shared" si="27"/>
        <v>0</v>
      </c>
    </row>
    <row r="116" spans="1:29" s="79" customFormat="1" ht="21" customHeight="1">
      <c r="A116" s="158">
        <v>44</v>
      </c>
      <c r="B116" s="290">
        <v>5.3</v>
      </c>
      <c r="C116" s="659">
        <f t="shared" si="14"/>
        <v>8205.09</v>
      </c>
      <c r="D116" s="91" t="str">
        <f>IF(D$8="Habilitado",IF($B116="","",ROUND(VLOOKUP($B116,PRESUPUESTO!$M$12:$HV$133,5,FALSE),2)),"")</f>
        <v/>
      </c>
      <c r="E116" s="90" t="str">
        <f t="shared" si="15"/>
        <v/>
      </c>
      <c r="F116" s="91">
        <f>IF(F$8="Habilitado",IF($B116="","",ROUND(VLOOKUP($B116,PRESUPUESTO!$M$12:$HV$133,22,FALSE),2)),"")</f>
        <v>7470</v>
      </c>
      <c r="G116" s="90">
        <f t="shared" si="16"/>
        <v>0.82474226804123707</v>
      </c>
      <c r="H116" s="91" t="str">
        <f>IF(H$8="Habilitado",IF($B116="","",ROUND(VLOOKUP($B116,PRESUPUESTO!$M$12:$HV$133,39,FALSE),2)),"")</f>
        <v/>
      </c>
      <c r="I116" s="90" t="str">
        <f t="shared" si="17"/>
        <v/>
      </c>
      <c r="J116" s="91">
        <f>IF(J$8="Habilitado",IF($B116="","",ROUND(VLOOKUP($B116,PRESUPUESTO!$M$12:$HV$133,56,FALSE),2)),"")</f>
        <v>25005.41</v>
      </c>
      <c r="K116" s="90">
        <f t="shared" si="18"/>
        <v>0</v>
      </c>
      <c r="L116" s="91">
        <f>IF(L$8="Habilitado",IF($B116="","",ROUND(VLOOKUP($B116,PRESUPUESTO!$M$12:$HV$133,73,FALSE),2)),"")</f>
        <v>9000</v>
      </c>
      <c r="M116" s="90">
        <f t="shared" si="19"/>
        <v>0.82474226804123707</v>
      </c>
      <c r="N116" s="91">
        <f>IF(N$8="Habilitado",IF($B116="","",ROUND(VLOOKUP($B116,PRESUPUESTO!$M$12:$HV$133,90,FALSE),2)),"")</f>
        <v>4410</v>
      </c>
      <c r="O116" s="90">
        <f t="shared" si="20"/>
        <v>0</v>
      </c>
      <c r="P116" s="91" t="str">
        <f>IF(P$8="Habilitado",IF($B116="","",ROUND(VLOOKUP($B116,PRESUPUESTO!$M$12:$HV$133,107,FALSE),2)),"")</f>
        <v/>
      </c>
      <c r="Q116" s="90" t="str">
        <f t="shared" si="21"/>
        <v/>
      </c>
      <c r="R116" s="91">
        <f>IF(R$8="Habilitado",IF($B116="","",ROUND(VLOOKUP($B116,PRESUPUESTO!$M$12:$HV$133,124,FALSE),2)),"")</f>
        <v>5300</v>
      </c>
      <c r="S116" s="90">
        <f t="shared" si="22"/>
        <v>0</v>
      </c>
      <c r="T116" s="91">
        <f>IF(T$8="Habilitado",IF($B116="","",ROUND(VLOOKUP($B116,PRESUPUESTO!$M$12:$HV$133,141,FALSE),2)),"")</f>
        <v>24881</v>
      </c>
      <c r="U116" s="90">
        <f t="shared" si="23"/>
        <v>0</v>
      </c>
      <c r="V116" s="91" t="str">
        <f>IF(V$8="Habilitado",IF($B116="","",ROUND(VLOOKUP($B116,PRESUPUESTO!$M$12:$HV$133,158,FALSE),2)),"")</f>
        <v/>
      </c>
      <c r="W116" s="90" t="str">
        <f t="shared" si="24"/>
        <v/>
      </c>
      <c r="X116" s="91">
        <f>IF(X$8="Habilitado",IF($B116="","",ROUND(VLOOKUP($B116,PRESUPUESTO!$M$12:$HV$133,175,FALSE),2)),"")</f>
        <v>6208</v>
      </c>
      <c r="Y116" s="90">
        <f t="shared" si="25"/>
        <v>0</v>
      </c>
      <c r="Z116" s="91" t="str">
        <f>IF(Z$8="Habilitado",IF($B116="","",ROUND(VLOOKUP($B116,PRESUPUESTO!$M$12:$HV$133,192,FALSE),2)),"")</f>
        <v/>
      </c>
      <c r="AA116" s="90" t="str">
        <f t="shared" si="26"/>
        <v/>
      </c>
      <c r="AB116" s="91">
        <f>IF(AB$8="Habilitado",IF($B116="","",ROUND(VLOOKUP($B116,PRESUPUESTO!$M$12:$HV$133,209,FALSE),2)),"")</f>
        <v>5130</v>
      </c>
      <c r="AC116" s="90">
        <f t="shared" si="27"/>
        <v>0</v>
      </c>
    </row>
    <row r="117" spans="1:29" s="79" customFormat="1" ht="21" customHeight="1">
      <c r="A117" s="158">
        <v>45</v>
      </c>
      <c r="B117" s="290">
        <v>5.4</v>
      </c>
      <c r="C117" s="659">
        <f t="shared" si="14"/>
        <v>8007.57</v>
      </c>
      <c r="D117" s="91" t="str">
        <f>IF(D$8="Habilitado",IF($B117="","",ROUND(VLOOKUP($B117,PRESUPUESTO!$M$12:$HV$133,5,FALSE),2)),"")</f>
        <v/>
      </c>
      <c r="E117" s="90" t="str">
        <f t="shared" si="15"/>
        <v/>
      </c>
      <c r="F117" s="91">
        <f>IF(F$8="Habilitado",IF($B117="","",ROUND(VLOOKUP($B117,PRESUPUESTO!$M$12:$HV$133,22,FALSE),2)),"")</f>
        <v>9338</v>
      </c>
      <c r="G117" s="90">
        <f t="shared" si="16"/>
        <v>0.82474226804123707</v>
      </c>
      <c r="H117" s="91" t="str">
        <f>IF(H$8="Habilitado",IF($B117="","",ROUND(VLOOKUP($B117,PRESUPUESTO!$M$12:$HV$133,39,FALSE),2)),"")</f>
        <v/>
      </c>
      <c r="I117" s="90" t="str">
        <f t="shared" si="17"/>
        <v/>
      </c>
      <c r="J117" s="91">
        <f>IF(J$8="Habilitado",IF($B117="","",ROUND(VLOOKUP($B117,PRESUPUESTO!$M$12:$HV$133,56,FALSE),2)),"")</f>
        <v>26542.05</v>
      </c>
      <c r="K117" s="90">
        <f t="shared" si="18"/>
        <v>0</v>
      </c>
      <c r="L117" s="91">
        <f>IF(L$8="Habilitado",IF($B117="","",ROUND(VLOOKUP($B117,PRESUPUESTO!$M$12:$HV$133,73,FALSE),2)),"")</f>
        <v>11000</v>
      </c>
      <c r="M117" s="90">
        <f t="shared" si="19"/>
        <v>0.82474226804123707</v>
      </c>
      <c r="N117" s="91">
        <f>IF(N$8="Habilitado",IF($B117="","",ROUND(VLOOKUP($B117,PRESUPUESTO!$M$12:$HV$133,90,FALSE),2)),"")</f>
        <v>6573</v>
      </c>
      <c r="O117" s="90">
        <f t="shared" si="20"/>
        <v>0</v>
      </c>
      <c r="P117" s="91" t="str">
        <f>IF(P$8="Habilitado",IF($B117="","",ROUND(VLOOKUP($B117,PRESUPUESTO!$M$12:$HV$133,107,FALSE),2)),"")</f>
        <v/>
      </c>
      <c r="Q117" s="90" t="str">
        <f t="shared" si="21"/>
        <v/>
      </c>
      <c r="R117" s="91">
        <f>IF(R$8="Habilitado",IF($B117="","",ROUND(VLOOKUP($B117,PRESUPUESTO!$M$12:$HV$133,124,FALSE),2)),"")</f>
        <v>7800</v>
      </c>
      <c r="S117" s="90">
        <f t="shared" si="22"/>
        <v>0</v>
      </c>
      <c r="T117" s="91">
        <f>IF(T$8="Habilitado",IF($B117="","",ROUND(VLOOKUP($B117,PRESUPUESTO!$M$12:$HV$133,141,FALSE),2)),"")</f>
        <v>26410</v>
      </c>
      <c r="U117" s="90">
        <f t="shared" si="23"/>
        <v>0</v>
      </c>
      <c r="V117" s="91" t="str">
        <f>IF(V$8="Habilitado",IF($B117="","",ROUND(VLOOKUP($B117,PRESUPUESTO!$M$12:$HV$133,158,FALSE),2)),"")</f>
        <v/>
      </c>
      <c r="W117" s="90" t="str">
        <f t="shared" si="24"/>
        <v/>
      </c>
      <c r="X117" s="91">
        <f>IF(X$8="Habilitado",IF($B117="","",ROUND(VLOOKUP($B117,PRESUPUESTO!$M$12:$HV$133,175,FALSE),2)),"")</f>
        <v>8646</v>
      </c>
      <c r="Y117" s="90">
        <f t="shared" si="25"/>
        <v>0</v>
      </c>
      <c r="Z117" s="91" t="str">
        <f>IF(Z$8="Habilitado",IF($B117="","",ROUND(VLOOKUP($B117,PRESUPUESTO!$M$12:$HV$133,192,FALSE),2)),"")</f>
        <v/>
      </c>
      <c r="AA117" s="90" t="str">
        <f t="shared" si="26"/>
        <v/>
      </c>
      <c r="AB117" s="91">
        <f>IF(AB$8="Habilitado",IF($B117="","",ROUND(VLOOKUP($B117,PRESUPUESTO!$M$12:$HV$133,209,FALSE),2)),"")</f>
        <v>6270</v>
      </c>
      <c r="AC117" s="90">
        <f t="shared" si="27"/>
        <v>0</v>
      </c>
    </row>
    <row r="118" spans="1:29" s="79" customFormat="1" ht="21" customHeight="1">
      <c r="A118" s="158">
        <v>46</v>
      </c>
      <c r="B118" s="290">
        <v>5.5</v>
      </c>
      <c r="C118" s="659">
        <f t="shared" si="14"/>
        <v>10612.63</v>
      </c>
      <c r="D118" s="91" t="str">
        <f>IF(D$8="Habilitado",IF($B118="","",ROUND(VLOOKUP($B118,PRESUPUESTO!$M$12:$HV$133,5,FALSE),2)),"")</f>
        <v/>
      </c>
      <c r="E118" s="90" t="str">
        <f t="shared" si="15"/>
        <v/>
      </c>
      <c r="F118" s="91">
        <f>IF(F$8="Habilitado",IF($B118="","",ROUND(VLOOKUP($B118,PRESUPUESTO!$M$12:$HV$133,22,FALSE),2)),"")</f>
        <v>7377</v>
      </c>
      <c r="G118" s="90">
        <f t="shared" si="16"/>
        <v>0</v>
      </c>
      <c r="H118" s="91" t="str">
        <f>IF(H$8="Habilitado",IF($B118="","",ROUND(VLOOKUP($B118,PRESUPUESTO!$M$12:$HV$133,39,FALSE),2)),"")</f>
        <v/>
      </c>
      <c r="I118" s="90" t="str">
        <f t="shared" si="17"/>
        <v/>
      </c>
      <c r="J118" s="91">
        <f>IF(J$8="Habilitado",IF($B118="","",ROUND(VLOOKUP($B118,PRESUPUESTO!$M$12:$HV$133,56,FALSE),2)),"")</f>
        <v>37717.65</v>
      </c>
      <c r="K118" s="90">
        <f t="shared" si="18"/>
        <v>0</v>
      </c>
      <c r="L118" s="91">
        <f>IF(L$8="Habilitado",IF($B118="","",ROUND(VLOOKUP($B118,PRESUPUESTO!$M$12:$HV$133,73,FALSE),2)),"")</f>
        <v>30000</v>
      </c>
      <c r="M118" s="90">
        <f t="shared" si="19"/>
        <v>0</v>
      </c>
      <c r="N118" s="91">
        <f>IF(N$8="Habilitado",IF($B118="","",ROUND(VLOOKUP($B118,PRESUPUESTO!$M$12:$HV$133,90,FALSE),2)),"")</f>
        <v>12077</v>
      </c>
      <c r="O118" s="90">
        <f t="shared" si="20"/>
        <v>0</v>
      </c>
      <c r="P118" s="91" t="str">
        <f>IF(P$8="Habilitado",IF($B118="","",ROUND(VLOOKUP($B118,PRESUPUESTO!$M$12:$HV$133,107,FALSE),2)),"")</f>
        <v/>
      </c>
      <c r="Q118" s="90" t="str">
        <f t="shared" si="21"/>
        <v/>
      </c>
      <c r="R118" s="91">
        <f>IF(R$8="Habilitado",IF($B118="","",ROUND(VLOOKUP($B118,PRESUPUESTO!$M$12:$HV$133,124,FALSE),2)),"")</f>
        <v>15700</v>
      </c>
      <c r="S118" s="90">
        <f t="shared" si="22"/>
        <v>0</v>
      </c>
      <c r="T118" s="91">
        <f>IF(T$8="Habilitado",IF($B118="","",ROUND(VLOOKUP($B118,PRESUPUESTO!$M$12:$HV$133,141,FALSE),2)),"")</f>
        <v>37530</v>
      </c>
      <c r="U118" s="90">
        <f t="shared" si="23"/>
        <v>0</v>
      </c>
      <c r="V118" s="91" t="str">
        <f>IF(V$8="Habilitado",IF($B118="","",ROUND(VLOOKUP($B118,PRESUPUESTO!$M$12:$HV$133,158,FALSE),2)),"")</f>
        <v/>
      </c>
      <c r="W118" s="90" t="str">
        <f t="shared" si="24"/>
        <v/>
      </c>
      <c r="X118" s="91">
        <f>IF(X$8="Habilitado",IF($B118="","",ROUND(VLOOKUP($B118,PRESUPUESTO!$M$12:$HV$133,175,FALSE),2)),"")</f>
        <v>20241</v>
      </c>
      <c r="Y118" s="90">
        <f t="shared" si="25"/>
        <v>0.82474226804123707</v>
      </c>
      <c r="Z118" s="91" t="str">
        <f>IF(Z$8="Habilitado",IF($B118="","",ROUND(VLOOKUP($B118,PRESUPUESTO!$M$12:$HV$133,192,FALSE),2)),"")</f>
        <v/>
      </c>
      <c r="AA118" s="90" t="str">
        <f t="shared" si="26"/>
        <v/>
      </c>
      <c r="AB118" s="91">
        <f>IF(AB$8="Habilitado",IF($B118="","",ROUND(VLOOKUP($B118,PRESUPUESTO!$M$12:$HV$133,209,FALSE),2)),"")</f>
        <v>22800</v>
      </c>
      <c r="AC118" s="90">
        <f t="shared" si="27"/>
        <v>0.82474226804123707</v>
      </c>
    </row>
    <row r="119" spans="1:29" s="79" customFormat="1" ht="21" customHeight="1">
      <c r="A119" s="158">
        <v>47</v>
      </c>
      <c r="B119" s="290">
        <v>5.6</v>
      </c>
      <c r="C119" s="659">
        <f t="shared" si="14"/>
        <v>76249.84</v>
      </c>
      <c r="D119" s="91" t="str">
        <f>IF(D$8="Habilitado",IF($B119="","",ROUND(VLOOKUP($B119,PRESUPUESTO!$M$12:$HV$133,5,FALSE),2)),"")</f>
        <v/>
      </c>
      <c r="E119" s="90" t="str">
        <f t="shared" si="15"/>
        <v/>
      </c>
      <c r="F119" s="91">
        <f>IF(F$8="Habilitado",IF($B119="","",ROUND(VLOOKUP($B119,PRESUPUESTO!$M$12:$HV$133,22,FALSE),2)),"")</f>
        <v>70965</v>
      </c>
      <c r="G119" s="90">
        <f t="shared" si="16"/>
        <v>0.82474226804123707</v>
      </c>
      <c r="H119" s="91" t="str">
        <f>IF(H$8="Habilitado",IF($B119="","",ROUND(VLOOKUP($B119,PRESUPUESTO!$M$12:$HV$133,39,FALSE),2)),"")</f>
        <v/>
      </c>
      <c r="I119" s="90" t="str">
        <f t="shared" si="17"/>
        <v/>
      </c>
      <c r="J119" s="91">
        <f>IF(J$8="Habilitado",IF($B119="","",ROUND(VLOOKUP($B119,PRESUPUESTO!$M$12:$HV$133,56,FALSE),2)),"")</f>
        <v>40371.86</v>
      </c>
      <c r="K119" s="90">
        <f t="shared" si="18"/>
        <v>0</v>
      </c>
      <c r="L119" s="91">
        <f>IF(L$8="Habilitado",IF($B119="","",ROUND(VLOOKUP($B119,PRESUPUESTO!$M$12:$HV$133,73,FALSE),2)),"")</f>
        <v>60000</v>
      </c>
      <c r="M119" s="90">
        <f t="shared" si="19"/>
        <v>0.82474226804123707</v>
      </c>
      <c r="N119" s="91">
        <f>IF(N$8="Habilitado",IF($B119="","",ROUND(VLOOKUP($B119,PRESUPUESTO!$M$12:$HV$133,90,FALSE),2)),"")</f>
        <v>179001</v>
      </c>
      <c r="O119" s="90">
        <f t="shared" si="20"/>
        <v>0</v>
      </c>
      <c r="P119" s="91" t="str">
        <f>IF(P$8="Habilitado",IF($B119="","",ROUND(VLOOKUP($B119,PRESUPUESTO!$M$12:$HV$133,107,FALSE),2)),"")</f>
        <v/>
      </c>
      <c r="Q119" s="90" t="str">
        <f t="shared" si="21"/>
        <v/>
      </c>
      <c r="R119" s="91">
        <f>IF(R$8="Habilitado",IF($B119="","",ROUND(VLOOKUP($B119,PRESUPUESTO!$M$12:$HV$133,124,FALSE),2)),"")</f>
        <v>265000</v>
      </c>
      <c r="S119" s="90">
        <f t="shared" si="22"/>
        <v>0</v>
      </c>
      <c r="T119" s="91">
        <f>IF(T$8="Habilitado",IF($B119="","",ROUND(VLOOKUP($B119,PRESUPUESTO!$M$12:$HV$133,141,FALSE),2)),"")</f>
        <v>40171</v>
      </c>
      <c r="U119" s="90">
        <f t="shared" si="23"/>
        <v>0</v>
      </c>
      <c r="V119" s="91" t="str">
        <f>IF(V$8="Habilitado",IF($B119="","",ROUND(VLOOKUP($B119,PRESUPUESTO!$M$12:$HV$133,158,FALSE),2)),"")</f>
        <v/>
      </c>
      <c r="W119" s="90" t="str">
        <f t="shared" si="24"/>
        <v/>
      </c>
      <c r="X119" s="91">
        <f>IF(X$8="Habilitado",IF($B119="","",ROUND(VLOOKUP($B119,PRESUPUESTO!$M$12:$HV$133,175,FALSE),2)),"")</f>
        <v>71144</v>
      </c>
      <c r="Y119" s="90">
        <f t="shared" si="25"/>
        <v>0.82474226804123707</v>
      </c>
      <c r="Z119" s="91" t="str">
        <f>IF(Z$8="Habilitado",IF($B119="","",ROUND(VLOOKUP($B119,PRESUPUESTO!$M$12:$HV$133,192,FALSE),2)),"")</f>
        <v/>
      </c>
      <c r="AA119" s="90" t="str">
        <f t="shared" si="26"/>
        <v/>
      </c>
      <c r="AB119" s="91">
        <f>IF(AB$8="Habilitado",IF($B119="","",ROUND(VLOOKUP($B119,PRESUPUESTO!$M$12:$HV$133,209,FALSE),2)),"")</f>
        <v>47880</v>
      </c>
      <c r="AC119" s="90">
        <f t="shared" si="27"/>
        <v>0</v>
      </c>
    </row>
    <row r="120" spans="1:29" s="79" customFormat="1" ht="21" customHeight="1">
      <c r="A120" s="158">
        <v>48</v>
      </c>
      <c r="B120" s="290">
        <v>6.2</v>
      </c>
      <c r="C120" s="659">
        <f t="shared" si="14"/>
        <v>18394.38</v>
      </c>
      <c r="D120" s="91" t="str">
        <f>IF(D$8="Habilitado",IF($B120="","",ROUND(VLOOKUP($B120,PRESUPUESTO!$M$12:$HV$133,5,FALSE),2)),"")</f>
        <v/>
      </c>
      <c r="E120" s="90" t="str">
        <f t="shared" si="15"/>
        <v/>
      </c>
      <c r="F120" s="91">
        <f>IF(F$8="Habilitado",IF($B120="","",ROUND(VLOOKUP($B120,PRESUPUESTO!$M$12:$HV$133,22,FALSE),2)),"")</f>
        <v>85905</v>
      </c>
      <c r="G120" s="90">
        <f t="shared" si="16"/>
        <v>0</v>
      </c>
      <c r="H120" s="91" t="str">
        <f>IF(H$8="Habilitado",IF($B120="","",ROUND(VLOOKUP($B120,PRESUPUESTO!$M$12:$HV$133,39,FALSE),2)),"")</f>
        <v/>
      </c>
      <c r="I120" s="90" t="str">
        <f t="shared" si="17"/>
        <v/>
      </c>
      <c r="J120" s="91">
        <f>IF(J$8="Habilitado",IF($B120="","",ROUND(VLOOKUP($B120,PRESUPUESTO!$M$12:$HV$133,56,FALSE),2)),"")</f>
        <v>125585.81</v>
      </c>
      <c r="K120" s="90">
        <f t="shared" si="18"/>
        <v>0</v>
      </c>
      <c r="L120" s="91">
        <f>IF(L$8="Habilitado",IF($B120="","",ROUND(VLOOKUP($B120,PRESUPUESTO!$M$12:$HV$133,73,FALSE),2)),"")</f>
        <v>90000</v>
      </c>
      <c r="M120" s="90">
        <f t="shared" si="19"/>
        <v>0.82474226804123707</v>
      </c>
      <c r="N120" s="91">
        <f>IF(N$8="Habilitado",IF($B120="","",ROUND(VLOOKUP($B120,PRESUPUESTO!$M$12:$HV$133,90,FALSE),2)),"")</f>
        <v>89767</v>
      </c>
      <c r="O120" s="90">
        <f t="shared" si="20"/>
        <v>0.82474226804123707</v>
      </c>
      <c r="P120" s="91" t="str">
        <f>IF(P$8="Habilitado",IF($B120="","",ROUND(VLOOKUP($B120,PRESUPUESTO!$M$12:$HV$133,107,FALSE),2)),"")</f>
        <v/>
      </c>
      <c r="Q120" s="90" t="str">
        <f t="shared" si="21"/>
        <v/>
      </c>
      <c r="R120" s="91">
        <f>IF(R$8="Habilitado",IF($B120="","",ROUND(VLOOKUP($B120,PRESUPUESTO!$M$12:$HV$133,124,FALSE),2)),"")</f>
        <v>73000</v>
      </c>
      <c r="S120" s="90">
        <f t="shared" si="22"/>
        <v>0</v>
      </c>
      <c r="T120" s="91">
        <f>IF(T$8="Habilitado",IF($B120="","",ROUND(VLOOKUP($B120,PRESUPUESTO!$M$12:$HV$133,141,FALSE),2)),"")</f>
        <v>124961</v>
      </c>
      <c r="U120" s="90">
        <f t="shared" si="23"/>
        <v>0</v>
      </c>
      <c r="V120" s="91" t="str">
        <f>IF(V$8="Habilitado",IF($B120="","",ROUND(VLOOKUP($B120,PRESUPUESTO!$M$12:$HV$133,158,FALSE),2)),"")</f>
        <v/>
      </c>
      <c r="W120" s="90" t="str">
        <f t="shared" si="24"/>
        <v/>
      </c>
      <c r="X120" s="91">
        <f>IF(X$8="Habilitado",IF($B120="","",ROUND(VLOOKUP($B120,PRESUPUESTO!$M$12:$HV$133,175,FALSE),2)),"")</f>
        <v>101008</v>
      </c>
      <c r="Y120" s="90">
        <f t="shared" si="25"/>
        <v>0.82474226804123707</v>
      </c>
      <c r="Z120" s="91" t="str">
        <f>IF(Z$8="Habilitado",IF($B120="","",ROUND(VLOOKUP($B120,PRESUPUESTO!$M$12:$HV$133,192,FALSE),2)),"")</f>
        <v/>
      </c>
      <c r="AA120" s="90" t="str">
        <f t="shared" si="26"/>
        <v/>
      </c>
      <c r="AB120" s="91">
        <f>IF(AB$8="Habilitado",IF($B120="","",ROUND(VLOOKUP($B120,PRESUPUESTO!$M$12:$HV$133,209,FALSE),2)),"")</f>
        <v>79800</v>
      </c>
      <c r="AC120" s="90">
        <f t="shared" si="27"/>
        <v>0</v>
      </c>
    </row>
    <row r="121" spans="1:29" s="79" customFormat="1" ht="21" customHeight="1">
      <c r="A121" s="158">
        <v>49</v>
      </c>
      <c r="B121" s="290">
        <v>6.3</v>
      </c>
      <c r="C121" s="659">
        <f t="shared" si="14"/>
        <v>27846.76</v>
      </c>
      <c r="D121" s="91" t="str">
        <f>IF(D$8="Habilitado",IF($B121="","",ROUND(VLOOKUP($B121,PRESUPUESTO!$M$12:$HV$133,5,FALSE),2)),"")</f>
        <v/>
      </c>
      <c r="E121" s="90" t="str">
        <f t="shared" si="15"/>
        <v/>
      </c>
      <c r="F121" s="91">
        <f>IF(F$8="Habilitado",IF($B121="","",ROUND(VLOOKUP($B121,PRESUPUESTO!$M$12:$HV$133,22,FALSE),2)),"")</f>
        <v>69720</v>
      </c>
      <c r="G121" s="90">
        <f t="shared" si="16"/>
        <v>0</v>
      </c>
      <c r="H121" s="91" t="str">
        <f>IF(H$8="Habilitado",IF($B121="","",ROUND(VLOOKUP($B121,PRESUPUESTO!$M$12:$HV$133,39,FALSE),2)),"")</f>
        <v/>
      </c>
      <c r="I121" s="90" t="str">
        <f t="shared" si="17"/>
        <v/>
      </c>
      <c r="J121" s="91">
        <f>IF(J$8="Habilitado",IF($B121="","",ROUND(VLOOKUP($B121,PRESUPUESTO!$M$12:$HV$133,56,FALSE),2)),"")</f>
        <v>134805.68</v>
      </c>
      <c r="K121" s="90">
        <f t="shared" si="18"/>
        <v>0</v>
      </c>
      <c r="L121" s="91">
        <f>IF(L$8="Habilitado",IF($B121="","",ROUND(VLOOKUP($B121,PRESUPUESTO!$M$12:$HV$133,73,FALSE),2)),"")</f>
        <v>85000</v>
      </c>
      <c r="M121" s="90">
        <f t="shared" si="19"/>
        <v>0.82474226804123707</v>
      </c>
      <c r="N121" s="91">
        <f>IF(N$8="Habilitado",IF($B121="","",ROUND(VLOOKUP($B121,PRESUPUESTO!$M$12:$HV$133,90,FALSE),2)),"")</f>
        <v>79949</v>
      </c>
      <c r="O121" s="90">
        <f t="shared" si="20"/>
        <v>0.82474226804123707</v>
      </c>
      <c r="P121" s="91" t="str">
        <f>IF(P$8="Habilitado",IF($B121="","",ROUND(VLOOKUP($B121,PRESUPUESTO!$M$12:$HV$133,107,FALSE),2)),"")</f>
        <v/>
      </c>
      <c r="Q121" s="90" t="str">
        <f t="shared" si="21"/>
        <v/>
      </c>
      <c r="R121" s="91">
        <f>IF(R$8="Habilitado",IF($B121="","",ROUND(VLOOKUP($B121,PRESUPUESTO!$M$12:$HV$133,124,FALSE),2)),"")</f>
        <v>56600</v>
      </c>
      <c r="S121" s="90">
        <f t="shared" si="22"/>
        <v>0</v>
      </c>
      <c r="T121" s="91">
        <f>IF(T$8="Habilitado",IF($B121="","",ROUND(VLOOKUP($B121,PRESUPUESTO!$M$12:$HV$133,141,FALSE),2)),"")</f>
        <v>134135</v>
      </c>
      <c r="U121" s="90">
        <f t="shared" si="23"/>
        <v>0</v>
      </c>
      <c r="V121" s="91" t="str">
        <f>IF(V$8="Habilitado",IF($B121="","",ROUND(VLOOKUP($B121,PRESUPUESTO!$M$12:$HV$133,158,FALSE),2)),"")</f>
        <v/>
      </c>
      <c r="W121" s="90" t="str">
        <f t="shared" si="24"/>
        <v/>
      </c>
      <c r="X121" s="91">
        <f>IF(X$8="Habilitado",IF($B121="","",ROUND(VLOOKUP($B121,PRESUPUESTO!$M$12:$HV$133,175,FALSE),2)),"")</f>
        <v>77662</v>
      </c>
      <c r="Y121" s="90">
        <f t="shared" si="25"/>
        <v>0.82474226804123707</v>
      </c>
      <c r="Z121" s="91" t="str">
        <f>IF(Z$8="Habilitado",IF($B121="","",ROUND(VLOOKUP($B121,PRESUPUESTO!$M$12:$HV$133,192,FALSE),2)),"")</f>
        <v/>
      </c>
      <c r="AA121" s="90" t="str">
        <f t="shared" si="26"/>
        <v/>
      </c>
      <c r="AB121" s="91">
        <f>IF(AB$8="Habilitado",IF($B121="","",ROUND(VLOOKUP($B121,PRESUPUESTO!$M$12:$HV$133,209,FALSE),2)),"")</f>
        <v>68400</v>
      </c>
      <c r="AC121" s="90">
        <f t="shared" si="27"/>
        <v>0</v>
      </c>
    </row>
    <row r="122" spans="1:29" s="79" customFormat="1" ht="21" customHeight="1">
      <c r="A122" s="158">
        <v>50</v>
      </c>
      <c r="B122" s="290">
        <v>6.4</v>
      </c>
      <c r="C122" s="659">
        <f t="shared" si="14"/>
        <v>51304.36</v>
      </c>
      <c r="D122" s="91" t="str">
        <f>IF(D$8="Habilitado",IF($B122="","",ROUND(VLOOKUP($B122,PRESUPUESTO!$M$12:$HV$133,5,FALSE),2)),"")</f>
        <v/>
      </c>
      <c r="E122" s="90" t="str">
        <f t="shared" si="15"/>
        <v/>
      </c>
      <c r="F122" s="91">
        <f>IF(F$8="Habilitado",IF($B122="","",ROUND(VLOOKUP($B122,PRESUPUESTO!$M$12:$HV$133,22,FALSE),2)),"")</f>
        <v>98355</v>
      </c>
      <c r="G122" s="90">
        <f t="shared" si="16"/>
        <v>0</v>
      </c>
      <c r="H122" s="91" t="str">
        <f>IF(H$8="Habilitado",IF($B122="","",ROUND(VLOOKUP($B122,PRESUPUESTO!$M$12:$HV$133,39,FALSE),2)),"")</f>
        <v/>
      </c>
      <c r="I122" s="90" t="str">
        <f t="shared" si="17"/>
        <v/>
      </c>
      <c r="J122" s="91">
        <f>IF(J$8="Habilitado",IF($B122="","",ROUND(VLOOKUP($B122,PRESUPUESTO!$M$12:$HV$133,56,FALSE),2)),"")</f>
        <v>118181.97</v>
      </c>
      <c r="K122" s="90">
        <f t="shared" si="18"/>
        <v>0.82474226804123707</v>
      </c>
      <c r="L122" s="91">
        <f>IF(L$8="Habilitado",IF($B122="","",ROUND(VLOOKUP($B122,PRESUPUESTO!$M$12:$HV$133,73,FALSE),2)),"")</f>
        <v>260000</v>
      </c>
      <c r="M122" s="90">
        <f t="shared" si="19"/>
        <v>0</v>
      </c>
      <c r="N122" s="91">
        <f>IF(N$8="Habilitado",IF($B122="","",ROUND(VLOOKUP($B122,PRESUPUESTO!$M$12:$HV$133,90,FALSE),2)),"")</f>
        <v>135844</v>
      </c>
      <c r="O122" s="90">
        <f t="shared" si="20"/>
        <v>0.82474226804123707</v>
      </c>
      <c r="P122" s="91" t="str">
        <f>IF(P$8="Habilitado",IF($B122="","",ROUND(VLOOKUP($B122,PRESUPUESTO!$M$12:$HV$133,107,FALSE),2)),"")</f>
        <v/>
      </c>
      <c r="Q122" s="90" t="str">
        <f t="shared" si="21"/>
        <v/>
      </c>
      <c r="R122" s="91">
        <f>IF(R$8="Habilitado",IF($B122="","",ROUND(VLOOKUP($B122,PRESUPUESTO!$M$12:$HV$133,124,FALSE),2)),"")</f>
        <v>92000</v>
      </c>
      <c r="S122" s="90">
        <f t="shared" si="22"/>
        <v>0</v>
      </c>
      <c r="T122" s="91">
        <f>IF(T$8="Habilitado",IF($B122="","",ROUND(VLOOKUP($B122,PRESUPUESTO!$M$12:$HV$133,141,FALSE),2)),"")</f>
        <v>117594</v>
      </c>
      <c r="U122" s="90">
        <f t="shared" si="23"/>
        <v>0.82474226804123707</v>
      </c>
      <c r="V122" s="91" t="str">
        <f>IF(V$8="Habilitado",IF($B122="","",ROUND(VLOOKUP($B122,PRESUPUESTO!$M$12:$HV$133,158,FALSE),2)),"")</f>
        <v/>
      </c>
      <c r="W122" s="90" t="str">
        <f t="shared" si="24"/>
        <v/>
      </c>
      <c r="X122" s="91">
        <f>IF(X$8="Habilitado",IF($B122="","",ROUND(VLOOKUP($B122,PRESUPUESTO!$M$12:$HV$133,175,FALSE),2)),"")</f>
        <v>113843</v>
      </c>
      <c r="Y122" s="90">
        <f t="shared" si="25"/>
        <v>0.82474226804123707</v>
      </c>
      <c r="Z122" s="91" t="str">
        <f>IF(Z$8="Habilitado",IF($B122="","",ROUND(VLOOKUP($B122,PRESUPUESTO!$M$12:$HV$133,192,FALSE),2)),"")</f>
        <v/>
      </c>
      <c r="AA122" s="90" t="str">
        <f t="shared" si="26"/>
        <v/>
      </c>
      <c r="AB122" s="91">
        <f>IF(AB$8="Habilitado",IF($B122="","",ROUND(VLOOKUP($B122,PRESUPUESTO!$M$12:$HV$133,209,FALSE),2)),"")</f>
        <v>171000</v>
      </c>
      <c r="AC122" s="90">
        <f t="shared" si="27"/>
        <v>0</v>
      </c>
    </row>
    <row r="123" spans="1:29" s="79" customFormat="1" ht="21" customHeight="1">
      <c r="A123" s="158">
        <v>51</v>
      </c>
      <c r="B123" s="290">
        <v>6.5</v>
      </c>
      <c r="C123" s="659">
        <f t="shared" si="14"/>
        <v>8664.91</v>
      </c>
      <c r="D123" s="91" t="str">
        <f>IF(D$8="Habilitado",IF($B123="","",ROUND(VLOOKUP($B123,PRESUPUESTO!$M$12:$HV$133,5,FALSE),2)),"")</f>
        <v/>
      </c>
      <c r="E123" s="90" t="str">
        <f t="shared" si="15"/>
        <v/>
      </c>
      <c r="F123" s="91">
        <f>IF(F$8="Habilitado",IF($B123="","",ROUND(VLOOKUP($B123,PRESUPUESTO!$M$12:$HV$133,22,FALSE),2)),"")</f>
        <v>45443</v>
      </c>
      <c r="G123" s="90">
        <f t="shared" si="16"/>
        <v>0.82474226804123707</v>
      </c>
      <c r="H123" s="91" t="str">
        <f>IF(H$8="Habilitado",IF($B123="","",ROUND(VLOOKUP($B123,PRESUPUESTO!$M$12:$HV$133,39,FALSE),2)),"")</f>
        <v/>
      </c>
      <c r="I123" s="90" t="str">
        <f t="shared" si="17"/>
        <v/>
      </c>
      <c r="J123" s="91">
        <f>IF(J$8="Habilitado",IF($B123="","",ROUND(VLOOKUP($B123,PRESUPUESTO!$M$12:$HV$133,56,FALSE),2)),"")</f>
        <v>46937.52</v>
      </c>
      <c r="K123" s="90">
        <f t="shared" si="18"/>
        <v>0.82474226804123707</v>
      </c>
      <c r="L123" s="91">
        <f>IF(L$8="Habilitado",IF($B123="","",ROUND(VLOOKUP($B123,PRESUPUESTO!$M$12:$HV$133,73,FALSE),2)),"")</f>
        <v>38000</v>
      </c>
      <c r="M123" s="90">
        <f t="shared" si="19"/>
        <v>0</v>
      </c>
      <c r="N123" s="91">
        <f>IF(N$8="Habilitado",IF($B123="","",ROUND(VLOOKUP($B123,PRESUPUESTO!$M$12:$HV$133,90,FALSE),2)),"")</f>
        <v>33543</v>
      </c>
      <c r="O123" s="90">
        <f t="shared" si="20"/>
        <v>0</v>
      </c>
      <c r="P123" s="91" t="str">
        <f>IF(P$8="Habilitado",IF($B123="","",ROUND(VLOOKUP($B123,PRESUPUESTO!$M$12:$HV$133,107,FALSE),2)),"")</f>
        <v/>
      </c>
      <c r="Q123" s="90" t="str">
        <f t="shared" si="21"/>
        <v/>
      </c>
      <c r="R123" s="91">
        <f>IF(R$8="Habilitado",IF($B123="","",ROUND(VLOOKUP($B123,PRESUPUESTO!$M$12:$HV$133,124,FALSE),2)),"")</f>
        <v>63100</v>
      </c>
      <c r="S123" s="90">
        <f t="shared" si="22"/>
        <v>0</v>
      </c>
      <c r="T123" s="91">
        <f>IF(T$8="Habilitado",IF($B123="","",ROUND(VLOOKUP($B123,PRESUPUESTO!$M$12:$HV$133,141,FALSE),2)),"")</f>
        <v>46704</v>
      </c>
      <c r="U123" s="90">
        <f t="shared" si="23"/>
        <v>0.82474226804123707</v>
      </c>
      <c r="V123" s="91" t="str">
        <f>IF(V$8="Habilitado",IF($B123="","",ROUND(VLOOKUP($B123,PRESUPUESTO!$M$12:$HV$133,158,FALSE),2)),"")</f>
        <v/>
      </c>
      <c r="W123" s="90" t="str">
        <f t="shared" si="24"/>
        <v/>
      </c>
      <c r="X123" s="91">
        <f>IF(X$8="Habilitado",IF($B123="","",ROUND(VLOOKUP($B123,PRESUPUESTO!$M$12:$HV$133,175,FALSE),2)),"")</f>
        <v>53097</v>
      </c>
      <c r="Y123" s="90">
        <f t="shared" si="25"/>
        <v>0</v>
      </c>
      <c r="Z123" s="91" t="str">
        <f>IF(Z$8="Habilitado",IF($B123="","",ROUND(VLOOKUP($B123,PRESUPUESTO!$M$12:$HV$133,192,FALSE),2)),"")</f>
        <v/>
      </c>
      <c r="AA123" s="90" t="str">
        <f t="shared" si="26"/>
        <v/>
      </c>
      <c r="AB123" s="91">
        <f>IF(AB$8="Habilitado",IF($B123="","",ROUND(VLOOKUP($B123,PRESUPUESTO!$M$12:$HV$133,209,FALSE),2)),"")</f>
        <v>39900</v>
      </c>
      <c r="AC123" s="90">
        <f t="shared" si="27"/>
        <v>0</v>
      </c>
    </row>
    <row r="124" spans="1:29" s="79" customFormat="1" ht="21" customHeight="1">
      <c r="A124" s="158">
        <v>52</v>
      </c>
      <c r="B124" s="290">
        <v>6.6</v>
      </c>
      <c r="C124" s="659">
        <f t="shared" si="14"/>
        <v>12373.49</v>
      </c>
      <c r="D124" s="91" t="str">
        <f>IF(D$8="Habilitado",IF($B124="","",ROUND(VLOOKUP($B124,PRESUPUESTO!$M$12:$HV$133,5,FALSE),2)),"")</f>
        <v/>
      </c>
      <c r="E124" s="90" t="str">
        <f t="shared" si="15"/>
        <v/>
      </c>
      <c r="F124" s="91">
        <f>IF(F$8="Habilitado",IF($B124="","",ROUND(VLOOKUP($B124,PRESUPUESTO!$M$12:$HV$133,22,FALSE),2)),"")</f>
        <v>8840</v>
      </c>
      <c r="G124" s="90">
        <f t="shared" si="16"/>
        <v>0</v>
      </c>
      <c r="H124" s="91" t="str">
        <f>IF(H$8="Habilitado",IF($B124="","",ROUND(VLOOKUP($B124,PRESUPUESTO!$M$12:$HV$133,39,FALSE),2)),"")</f>
        <v/>
      </c>
      <c r="I124" s="90" t="str">
        <f t="shared" si="17"/>
        <v/>
      </c>
      <c r="J124" s="91">
        <f>IF(J$8="Habilitado",IF($B124="","",ROUND(VLOOKUP($B124,PRESUPUESTO!$M$12:$HV$133,56,FALSE),2)),"")</f>
        <v>40371.86</v>
      </c>
      <c r="K124" s="90">
        <f t="shared" si="18"/>
        <v>0</v>
      </c>
      <c r="L124" s="91">
        <f>IF(L$8="Habilitado",IF($B124="","",ROUND(VLOOKUP($B124,PRESUPUESTO!$M$12:$HV$133,73,FALSE),2)),"")</f>
        <v>23000</v>
      </c>
      <c r="M124" s="90">
        <f t="shared" si="19"/>
        <v>0.82474226804123707</v>
      </c>
      <c r="N124" s="91">
        <f>IF(N$8="Habilitado",IF($B124="","",ROUND(VLOOKUP($B124,PRESUPUESTO!$M$12:$HV$133,90,FALSE),2)),"")</f>
        <v>6029</v>
      </c>
      <c r="O124" s="90">
        <f t="shared" si="20"/>
        <v>0</v>
      </c>
      <c r="P124" s="91" t="str">
        <f>IF(P$8="Habilitado",IF($B124="","",ROUND(VLOOKUP($B124,PRESUPUESTO!$M$12:$HV$133,107,FALSE),2)),"")</f>
        <v/>
      </c>
      <c r="Q124" s="90" t="str">
        <f t="shared" si="21"/>
        <v/>
      </c>
      <c r="R124" s="91">
        <f>IF(R$8="Habilitado",IF($B124="","",ROUND(VLOOKUP($B124,PRESUPUESTO!$M$12:$HV$133,124,FALSE),2)),"")</f>
        <v>12350</v>
      </c>
      <c r="S124" s="90">
        <f t="shared" si="22"/>
        <v>0</v>
      </c>
      <c r="T124" s="91">
        <f>IF(T$8="Habilitado",IF($B124="","",ROUND(VLOOKUP($B124,PRESUPUESTO!$M$12:$HV$133,141,FALSE),2)),"")</f>
        <v>40171</v>
      </c>
      <c r="U124" s="90">
        <f t="shared" si="23"/>
        <v>0</v>
      </c>
      <c r="V124" s="91" t="str">
        <f>IF(V$8="Habilitado",IF($B124="","",ROUND(VLOOKUP($B124,PRESUPUESTO!$M$12:$HV$133,158,FALSE),2)),"")</f>
        <v/>
      </c>
      <c r="W124" s="90" t="str">
        <f t="shared" si="24"/>
        <v/>
      </c>
      <c r="X124" s="91">
        <f>IF(X$8="Habilitado",IF($B124="","",ROUND(VLOOKUP($B124,PRESUPUESTO!$M$12:$HV$133,175,FALSE),2)),"")</f>
        <v>15408</v>
      </c>
      <c r="Y124" s="90">
        <f t="shared" si="25"/>
        <v>0.82474226804123707</v>
      </c>
      <c r="Z124" s="91" t="str">
        <f>IF(Z$8="Habilitado",IF($B124="","",ROUND(VLOOKUP($B124,PRESUPUESTO!$M$12:$HV$133,192,FALSE),2)),"")</f>
        <v/>
      </c>
      <c r="AA124" s="90" t="str">
        <f t="shared" si="26"/>
        <v/>
      </c>
      <c r="AB124" s="91">
        <f>IF(AB$8="Habilitado",IF($B124="","",ROUND(VLOOKUP($B124,PRESUPUESTO!$M$12:$HV$133,209,FALSE),2)),"")</f>
        <v>21090</v>
      </c>
      <c r="AC124" s="90">
        <f t="shared" si="27"/>
        <v>0.82474226804123707</v>
      </c>
    </row>
    <row r="125" spans="1:29" s="79" customFormat="1" ht="21" customHeight="1">
      <c r="A125" s="158">
        <v>53</v>
      </c>
      <c r="B125" s="290">
        <v>7.1</v>
      </c>
      <c r="C125" s="659">
        <f t="shared" si="14"/>
        <v>15514.72</v>
      </c>
      <c r="D125" s="91" t="str">
        <f>IF(D$8="Habilitado",IF($B125="","",ROUND(VLOOKUP($B125,PRESUPUESTO!$M$12:$HV$133,5,FALSE),2)),"")</f>
        <v/>
      </c>
      <c r="E125" s="90" t="str">
        <f t="shared" si="15"/>
        <v/>
      </c>
      <c r="F125" s="91">
        <f>IF(F$8="Habilitado",IF($B125="","",ROUND(VLOOKUP($B125,PRESUPUESTO!$M$12:$HV$133,22,FALSE),2)),"")</f>
        <v>39840</v>
      </c>
      <c r="G125" s="90">
        <f t="shared" si="16"/>
        <v>0.82474226804123707</v>
      </c>
      <c r="H125" s="91" t="str">
        <f>IF(H$8="Habilitado",IF($B125="","",ROUND(VLOOKUP($B125,PRESUPUESTO!$M$12:$HV$133,39,FALSE),2)),"")</f>
        <v/>
      </c>
      <c r="I125" s="90" t="str">
        <f t="shared" si="17"/>
        <v/>
      </c>
      <c r="J125" s="91">
        <f>IF(J$8="Habilitado",IF($B125="","",ROUND(VLOOKUP($B125,PRESUPUESTO!$M$12:$HV$133,56,FALSE),2)),"")</f>
        <v>34364.97</v>
      </c>
      <c r="K125" s="90">
        <f t="shared" si="18"/>
        <v>0.82474226804123707</v>
      </c>
      <c r="L125" s="91">
        <f>IF(L$8="Habilitado",IF($B125="","",ROUND(VLOOKUP($B125,PRESUPUESTO!$M$12:$HV$133,73,FALSE),2)),"")</f>
        <v>25000</v>
      </c>
      <c r="M125" s="90">
        <f t="shared" si="19"/>
        <v>0</v>
      </c>
      <c r="N125" s="91">
        <f>IF(N$8="Habilitado",IF($B125="","",ROUND(VLOOKUP($B125,PRESUPUESTO!$M$12:$HV$133,90,FALSE),2)),"")</f>
        <v>76088</v>
      </c>
      <c r="O125" s="90">
        <f t="shared" si="20"/>
        <v>0</v>
      </c>
      <c r="P125" s="91" t="str">
        <f>IF(P$8="Habilitado",IF($B125="","",ROUND(VLOOKUP($B125,PRESUPUESTO!$M$12:$HV$133,107,FALSE),2)),"")</f>
        <v/>
      </c>
      <c r="Q125" s="90" t="str">
        <f t="shared" si="21"/>
        <v/>
      </c>
      <c r="R125" s="91">
        <f>IF(R$8="Habilitado",IF($B125="","",ROUND(VLOOKUP($B125,PRESUPUESTO!$M$12:$HV$133,124,FALSE),2)),"")</f>
        <v>32000</v>
      </c>
      <c r="S125" s="90">
        <f t="shared" si="22"/>
        <v>0.82474226804123707</v>
      </c>
      <c r="T125" s="91">
        <f>IF(T$8="Habilitado",IF($B125="","",ROUND(VLOOKUP($B125,PRESUPUESTO!$M$12:$HV$133,141,FALSE),2)),"")</f>
        <v>34194</v>
      </c>
      <c r="U125" s="90">
        <f t="shared" si="23"/>
        <v>0.82474226804123707</v>
      </c>
      <c r="V125" s="91" t="str">
        <f>IF(V$8="Habilitado",IF($B125="","",ROUND(VLOOKUP($B125,PRESUPUESTO!$M$12:$HV$133,158,FALSE),2)),"")</f>
        <v/>
      </c>
      <c r="W125" s="90" t="str">
        <f t="shared" si="24"/>
        <v/>
      </c>
      <c r="X125" s="91">
        <f>IF(X$8="Habilitado",IF($B125="","",ROUND(VLOOKUP($B125,PRESUPUESTO!$M$12:$HV$133,175,FALSE),2)),"")</f>
        <v>48962</v>
      </c>
      <c r="Y125" s="90">
        <f t="shared" si="25"/>
        <v>0</v>
      </c>
      <c r="Z125" s="91" t="str">
        <f>IF(Z$8="Habilitado",IF($B125="","",ROUND(VLOOKUP($B125,PRESUPUESTO!$M$12:$HV$133,192,FALSE),2)),"")</f>
        <v/>
      </c>
      <c r="AA125" s="90" t="str">
        <f t="shared" si="26"/>
        <v/>
      </c>
      <c r="AB125" s="91">
        <f>IF(AB$8="Habilitado",IF($B125="","",ROUND(VLOOKUP($B125,PRESUPUESTO!$M$12:$HV$133,209,FALSE),2)),"")</f>
        <v>26220</v>
      </c>
      <c r="AC125" s="90">
        <f t="shared" si="27"/>
        <v>0</v>
      </c>
    </row>
    <row r="126" spans="1:29" s="79" customFormat="1" ht="21" customHeight="1">
      <c r="A126" s="158">
        <v>54</v>
      </c>
      <c r="B126" s="290">
        <v>7.2</v>
      </c>
      <c r="C126" s="659">
        <f t="shared" si="14"/>
        <v>10049.26</v>
      </c>
      <c r="D126" s="91" t="str">
        <f>IF(D$8="Habilitado",IF($B126="","",ROUND(VLOOKUP($B126,PRESUPUESTO!$M$12:$HV$133,5,FALSE),2)),"")</f>
        <v/>
      </c>
      <c r="E126" s="90" t="str">
        <f t="shared" si="15"/>
        <v/>
      </c>
      <c r="F126" s="91">
        <f>IF(F$8="Habilitado",IF($B126="","",ROUND(VLOOKUP($B126,PRESUPUESTO!$M$12:$HV$133,22,FALSE),2)),"")</f>
        <v>28013</v>
      </c>
      <c r="G126" s="90">
        <f t="shared" si="16"/>
        <v>0.82474226804123707</v>
      </c>
      <c r="H126" s="91" t="str">
        <f>IF(H$8="Habilitado",IF($B126="","",ROUND(VLOOKUP($B126,PRESUPUESTO!$M$12:$HV$133,39,FALSE),2)),"")</f>
        <v/>
      </c>
      <c r="I126" s="90" t="str">
        <f t="shared" si="17"/>
        <v/>
      </c>
      <c r="J126" s="91">
        <f>IF(J$8="Habilitado",IF($B126="","",ROUND(VLOOKUP($B126,PRESUPUESTO!$M$12:$HV$133,56,FALSE),2)),"")</f>
        <v>48893.25</v>
      </c>
      <c r="K126" s="90">
        <f t="shared" si="18"/>
        <v>0</v>
      </c>
      <c r="L126" s="91">
        <f>IF(L$8="Habilitado",IF($B126="","",ROUND(VLOOKUP($B126,PRESUPUESTO!$M$12:$HV$133,73,FALSE),2)),"")</f>
        <v>26000</v>
      </c>
      <c r="M126" s="90">
        <f t="shared" si="19"/>
        <v>0</v>
      </c>
      <c r="N126" s="91">
        <f>IF(N$8="Habilitado",IF($B126="","",ROUND(VLOOKUP($B126,PRESUPUESTO!$M$12:$HV$133,90,FALSE),2)),"")</f>
        <v>30270</v>
      </c>
      <c r="O126" s="90">
        <f t="shared" si="20"/>
        <v>0.82474226804123707</v>
      </c>
      <c r="P126" s="91" t="str">
        <f>IF(P$8="Habilitado",IF($B126="","",ROUND(VLOOKUP($B126,PRESUPUESTO!$M$12:$HV$133,107,FALSE),2)),"")</f>
        <v/>
      </c>
      <c r="Q126" s="90" t="str">
        <f t="shared" si="21"/>
        <v/>
      </c>
      <c r="R126" s="91">
        <f>IF(R$8="Habilitado",IF($B126="","",ROUND(VLOOKUP($B126,PRESUPUESTO!$M$12:$HV$133,124,FALSE),2)),"")</f>
        <v>22000</v>
      </c>
      <c r="S126" s="90">
        <f t="shared" si="22"/>
        <v>0</v>
      </c>
      <c r="T126" s="91">
        <f>IF(T$8="Habilitado",IF($B126="","",ROUND(VLOOKUP($B126,PRESUPUESTO!$M$12:$HV$133,141,FALSE),2)),"")</f>
        <v>48650</v>
      </c>
      <c r="U126" s="90">
        <f t="shared" si="23"/>
        <v>0</v>
      </c>
      <c r="V126" s="91" t="str">
        <f>IF(V$8="Habilitado",IF($B126="","",ROUND(VLOOKUP($B126,PRESUPUESTO!$M$12:$HV$133,158,FALSE),2)),"")</f>
        <v/>
      </c>
      <c r="W126" s="90" t="str">
        <f t="shared" si="24"/>
        <v/>
      </c>
      <c r="X126" s="91">
        <f>IF(X$8="Habilitado",IF($B126="","",ROUND(VLOOKUP($B126,PRESUPUESTO!$M$12:$HV$133,175,FALSE),2)),"")</f>
        <v>29597</v>
      </c>
      <c r="Y126" s="90">
        <f t="shared" si="25"/>
        <v>0.82474226804123707</v>
      </c>
      <c r="Z126" s="91" t="str">
        <f>IF(Z$8="Habilitado",IF($B126="","",ROUND(VLOOKUP($B126,PRESUPUESTO!$M$12:$HV$133,192,FALSE),2)),"")</f>
        <v/>
      </c>
      <c r="AA126" s="90" t="str">
        <f t="shared" si="26"/>
        <v/>
      </c>
      <c r="AB126" s="91">
        <f>IF(AB$8="Habilitado",IF($B126="","",ROUND(VLOOKUP($B126,PRESUPUESTO!$M$12:$HV$133,209,FALSE),2)),"")</f>
        <v>22800</v>
      </c>
      <c r="AC126" s="90">
        <f t="shared" si="27"/>
        <v>0</v>
      </c>
    </row>
    <row r="127" spans="1:29" s="79" customFormat="1" ht="21" customHeight="1">
      <c r="A127" s="158">
        <v>55</v>
      </c>
      <c r="B127" s="290">
        <v>7.4</v>
      </c>
      <c r="C127" s="659">
        <f t="shared" si="14"/>
        <v>34655.97</v>
      </c>
      <c r="D127" s="91" t="str">
        <f>IF(D$8="Habilitado",IF($B127="","",ROUND(VLOOKUP($B127,PRESUPUESTO!$M$12:$HV$133,5,FALSE),2)),"")</f>
        <v/>
      </c>
      <c r="E127" s="90" t="str">
        <f t="shared" si="15"/>
        <v/>
      </c>
      <c r="F127" s="91">
        <f>IF(F$8="Habilitado",IF($B127="","",ROUND(VLOOKUP($B127,PRESUPUESTO!$M$12:$HV$133,22,FALSE),2)),"")</f>
        <v>114167</v>
      </c>
      <c r="G127" s="90">
        <f t="shared" si="16"/>
        <v>0.82474226804123707</v>
      </c>
      <c r="H127" s="91" t="str">
        <f>IF(H$8="Habilitado",IF($B127="","",ROUND(VLOOKUP($B127,PRESUPUESTO!$M$12:$HV$133,39,FALSE),2)),"")</f>
        <v/>
      </c>
      <c r="I127" s="90" t="str">
        <f t="shared" si="17"/>
        <v/>
      </c>
      <c r="J127" s="91">
        <f>IF(J$8="Habilitado",IF($B127="","",ROUND(VLOOKUP($B127,PRESUPUESTO!$M$12:$HV$133,56,FALSE),2)),"")</f>
        <v>173221.8</v>
      </c>
      <c r="K127" s="90">
        <f t="shared" si="18"/>
        <v>0</v>
      </c>
      <c r="L127" s="91">
        <f>IF(L$8="Habilitado",IF($B127="","",ROUND(VLOOKUP($B127,PRESUPUESTO!$M$12:$HV$133,73,FALSE),2)),"")</f>
        <v>130000</v>
      </c>
      <c r="M127" s="90">
        <f t="shared" si="19"/>
        <v>0.82474226804123707</v>
      </c>
      <c r="N127" s="91">
        <f>IF(N$8="Habilitado",IF($B127="","",ROUND(VLOOKUP($B127,PRESUPUESTO!$M$12:$HV$133,90,FALSE),2)),"")</f>
        <v>87883</v>
      </c>
      <c r="O127" s="90">
        <f t="shared" si="20"/>
        <v>0</v>
      </c>
      <c r="P127" s="91" t="str">
        <f>IF(P$8="Habilitado",IF($B127="","",ROUND(VLOOKUP($B127,PRESUPUESTO!$M$12:$HV$133,107,FALSE),2)),"")</f>
        <v/>
      </c>
      <c r="Q127" s="90" t="str">
        <f t="shared" si="21"/>
        <v/>
      </c>
      <c r="R127" s="91">
        <f>IF(R$8="Habilitado",IF($B127="","",ROUND(VLOOKUP($B127,PRESUPUESTO!$M$12:$HV$133,124,FALSE),2)),"")</f>
        <v>73100</v>
      </c>
      <c r="S127" s="90">
        <f t="shared" si="22"/>
        <v>0</v>
      </c>
      <c r="T127" s="91">
        <f>IF(T$8="Habilitado",IF($B127="","",ROUND(VLOOKUP($B127,PRESUPUESTO!$M$12:$HV$133,141,FALSE),2)),"")</f>
        <v>172360</v>
      </c>
      <c r="U127" s="90">
        <f t="shared" si="23"/>
        <v>0</v>
      </c>
      <c r="V127" s="91" t="str">
        <f>IF(V$8="Habilitado",IF($B127="","",ROUND(VLOOKUP($B127,PRESUPUESTO!$M$12:$HV$133,158,FALSE),2)),"")</f>
        <v/>
      </c>
      <c r="W127" s="90" t="str">
        <f t="shared" si="24"/>
        <v/>
      </c>
      <c r="X127" s="91">
        <f>IF(X$8="Habilitado",IF($B127="","",ROUND(VLOOKUP($B127,PRESUPUESTO!$M$12:$HV$133,175,FALSE),2)),"")</f>
        <v>133907</v>
      </c>
      <c r="Y127" s="90">
        <f t="shared" si="25"/>
        <v>0.82474226804123707</v>
      </c>
      <c r="Z127" s="91" t="str">
        <f>IF(Z$8="Habilitado",IF($B127="","",ROUND(VLOOKUP($B127,PRESUPUESTO!$M$12:$HV$133,192,FALSE),2)),"")</f>
        <v/>
      </c>
      <c r="AA127" s="90" t="str">
        <f t="shared" si="26"/>
        <v/>
      </c>
      <c r="AB127" s="91">
        <f>IF(AB$8="Habilitado",IF($B127="","",ROUND(VLOOKUP($B127,PRESUPUESTO!$M$12:$HV$133,209,FALSE),2)),"")</f>
        <v>96900</v>
      </c>
      <c r="AC127" s="90">
        <f t="shared" si="27"/>
        <v>0</v>
      </c>
    </row>
    <row r="128" spans="1:29" s="79" customFormat="1" ht="21" customHeight="1">
      <c r="A128" s="158">
        <v>56</v>
      </c>
      <c r="B128" s="290">
        <v>7.5</v>
      </c>
      <c r="C128" s="659">
        <f t="shared" si="14"/>
        <v>20942.91</v>
      </c>
      <c r="D128" s="91" t="str">
        <f>IF(D$8="Habilitado",IF($B128="","",ROUND(VLOOKUP($B128,PRESUPUESTO!$M$12:$HV$133,5,FALSE),2)),"")</f>
        <v/>
      </c>
      <c r="E128" s="90" t="str">
        <f t="shared" si="15"/>
        <v/>
      </c>
      <c r="F128" s="91">
        <f>IF(F$8="Habilitado",IF($B128="","",ROUND(VLOOKUP($B128,PRESUPUESTO!$M$12:$HV$133,22,FALSE),2)),"")</f>
        <v>99849</v>
      </c>
      <c r="G128" s="90">
        <f t="shared" si="16"/>
        <v>0.82474226804123707</v>
      </c>
      <c r="H128" s="91" t="str">
        <f>IF(H$8="Habilitado",IF($B128="","",ROUND(VLOOKUP($B128,PRESUPUESTO!$M$12:$HV$133,39,FALSE),2)),"")</f>
        <v/>
      </c>
      <c r="I128" s="90" t="str">
        <f t="shared" si="17"/>
        <v/>
      </c>
      <c r="J128" s="91">
        <f>IF(J$8="Habilitado",IF($B128="","",ROUND(VLOOKUP($B128,PRESUPUESTO!$M$12:$HV$133,56,FALSE),2)),"")</f>
        <v>124328.55</v>
      </c>
      <c r="K128" s="90">
        <f t="shared" si="18"/>
        <v>0</v>
      </c>
      <c r="L128" s="91">
        <f>IF(L$8="Habilitado",IF($B128="","",ROUND(VLOOKUP($B128,PRESUPUESTO!$M$12:$HV$133,73,FALSE),2)),"")</f>
        <v>90000</v>
      </c>
      <c r="M128" s="90">
        <f t="shared" si="19"/>
        <v>0.82474226804123707</v>
      </c>
      <c r="N128" s="91">
        <f>IF(N$8="Habilitado",IF($B128="","",ROUND(VLOOKUP($B128,PRESUPUESTO!$M$12:$HV$133,90,FALSE),2)),"")</f>
        <v>58048</v>
      </c>
      <c r="O128" s="90">
        <f t="shared" si="20"/>
        <v>0</v>
      </c>
      <c r="P128" s="91" t="str">
        <f>IF(P$8="Habilitado",IF($B128="","",ROUND(VLOOKUP($B128,PRESUPUESTO!$M$12:$HV$133,107,FALSE),2)),"")</f>
        <v/>
      </c>
      <c r="Q128" s="90" t="str">
        <f t="shared" si="21"/>
        <v/>
      </c>
      <c r="R128" s="91">
        <f>IF(R$8="Habilitado",IF($B128="","",ROUND(VLOOKUP($B128,PRESUPUESTO!$M$12:$HV$133,124,FALSE),2)),"")</f>
        <v>79900</v>
      </c>
      <c r="S128" s="90">
        <f t="shared" si="22"/>
        <v>0</v>
      </c>
      <c r="T128" s="91">
        <f>IF(T$8="Habilitado",IF($B128="","",ROUND(VLOOKUP($B128,PRESUPUESTO!$M$12:$HV$133,141,FALSE),2)),"")</f>
        <v>123710</v>
      </c>
      <c r="U128" s="90">
        <f t="shared" si="23"/>
        <v>0</v>
      </c>
      <c r="V128" s="91" t="str">
        <f>IF(V$8="Habilitado",IF($B128="","",ROUND(VLOOKUP($B128,PRESUPUESTO!$M$12:$HV$133,158,FALSE),2)),"")</f>
        <v/>
      </c>
      <c r="W128" s="90" t="str">
        <f t="shared" si="24"/>
        <v/>
      </c>
      <c r="X128" s="91">
        <f>IF(X$8="Habilitado",IF($B128="","",ROUND(VLOOKUP($B128,PRESUPUESTO!$M$12:$HV$133,175,FALSE),2)),"")</f>
        <v>110739</v>
      </c>
      <c r="Y128" s="90">
        <f t="shared" si="25"/>
        <v>0</v>
      </c>
      <c r="Z128" s="91" t="str">
        <f>IF(Z$8="Habilitado",IF($B128="","",ROUND(VLOOKUP($B128,PRESUPUESTO!$M$12:$HV$133,192,FALSE),2)),"")</f>
        <v/>
      </c>
      <c r="AA128" s="90" t="str">
        <f t="shared" si="26"/>
        <v/>
      </c>
      <c r="AB128" s="91">
        <f>IF(AB$8="Habilitado",IF($B128="","",ROUND(VLOOKUP($B128,PRESUPUESTO!$M$12:$HV$133,209,FALSE),2)),"")</f>
        <v>96900</v>
      </c>
      <c r="AC128" s="90">
        <f t="shared" si="27"/>
        <v>0.82474226804123707</v>
      </c>
    </row>
    <row r="129" spans="1:29" s="79" customFormat="1" ht="21" customHeight="1">
      <c r="A129" s="158">
        <v>57</v>
      </c>
      <c r="B129" s="290">
        <v>7.6</v>
      </c>
      <c r="C129" s="659">
        <f t="shared" si="14"/>
        <v>18796.13</v>
      </c>
      <c r="D129" s="91" t="str">
        <f>IF(D$8="Habilitado",IF($B129="","",ROUND(VLOOKUP($B129,PRESUPUESTO!$M$12:$HV$133,5,FALSE),2)),"")</f>
        <v/>
      </c>
      <c r="E129" s="90" t="str">
        <f t="shared" si="15"/>
        <v/>
      </c>
      <c r="F129" s="91">
        <f>IF(F$8="Habilitado",IF($B129="","",ROUND(VLOOKUP($B129,PRESUPUESTO!$M$12:$HV$133,22,FALSE),2)),"")</f>
        <v>155625</v>
      </c>
      <c r="G129" s="90">
        <f t="shared" si="16"/>
        <v>0</v>
      </c>
      <c r="H129" s="91" t="str">
        <f>IF(H$8="Habilitado",IF($B129="","",ROUND(VLOOKUP($B129,PRESUPUESTO!$M$12:$HV$133,39,FALSE),2)),"")</f>
        <v/>
      </c>
      <c r="I129" s="90" t="str">
        <f t="shared" si="17"/>
        <v/>
      </c>
      <c r="J129" s="91">
        <f>IF(J$8="Habilitado",IF($B129="","",ROUND(VLOOKUP($B129,PRESUPUESTO!$M$12:$HV$133,56,FALSE),2)),"")</f>
        <v>132151.47</v>
      </c>
      <c r="K129" s="90">
        <f t="shared" si="18"/>
        <v>0</v>
      </c>
      <c r="L129" s="91">
        <f>IF(L$8="Habilitado",IF($B129="","",ROUND(VLOOKUP($B129,PRESUPUESTO!$M$12:$HV$133,73,FALSE),2)),"")</f>
        <v>120000</v>
      </c>
      <c r="M129" s="90">
        <f t="shared" si="19"/>
        <v>0.82474226804123707</v>
      </c>
      <c r="N129" s="91">
        <f>IF(N$8="Habilitado",IF($B129="","",ROUND(VLOOKUP($B129,PRESUPUESTO!$M$12:$HV$133,90,FALSE),2)),"")</f>
        <v>92621</v>
      </c>
      <c r="O129" s="90">
        <f t="shared" si="20"/>
        <v>0</v>
      </c>
      <c r="P129" s="91" t="str">
        <f>IF(P$8="Habilitado",IF($B129="","",ROUND(VLOOKUP($B129,PRESUPUESTO!$M$12:$HV$133,107,FALSE),2)),"")</f>
        <v/>
      </c>
      <c r="Q129" s="90" t="str">
        <f t="shared" si="21"/>
        <v/>
      </c>
      <c r="R129" s="91">
        <f>IF(R$8="Habilitado",IF($B129="","",ROUND(VLOOKUP($B129,PRESUPUESTO!$M$12:$HV$133,124,FALSE),2)),"")</f>
        <v>97300</v>
      </c>
      <c r="S129" s="90">
        <f t="shared" si="22"/>
        <v>0</v>
      </c>
      <c r="T129" s="91">
        <f>IF(T$8="Habilitado",IF($B129="","",ROUND(VLOOKUP($B129,PRESUPUESTO!$M$12:$HV$133,141,FALSE),2)),"")</f>
        <v>131494</v>
      </c>
      <c r="U129" s="90">
        <f t="shared" si="23"/>
        <v>0</v>
      </c>
      <c r="V129" s="91" t="str">
        <f>IF(V$8="Habilitado",IF($B129="","",ROUND(VLOOKUP($B129,PRESUPUESTO!$M$12:$HV$133,158,FALSE),2)),"")</f>
        <v/>
      </c>
      <c r="W129" s="90" t="str">
        <f t="shared" si="24"/>
        <v/>
      </c>
      <c r="X129" s="91">
        <f>IF(X$8="Habilitado",IF($B129="","",ROUND(VLOOKUP($B129,PRESUPUESTO!$M$12:$HV$133,175,FALSE),2)),"")</f>
        <v>126480</v>
      </c>
      <c r="Y129" s="90">
        <f t="shared" si="25"/>
        <v>0.82474226804123707</v>
      </c>
      <c r="Z129" s="91" t="str">
        <f>IF(Z$8="Habilitado",IF($B129="","",ROUND(VLOOKUP($B129,PRESUPUESTO!$M$12:$HV$133,192,FALSE),2)),"")</f>
        <v/>
      </c>
      <c r="AA129" s="90" t="str">
        <f t="shared" si="26"/>
        <v/>
      </c>
      <c r="AB129" s="91">
        <f>IF(AB$8="Habilitado",IF($B129="","",ROUND(VLOOKUP($B129,PRESUPUESTO!$M$12:$HV$133,209,FALSE),2)),"")</f>
        <v>119700</v>
      </c>
      <c r="AC129" s="90">
        <f t="shared" si="27"/>
        <v>0.82474226804123707</v>
      </c>
    </row>
    <row r="130" spans="1:29" s="79" customFormat="1" ht="21" customHeight="1">
      <c r="A130" s="158">
        <v>58</v>
      </c>
      <c r="B130" s="290">
        <v>8.1999999999999993</v>
      </c>
      <c r="C130" s="659">
        <f t="shared" si="14"/>
        <v>41918.03</v>
      </c>
      <c r="D130" s="91" t="str">
        <f>IF(D$8="Habilitado",IF($B130="","",ROUND(VLOOKUP($B130,PRESUPUESTO!$M$12:$HV$133,5,FALSE),2)),"")</f>
        <v/>
      </c>
      <c r="E130" s="90" t="str">
        <f t="shared" si="15"/>
        <v/>
      </c>
      <c r="F130" s="91">
        <f>IF(F$8="Habilitado",IF($B130="","",ROUND(VLOOKUP($B130,PRESUPUESTO!$M$12:$HV$133,22,FALSE),2)),"")</f>
        <v>249000</v>
      </c>
      <c r="G130" s="90">
        <f t="shared" si="16"/>
        <v>0</v>
      </c>
      <c r="H130" s="91" t="str">
        <f>IF(H$8="Habilitado",IF($B130="","",ROUND(VLOOKUP($B130,PRESUPUESTO!$M$12:$HV$133,39,FALSE),2)),"")</f>
        <v/>
      </c>
      <c r="I130" s="90" t="str">
        <f t="shared" si="17"/>
        <v/>
      </c>
      <c r="J130" s="91">
        <f>IF(J$8="Habilitado",IF($B130="","",ROUND(VLOOKUP($B130,PRESUPUESTO!$M$12:$HV$133,56,FALSE),2)),"")</f>
        <v>174059.97</v>
      </c>
      <c r="K130" s="90">
        <f t="shared" si="18"/>
        <v>0.82474226804123707</v>
      </c>
      <c r="L130" s="91">
        <f>IF(L$8="Habilitado",IF($B130="","",ROUND(VLOOKUP($B130,PRESUPUESTO!$M$12:$HV$133,73,FALSE),2)),"")</f>
        <v>180000</v>
      </c>
      <c r="M130" s="90">
        <f t="shared" si="19"/>
        <v>0.82474226804123707</v>
      </c>
      <c r="N130" s="91">
        <f>IF(N$8="Habilitado",IF($B130="","",ROUND(VLOOKUP($B130,PRESUPUESTO!$M$12:$HV$133,90,FALSE),2)),"")</f>
        <v>210238</v>
      </c>
      <c r="O130" s="90">
        <f t="shared" si="20"/>
        <v>0</v>
      </c>
      <c r="P130" s="91" t="str">
        <f>IF(P$8="Habilitado",IF($B130="","",ROUND(VLOOKUP($B130,PRESUPUESTO!$M$12:$HV$133,107,FALSE),2)),"")</f>
        <v/>
      </c>
      <c r="Q130" s="90" t="str">
        <f t="shared" si="21"/>
        <v/>
      </c>
      <c r="R130" s="91">
        <f>IF(R$8="Habilitado",IF($B130="","",ROUND(VLOOKUP($B130,PRESUPUESTO!$M$12:$HV$133,124,FALSE),2)),"")</f>
        <v>182000</v>
      </c>
      <c r="S130" s="90">
        <f t="shared" si="22"/>
        <v>0.82474226804123707</v>
      </c>
      <c r="T130" s="91">
        <f>IF(T$8="Habilitado",IF($B130="","",ROUND(VLOOKUP($B130,PRESUPUESTO!$M$12:$HV$133,141,FALSE),2)),"")</f>
        <v>173194</v>
      </c>
      <c r="U130" s="90">
        <f t="shared" si="23"/>
        <v>0.82474226804123707</v>
      </c>
      <c r="V130" s="91" t="str">
        <f>IF(V$8="Habilitado",IF($B130="","",ROUND(VLOOKUP($B130,PRESUPUESTO!$M$12:$HV$133,158,FALSE),2)),"")</f>
        <v/>
      </c>
      <c r="W130" s="90" t="str">
        <f t="shared" si="24"/>
        <v/>
      </c>
      <c r="X130" s="91">
        <f>IF(X$8="Habilitado",IF($B130="","",ROUND(VLOOKUP($B130,PRESUPUESTO!$M$12:$HV$133,175,FALSE),2)),"")</f>
        <v>178358</v>
      </c>
      <c r="Y130" s="90">
        <f t="shared" si="25"/>
        <v>0.82474226804123707</v>
      </c>
      <c r="Z130" s="91" t="str">
        <f>IF(Z$8="Habilitado",IF($B130="","",ROUND(VLOOKUP($B130,PRESUPUESTO!$M$12:$HV$133,192,FALSE),2)),"")</f>
        <v/>
      </c>
      <c r="AA130" s="90" t="str">
        <f t="shared" si="26"/>
        <v/>
      </c>
      <c r="AB130" s="91">
        <f>IF(AB$8="Habilitado",IF($B130="","",ROUND(VLOOKUP($B130,PRESUPUESTO!$M$12:$HV$133,209,FALSE),2)),"")</f>
        <v>88920</v>
      </c>
      <c r="AC130" s="90">
        <f t="shared" si="27"/>
        <v>0</v>
      </c>
    </row>
    <row r="131" spans="1:29" s="79" customFormat="1" ht="21" customHeight="1">
      <c r="A131" s="158">
        <v>59</v>
      </c>
      <c r="B131" s="290">
        <v>8.3000000000000007</v>
      </c>
      <c r="C131" s="659">
        <f t="shared" si="14"/>
        <v>29028.54</v>
      </c>
      <c r="D131" s="91" t="str">
        <f>IF(D$8="Habilitado",IF($B131="","",ROUND(VLOOKUP($B131,PRESUPUESTO!$M$12:$HV$133,5,FALSE),2)),"")</f>
        <v/>
      </c>
      <c r="E131" s="90" t="str">
        <f t="shared" si="15"/>
        <v/>
      </c>
      <c r="F131" s="91">
        <f>IF(F$8="Habilitado",IF($B131="","",ROUND(VLOOKUP($B131,PRESUPUESTO!$M$12:$HV$133,22,FALSE),2)),"")</f>
        <v>210405</v>
      </c>
      <c r="G131" s="90">
        <f t="shared" si="16"/>
        <v>0</v>
      </c>
      <c r="H131" s="91" t="str">
        <f>IF(H$8="Habilitado",IF($B131="","",ROUND(VLOOKUP($B131,PRESUPUESTO!$M$12:$HV$133,39,FALSE),2)),"")</f>
        <v/>
      </c>
      <c r="I131" s="90" t="str">
        <f t="shared" si="17"/>
        <v/>
      </c>
      <c r="J131" s="91">
        <f>IF(J$8="Habilitado",IF($B131="","",ROUND(VLOOKUP($B131,PRESUPUESTO!$M$12:$HV$133,56,FALSE),2)),"")</f>
        <v>156458.4</v>
      </c>
      <c r="K131" s="90">
        <f t="shared" si="18"/>
        <v>0.82474226804123707</v>
      </c>
      <c r="L131" s="91">
        <f>IF(L$8="Habilitado",IF($B131="","",ROUND(VLOOKUP($B131,PRESUPUESTO!$M$12:$HV$133,73,FALSE),2)),"")</f>
        <v>160000</v>
      </c>
      <c r="M131" s="90">
        <f t="shared" si="19"/>
        <v>0.82474226804123707</v>
      </c>
      <c r="N131" s="91">
        <f>IF(N$8="Habilitado",IF($B131="","",ROUND(VLOOKUP($B131,PRESUPUESTO!$M$12:$HV$133,90,FALSE),2)),"")</f>
        <v>182978</v>
      </c>
      <c r="O131" s="90">
        <f t="shared" si="20"/>
        <v>0</v>
      </c>
      <c r="P131" s="91" t="str">
        <f>IF(P$8="Habilitado",IF($B131="","",ROUND(VLOOKUP($B131,PRESUPUESTO!$M$12:$HV$133,107,FALSE),2)),"")</f>
        <v/>
      </c>
      <c r="Q131" s="90" t="str">
        <f t="shared" si="21"/>
        <v/>
      </c>
      <c r="R131" s="91">
        <f>IF(R$8="Habilitado",IF($B131="","",ROUND(VLOOKUP($B131,PRESUPUESTO!$M$12:$HV$133,124,FALSE),2)),"")</f>
        <v>143000</v>
      </c>
      <c r="S131" s="90">
        <f t="shared" si="22"/>
        <v>0</v>
      </c>
      <c r="T131" s="91">
        <f>IF(T$8="Habilitado",IF($B131="","",ROUND(VLOOKUP($B131,PRESUPUESTO!$M$12:$HV$133,141,FALSE),2)),"")</f>
        <v>155680</v>
      </c>
      <c r="U131" s="90">
        <f t="shared" si="23"/>
        <v>0.82474226804123707</v>
      </c>
      <c r="V131" s="91" t="str">
        <f>IF(V$8="Habilitado",IF($B131="","",ROUND(VLOOKUP($B131,PRESUPUESTO!$M$12:$HV$133,158,FALSE),2)),"")</f>
        <v/>
      </c>
      <c r="W131" s="90" t="str">
        <f t="shared" si="24"/>
        <v/>
      </c>
      <c r="X131" s="91">
        <f>IF(X$8="Habilitado",IF($B131="","",ROUND(VLOOKUP($B131,PRESUPUESTO!$M$12:$HV$133,175,FALSE),2)),"")</f>
        <v>167605</v>
      </c>
      <c r="Y131" s="90">
        <f t="shared" si="25"/>
        <v>0.82474226804123707</v>
      </c>
      <c r="Z131" s="91" t="str">
        <f>IF(Z$8="Habilitado",IF($B131="","",ROUND(VLOOKUP($B131,PRESUPUESTO!$M$12:$HV$133,192,FALSE),2)),"")</f>
        <v/>
      </c>
      <c r="AA131" s="90" t="str">
        <f t="shared" si="26"/>
        <v/>
      </c>
      <c r="AB131" s="91">
        <f>IF(AB$8="Habilitado",IF($B131="","",ROUND(VLOOKUP($B131,PRESUPUESTO!$M$12:$HV$133,209,FALSE),2)),"")</f>
        <v>102600</v>
      </c>
      <c r="AC131" s="90">
        <f t="shared" si="27"/>
        <v>0</v>
      </c>
    </row>
    <row r="132" spans="1:29" s="79" customFormat="1" ht="21" customHeight="1">
      <c r="A132" s="158">
        <v>60</v>
      </c>
      <c r="B132" s="290">
        <v>8.4</v>
      </c>
      <c r="C132" s="659">
        <f t="shared" si="14"/>
        <v>11475.44</v>
      </c>
      <c r="D132" s="91" t="str">
        <f>IF(D$8="Habilitado",IF($B132="","",ROUND(VLOOKUP($B132,PRESUPUESTO!$M$12:$HV$133,5,FALSE),2)),"")</f>
        <v/>
      </c>
      <c r="E132" s="90" t="str">
        <f t="shared" si="15"/>
        <v/>
      </c>
      <c r="F132" s="91">
        <f>IF(F$8="Habilitado",IF($B132="","",ROUND(VLOOKUP($B132,PRESUPUESTO!$M$12:$HV$133,22,FALSE),2)),"")</f>
        <v>84660</v>
      </c>
      <c r="G132" s="90">
        <f t="shared" si="16"/>
        <v>0</v>
      </c>
      <c r="H132" s="91" t="str">
        <f>IF(H$8="Habilitado",IF($B132="","",ROUND(VLOOKUP($B132,PRESUPUESTO!$M$12:$HV$133,39,FALSE),2)),"")</f>
        <v/>
      </c>
      <c r="I132" s="90" t="str">
        <f t="shared" si="17"/>
        <v/>
      </c>
      <c r="J132" s="91">
        <f>IF(J$8="Habilitado",IF($B132="","",ROUND(VLOOKUP($B132,PRESUPUESTO!$M$12:$HV$133,56,FALSE),2)),"")</f>
        <v>67053.600000000006</v>
      </c>
      <c r="K132" s="90">
        <f t="shared" si="18"/>
        <v>0.82474226804123707</v>
      </c>
      <c r="L132" s="91">
        <f>IF(L$8="Habilitado",IF($B132="","",ROUND(VLOOKUP($B132,PRESUPUESTO!$M$12:$HV$133,73,FALSE),2)),"")</f>
        <v>62000</v>
      </c>
      <c r="M132" s="90">
        <f t="shared" si="19"/>
        <v>0</v>
      </c>
      <c r="N132" s="91">
        <f>IF(N$8="Habilitado",IF($B132="","",ROUND(VLOOKUP($B132,PRESUPUESTO!$M$12:$HV$133,90,FALSE),2)),"")</f>
        <v>64843</v>
      </c>
      <c r="O132" s="90">
        <f t="shared" si="20"/>
        <v>0.82474226804123707</v>
      </c>
      <c r="P132" s="91" t="str">
        <f>IF(P$8="Habilitado",IF($B132="","",ROUND(VLOOKUP($B132,PRESUPUESTO!$M$12:$HV$133,107,FALSE),2)),"")</f>
        <v/>
      </c>
      <c r="Q132" s="90" t="str">
        <f t="shared" si="21"/>
        <v/>
      </c>
      <c r="R132" s="91">
        <f>IF(R$8="Habilitado",IF($B132="","",ROUND(VLOOKUP($B132,PRESUPUESTO!$M$12:$HV$133,124,FALSE),2)),"")</f>
        <v>49400</v>
      </c>
      <c r="S132" s="90">
        <f t="shared" si="22"/>
        <v>0</v>
      </c>
      <c r="T132" s="91">
        <f>IF(T$8="Habilitado",IF($B132="","",ROUND(VLOOKUP($B132,PRESUPUESTO!$M$12:$HV$133,141,FALSE),2)),"")</f>
        <v>66720</v>
      </c>
      <c r="U132" s="90">
        <f t="shared" si="23"/>
        <v>0.82474226804123707</v>
      </c>
      <c r="V132" s="91" t="str">
        <f>IF(V$8="Habilitado",IF($B132="","",ROUND(VLOOKUP($B132,PRESUPUESTO!$M$12:$HV$133,158,FALSE),2)),"")</f>
        <v/>
      </c>
      <c r="W132" s="90" t="str">
        <f t="shared" si="24"/>
        <v/>
      </c>
      <c r="X132" s="91">
        <f>IF(X$8="Habilitado",IF($B132="","",ROUND(VLOOKUP($B132,PRESUPUESTO!$M$12:$HV$133,175,FALSE),2)),"")</f>
        <v>87017</v>
      </c>
      <c r="Y132" s="90">
        <f t="shared" si="25"/>
        <v>0</v>
      </c>
      <c r="Z132" s="91" t="str">
        <f>IF(Z$8="Habilitado",IF($B132="","",ROUND(VLOOKUP($B132,PRESUPUESTO!$M$12:$HV$133,192,FALSE),2)),"")</f>
        <v/>
      </c>
      <c r="AA132" s="90" t="str">
        <f t="shared" si="26"/>
        <v/>
      </c>
      <c r="AB132" s="91">
        <f>IF(AB$8="Habilitado",IF($B132="","",ROUND(VLOOKUP($B132,PRESUPUESTO!$M$12:$HV$133,209,FALSE),2)),"")</f>
        <v>74100</v>
      </c>
      <c r="AC132" s="90">
        <f t="shared" si="27"/>
        <v>0.82474226804123707</v>
      </c>
    </row>
    <row r="133" spans="1:29" s="79" customFormat="1" ht="21" customHeight="1">
      <c r="A133" s="158">
        <v>61</v>
      </c>
      <c r="B133" s="290">
        <v>8.5</v>
      </c>
      <c r="C133" s="659">
        <f t="shared" si="14"/>
        <v>3841.74</v>
      </c>
      <c r="D133" s="91" t="str">
        <f>IF(D$8="Habilitado",IF($B133="","",ROUND(VLOOKUP($B133,PRESUPUESTO!$M$12:$HV$133,5,FALSE),2)),"")</f>
        <v/>
      </c>
      <c r="E133" s="90" t="str">
        <f t="shared" si="15"/>
        <v/>
      </c>
      <c r="F133" s="91">
        <f>IF(F$8="Habilitado",IF($B133="","",ROUND(VLOOKUP($B133,PRESUPUESTO!$M$12:$HV$133,22,FALSE),2)),"")</f>
        <v>16185</v>
      </c>
      <c r="G133" s="90">
        <f t="shared" si="16"/>
        <v>0.82474226804123707</v>
      </c>
      <c r="H133" s="91" t="str">
        <f>IF(H$8="Habilitado",IF($B133="","",ROUND(VLOOKUP($B133,PRESUPUESTO!$M$12:$HV$133,39,FALSE),2)),"")</f>
        <v/>
      </c>
      <c r="I133" s="90" t="str">
        <f t="shared" si="17"/>
        <v/>
      </c>
      <c r="J133" s="91">
        <f>IF(J$8="Habilitado",IF($B133="","",ROUND(VLOOKUP($B133,PRESUPUESTO!$M$12:$HV$133,56,FALSE),2)),"")</f>
        <v>17880.96</v>
      </c>
      <c r="K133" s="90">
        <f t="shared" si="18"/>
        <v>0.82474226804123707</v>
      </c>
      <c r="L133" s="91">
        <f>IF(L$8="Habilitado",IF($B133="","",ROUND(VLOOKUP($B133,PRESUPUESTO!$M$12:$HV$133,73,FALSE),2)),"")</f>
        <v>25000</v>
      </c>
      <c r="M133" s="90">
        <f t="shared" si="19"/>
        <v>0</v>
      </c>
      <c r="N133" s="91">
        <f>IF(N$8="Habilitado",IF($B133="","",ROUND(VLOOKUP($B133,PRESUPUESTO!$M$12:$HV$133,90,FALSE),2)),"")</f>
        <v>16681</v>
      </c>
      <c r="O133" s="90">
        <f t="shared" si="20"/>
        <v>0.82474226804123707</v>
      </c>
      <c r="P133" s="91" t="str">
        <f>IF(P$8="Habilitado",IF($B133="","",ROUND(VLOOKUP($B133,PRESUPUESTO!$M$12:$HV$133,107,FALSE),2)),"")</f>
        <v/>
      </c>
      <c r="Q133" s="90" t="str">
        <f t="shared" si="21"/>
        <v/>
      </c>
      <c r="R133" s="91">
        <f>IF(R$8="Habilitado",IF($B133="","",ROUND(VLOOKUP($B133,PRESUPUESTO!$M$12:$HV$133,124,FALSE),2)),"")</f>
        <v>11440</v>
      </c>
      <c r="S133" s="90">
        <f t="shared" si="22"/>
        <v>0</v>
      </c>
      <c r="T133" s="91">
        <f>IF(T$8="Habilitado",IF($B133="","",ROUND(VLOOKUP($B133,PRESUPUESTO!$M$12:$HV$133,141,FALSE),2)),"")</f>
        <v>17792</v>
      </c>
      <c r="U133" s="90">
        <f t="shared" si="23"/>
        <v>0.82474226804123707</v>
      </c>
      <c r="V133" s="91" t="str">
        <f>IF(V$8="Habilitado",IF($B133="","",ROUND(VLOOKUP($B133,PRESUPUESTO!$M$12:$HV$133,158,FALSE),2)),"")</f>
        <v/>
      </c>
      <c r="W133" s="90" t="str">
        <f t="shared" si="24"/>
        <v/>
      </c>
      <c r="X133" s="91">
        <f>IF(X$8="Habilitado",IF($B133="","",ROUND(VLOOKUP($B133,PRESUPUESTO!$M$12:$HV$133,175,FALSE),2)),"")</f>
        <v>20951</v>
      </c>
      <c r="Y133" s="90">
        <f t="shared" si="25"/>
        <v>0</v>
      </c>
      <c r="Z133" s="91" t="str">
        <f>IF(Z$8="Habilitado",IF($B133="","",ROUND(VLOOKUP($B133,PRESUPUESTO!$M$12:$HV$133,192,FALSE),2)),"")</f>
        <v/>
      </c>
      <c r="AA133" s="90" t="str">
        <f t="shared" si="26"/>
        <v/>
      </c>
      <c r="AB133" s="91">
        <f>IF(AB$8="Habilitado",IF($B133="","",ROUND(VLOOKUP($B133,PRESUPUESTO!$M$12:$HV$133,209,FALSE),2)),"")</f>
        <v>14250</v>
      </c>
      <c r="AC133" s="90">
        <f t="shared" si="27"/>
        <v>0</v>
      </c>
    </row>
    <row r="134" spans="1:29" s="79" customFormat="1" ht="21" customHeight="1">
      <c r="A134" s="158">
        <v>62</v>
      </c>
      <c r="B134" s="290">
        <v>8.6</v>
      </c>
      <c r="C134" s="659">
        <f t="shared" si="14"/>
        <v>18548.72</v>
      </c>
      <c r="D134" s="91" t="str">
        <f>IF(D$8="Habilitado",IF($B134="","",ROUND(VLOOKUP($B134,PRESUPUESTO!$M$12:$HV$133,5,FALSE),2)),"")</f>
        <v/>
      </c>
      <c r="E134" s="90" t="str">
        <f t="shared" si="15"/>
        <v/>
      </c>
      <c r="F134" s="91">
        <f>IF(F$8="Habilitado",IF($B134="","",ROUND(VLOOKUP($B134,PRESUPUESTO!$M$12:$HV$133,22,FALSE),2)),"")</f>
        <v>64491</v>
      </c>
      <c r="G134" s="90">
        <f t="shared" si="16"/>
        <v>0.82474226804123707</v>
      </c>
      <c r="H134" s="91" t="str">
        <f>IF(H$8="Habilitado",IF($B134="","",ROUND(VLOOKUP($B134,PRESUPUESTO!$M$12:$HV$133,39,FALSE),2)),"")</f>
        <v/>
      </c>
      <c r="I134" s="90" t="str">
        <f t="shared" si="17"/>
        <v/>
      </c>
      <c r="J134" s="91">
        <f>IF(J$8="Habilitado",IF($B134="","",ROUND(VLOOKUP($B134,PRESUPUESTO!$M$12:$HV$133,56,FALSE),2)),"")</f>
        <v>50290.2</v>
      </c>
      <c r="K134" s="90">
        <f t="shared" si="18"/>
        <v>0</v>
      </c>
      <c r="L134" s="91">
        <f>IF(L$8="Habilitado",IF($B134="","",ROUND(VLOOKUP($B134,PRESUPUESTO!$M$12:$HV$133,73,FALSE),2)),"")</f>
        <v>62000</v>
      </c>
      <c r="M134" s="90">
        <f t="shared" si="19"/>
        <v>0</v>
      </c>
      <c r="N134" s="91">
        <f>IF(N$8="Habilitado",IF($B134="","",ROUND(VLOOKUP($B134,PRESUPUESTO!$M$12:$HV$133,90,FALSE),2)),"")</f>
        <v>87501</v>
      </c>
      <c r="O134" s="90">
        <f t="shared" si="20"/>
        <v>0</v>
      </c>
      <c r="P134" s="91" t="str">
        <f>IF(P$8="Habilitado",IF($B134="","",ROUND(VLOOKUP($B134,PRESUPUESTO!$M$12:$HV$133,107,FALSE),2)),"")</f>
        <v/>
      </c>
      <c r="Q134" s="90" t="str">
        <f t="shared" si="21"/>
        <v/>
      </c>
      <c r="R134" s="91">
        <f>IF(R$8="Habilitado",IF($B134="","",ROUND(VLOOKUP($B134,PRESUPUESTO!$M$12:$HV$133,124,FALSE),2)),"")</f>
        <v>80600</v>
      </c>
      <c r="S134" s="90">
        <f t="shared" si="22"/>
        <v>0.82474226804123707</v>
      </c>
      <c r="T134" s="91">
        <f>IF(T$8="Habilitado",IF($B134="","",ROUND(VLOOKUP($B134,PRESUPUESTO!$M$12:$HV$133,141,FALSE),2)),"")</f>
        <v>50040</v>
      </c>
      <c r="U134" s="90">
        <f t="shared" si="23"/>
        <v>0</v>
      </c>
      <c r="V134" s="91" t="str">
        <f>IF(V$8="Habilitado",IF($B134="","",ROUND(VLOOKUP($B134,PRESUPUESTO!$M$12:$HV$133,158,FALSE),2)),"")</f>
        <v/>
      </c>
      <c r="W134" s="90" t="str">
        <f t="shared" si="24"/>
        <v/>
      </c>
      <c r="X134" s="91">
        <f>IF(X$8="Habilitado",IF($B134="","",ROUND(VLOOKUP($B134,PRESUPUESTO!$M$12:$HV$133,175,FALSE),2)),"")</f>
        <v>75378</v>
      </c>
      <c r="Y134" s="90">
        <f t="shared" si="25"/>
        <v>0.82474226804123707</v>
      </c>
      <c r="Z134" s="91" t="str">
        <f>IF(Z$8="Habilitado",IF($B134="","",ROUND(VLOOKUP($B134,PRESUPUESTO!$M$12:$HV$133,192,FALSE),2)),"")</f>
        <v/>
      </c>
      <c r="AA134" s="90" t="str">
        <f t="shared" si="26"/>
        <v/>
      </c>
      <c r="AB134" s="91">
        <f>IF(AB$8="Habilitado",IF($B134="","",ROUND(VLOOKUP($B134,PRESUPUESTO!$M$12:$HV$133,209,FALSE),2)),"")</f>
        <v>108300</v>
      </c>
      <c r="AC134" s="90">
        <f t="shared" si="27"/>
        <v>0</v>
      </c>
    </row>
    <row r="135" spans="1:29" s="79" customFormat="1" ht="21" customHeight="1">
      <c r="A135" s="158">
        <v>63</v>
      </c>
      <c r="B135" s="290">
        <v>8.8000000000000007</v>
      </c>
      <c r="C135" s="659">
        <f t="shared" si="14"/>
        <v>20172.580000000002</v>
      </c>
      <c r="D135" s="91" t="str">
        <f>IF(D$8="Habilitado",IF($B135="","",ROUND(VLOOKUP($B135,PRESUPUESTO!$M$12:$HV$133,5,FALSE),2)),"")</f>
        <v/>
      </c>
      <c r="E135" s="90" t="str">
        <f t="shared" si="15"/>
        <v/>
      </c>
      <c r="F135" s="91">
        <f>IF(F$8="Habilitado",IF($B135="","",ROUND(VLOOKUP($B135,PRESUPUESTO!$M$12:$HV$133,22,FALSE),2)),"")</f>
        <v>19298</v>
      </c>
      <c r="G135" s="90">
        <f t="shared" si="16"/>
        <v>0</v>
      </c>
      <c r="H135" s="91" t="str">
        <f>IF(H$8="Habilitado",IF($B135="","",ROUND(VLOOKUP($B135,PRESUPUESTO!$M$12:$HV$133,39,FALSE),2)),"")</f>
        <v/>
      </c>
      <c r="I135" s="90" t="str">
        <f t="shared" si="17"/>
        <v/>
      </c>
      <c r="J135" s="91">
        <f>IF(J$8="Habilitado",IF($B135="","",ROUND(VLOOKUP($B135,PRESUPUESTO!$M$12:$HV$133,56,FALSE),2)),"")</f>
        <v>22351.200000000001</v>
      </c>
      <c r="K135" s="90">
        <f t="shared" si="18"/>
        <v>0</v>
      </c>
      <c r="L135" s="91">
        <f>IF(L$8="Habilitado",IF($B135="","",ROUND(VLOOKUP($B135,PRESUPUESTO!$M$12:$HV$133,73,FALSE),2)),"")</f>
        <v>40000</v>
      </c>
      <c r="M135" s="90">
        <f t="shared" si="19"/>
        <v>0.82474226804123707</v>
      </c>
      <c r="N135" s="91">
        <f>IF(N$8="Habilitado",IF($B135="","",ROUND(VLOOKUP($B135,PRESUPUESTO!$M$12:$HV$133,90,FALSE),2)),"")</f>
        <v>29560</v>
      </c>
      <c r="O135" s="90">
        <f t="shared" si="20"/>
        <v>0.82474226804123707</v>
      </c>
      <c r="P135" s="91" t="str">
        <f>IF(P$8="Habilitado",IF($B135="","",ROUND(VLOOKUP($B135,PRESUPUESTO!$M$12:$HV$133,107,FALSE),2)),"")</f>
        <v/>
      </c>
      <c r="Q135" s="90" t="str">
        <f t="shared" si="21"/>
        <v/>
      </c>
      <c r="R135" s="91">
        <f>IF(R$8="Habilitado",IF($B135="","",ROUND(VLOOKUP($B135,PRESUPUESTO!$M$12:$HV$133,124,FALSE),2)),"")</f>
        <v>28600</v>
      </c>
      <c r="S135" s="90">
        <f t="shared" si="22"/>
        <v>0.82474226804123707</v>
      </c>
      <c r="T135" s="91">
        <f>IF(T$8="Habilitado",IF($B135="","",ROUND(VLOOKUP($B135,PRESUPUESTO!$M$12:$HV$133,141,FALSE),2)),"")</f>
        <v>22240</v>
      </c>
      <c r="U135" s="90">
        <f t="shared" si="23"/>
        <v>0</v>
      </c>
      <c r="V135" s="91" t="str">
        <f>IF(V$8="Habilitado",IF($B135="","",ROUND(VLOOKUP($B135,PRESUPUESTO!$M$12:$HV$133,158,FALSE),2)),"")</f>
        <v/>
      </c>
      <c r="W135" s="90" t="str">
        <f t="shared" si="24"/>
        <v/>
      </c>
      <c r="X135" s="91">
        <f>IF(X$8="Habilitado",IF($B135="","",ROUND(VLOOKUP($B135,PRESUPUESTO!$M$12:$HV$133,175,FALSE),2)),"")</f>
        <v>28500</v>
      </c>
      <c r="Y135" s="90">
        <f t="shared" si="25"/>
        <v>0.82474226804123707</v>
      </c>
      <c r="Z135" s="91" t="str">
        <f>IF(Z$8="Habilitado",IF($B135="","",ROUND(VLOOKUP($B135,PRESUPUESTO!$M$12:$HV$133,192,FALSE),2)),"")</f>
        <v/>
      </c>
      <c r="AA135" s="90" t="str">
        <f t="shared" si="26"/>
        <v/>
      </c>
      <c r="AB135" s="91">
        <f>IF(AB$8="Habilitado",IF($B135="","",ROUND(VLOOKUP($B135,PRESUPUESTO!$M$12:$HV$133,209,FALSE),2)),"")</f>
        <v>85500</v>
      </c>
      <c r="AC135" s="90">
        <f t="shared" si="27"/>
        <v>0</v>
      </c>
    </row>
    <row r="136" spans="1:29" s="79" customFormat="1" ht="21" customHeight="1">
      <c r="A136" s="158">
        <v>64</v>
      </c>
      <c r="B136" s="290">
        <v>8.9</v>
      </c>
      <c r="C136" s="659">
        <f t="shared" si="14"/>
        <v>45378.55</v>
      </c>
      <c r="D136" s="91" t="str">
        <f>IF(D$8="Habilitado",IF($B136="","",ROUND(VLOOKUP($B136,PRESUPUESTO!$M$12:$HV$133,5,FALSE),2)),"")</f>
        <v/>
      </c>
      <c r="E136" s="90" t="str">
        <f t="shared" si="15"/>
        <v/>
      </c>
      <c r="F136" s="91">
        <f>IF(F$8="Habilitado",IF($B136="","",ROUND(VLOOKUP($B136,PRESUPUESTO!$M$12:$HV$133,22,FALSE),2)),"")</f>
        <v>80925</v>
      </c>
      <c r="G136" s="90">
        <f t="shared" si="16"/>
        <v>0.82474226804123707</v>
      </c>
      <c r="H136" s="91" t="str">
        <f>IF(H$8="Habilitado",IF($B136="","",ROUND(VLOOKUP($B136,PRESUPUESTO!$M$12:$HV$133,39,FALSE),2)),"")</f>
        <v/>
      </c>
      <c r="I136" s="90" t="str">
        <f t="shared" si="17"/>
        <v/>
      </c>
      <c r="J136" s="91">
        <f>IF(J$8="Habilitado",IF($B136="","",ROUND(VLOOKUP($B136,PRESUPUESTO!$M$12:$HV$133,56,FALSE),2)),"")</f>
        <v>37019.18</v>
      </c>
      <c r="K136" s="90">
        <f t="shared" si="18"/>
        <v>0</v>
      </c>
      <c r="L136" s="91">
        <f>IF(L$8="Habilitado",IF($B136="","",ROUND(VLOOKUP($B136,PRESUPUESTO!$M$12:$HV$133,73,FALSE),2)),"")</f>
        <v>130000</v>
      </c>
      <c r="M136" s="90">
        <f t="shared" si="19"/>
        <v>0</v>
      </c>
      <c r="N136" s="91">
        <f>IF(N$8="Habilitado",IF($B136="","",ROUND(VLOOKUP($B136,PRESUPUESTO!$M$12:$HV$133,90,FALSE),2)),"")</f>
        <v>52015</v>
      </c>
      <c r="O136" s="90">
        <f t="shared" si="20"/>
        <v>0</v>
      </c>
      <c r="P136" s="91" t="str">
        <f>IF(P$8="Habilitado",IF($B136="","",ROUND(VLOOKUP($B136,PRESUPUESTO!$M$12:$HV$133,107,FALSE),2)),"")</f>
        <v/>
      </c>
      <c r="Q136" s="90" t="str">
        <f t="shared" si="21"/>
        <v/>
      </c>
      <c r="R136" s="91">
        <f>IF(R$8="Habilitado",IF($B136="","",ROUND(VLOOKUP($B136,PRESUPUESTO!$M$12:$HV$133,124,FALSE),2)),"")</f>
        <v>45500</v>
      </c>
      <c r="S136" s="90">
        <f t="shared" si="22"/>
        <v>0</v>
      </c>
      <c r="T136" s="91">
        <f>IF(T$8="Habilitado",IF($B136="","",ROUND(VLOOKUP($B136,PRESUPUESTO!$M$12:$HV$133,141,FALSE),2)),"")</f>
        <v>36835</v>
      </c>
      <c r="U136" s="90">
        <f t="shared" si="23"/>
        <v>0</v>
      </c>
      <c r="V136" s="91" t="str">
        <f>IF(V$8="Habilitado",IF($B136="","",ROUND(VLOOKUP($B136,PRESUPUESTO!$M$12:$HV$133,158,FALSE),2)),"")</f>
        <v/>
      </c>
      <c r="W136" s="90" t="str">
        <f t="shared" si="24"/>
        <v/>
      </c>
      <c r="X136" s="91">
        <f>IF(X$8="Habilitado",IF($B136="","",ROUND(VLOOKUP($B136,PRESUPUESTO!$M$12:$HV$133,175,FALSE),2)),"")</f>
        <v>75000</v>
      </c>
      <c r="Y136" s="90">
        <f t="shared" si="25"/>
        <v>0.82474226804123707</v>
      </c>
      <c r="Z136" s="91" t="str">
        <f>IF(Z$8="Habilitado",IF($B136="","",ROUND(VLOOKUP($B136,PRESUPUESTO!$M$12:$HV$133,192,FALSE),2)),"")</f>
        <v/>
      </c>
      <c r="AA136" s="90" t="str">
        <f t="shared" si="26"/>
        <v/>
      </c>
      <c r="AB136" s="91">
        <f>IF(AB$8="Habilitado",IF($B136="","",ROUND(VLOOKUP($B136,PRESUPUESTO!$M$12:$HV$133,209,FALSE),2)),"")</f>
        <v>171000</v>
      </c>
      <c r="AC136" s="90">
        <f t="shared" si="27"/>
        <v>0</v>
      </c>
    </row>
    <row r="137" spans="1:29" s="79" customFormat="1" ht="21" customHeight="1">
      <c r="A137" s="158">
        <v>65</v>
      </c>
      <c r="B137" s="290">
        <v>9.1</v>
      </c>
      <c r="C137" s="659">
        <f t="shared" si="14"/>
        <v>16235.37</v>
      </c>
      <c r="D137" s="91" t="str">
        <f>IF(D$8="Habilitado",IF($B137="","",ROUND(VLOOKUP($B137,PRESUPUESTO!$M$12:$HV$133,5,FALSE),2)),"")</f>
        <v/>
      </c>
      <c r="E137" s="90" t="str">
        <f t="shared" si="15"/>
        <v/>
      </c>
      <c r="F137" s="91">
        <f>IF(F$8="Habilitado",IF($B137="","",ROUND(VLOOKUP($B137,PRESUPUESTO!$M$12:$HV$133,22,FALSE),2)),"")</f>
        <v>90885</v>
      </c>
      <c r="G137" s="90">
        <f t="shared" si="16"/>
        <v>0</v>
      </c>
      <c r="H137" s="91" t="str">
        <f>IF(H$8="Habilitado",IF($B137="","",ROUND(VLOOKUP($B137,PRESUPUESTO!$M$12:$HV$133,39,FALSE),2)),"")</f>
        <v/>
      </c>
      <c r="I137" s="90" t="str">
        <f t="shared" si="17"/>
        <v/>
      </c>
      <c r="J137" s="91">
        <f>IF(J$8="Habilitado",IF($B137="","",ROUND(VLOOKUP($B137,PRESUPUESTO!$M$12:$HV$133,56,FALSE),2)),"")</f>
        <v>69568.11</v>
      </c>
      <c r="K137" s="90">
        <f t="shared" si="18"/>
        <v>0.82474226804123707</v>
      </c>
      <c r="L137" s="91">
        <f>IF(L$8="Habilitado",IF($B137="","",ROUND(VLOOKUP($B137,PRESUPUESTO!$M$12:$HV$133,73,FALSE),2)),"")</f>
        <v>55000</v>
      </c>
      <c r="M137" s="90">
        <f t="shared" si="19"/>
        <v>0</v>
      </c>
      <c r="N137" s="91">
        <f>IF(N$8="Habilitado",IF($B137="","",ROUND(VLOOKUP($B137,PRESUPUESTO!$M$12:$HV$133,90,FALSE),2)),"")</f>
        <v>75537</v>
      </c>
      <c r="O137" s="90">
        <f t="shared" si="20"/>
        <v>0.82474226804123707</v>
      </c>
      <c r="P137" s="91" t="str">
        <f>IF(P$8="Habilitado",IF($B137="","",ROUND(VLOOKUP($B137,PRESUPUESTO!$M$12:$HV$133,107,FALSE),2)),"")</f>
        <v/>
      </c>
      <c r="Q137" s="90" t="str">
        <f t="shared" si="21"/>
        <v/>
      </c>
      <c r="R137" s="91">
        <f>IF(R$8="Habilitado",IF($B137="","",ROUND(VLOOKUP($B137,PRESUPUESTO!$M$12:$HV$133,124,FALSE),2)),"")</f>
        <v>96800</v>
      </c>
      <c r="S137" s="90">
        <f t="shared" si="22"/>
        <v>0</v>
      </c>
      <c r="T137" s="91">
        <f>IF(T$8="Habilitado",IF($B137="","",ROUND(VLOOKUP($B137,PRESUPUESTO!$M$12:$HV$133,141,FALSE),2)),"")</f>
        <v>69222</v>
      </c>
      <c r="U137" s="90">
        <f t="shared" si="23"/>
        <v>0.82474226804123707</v>
      </c>
      <c r="V137" s="91" t="str">
        <f>IF(V$8="Habilitado",IF($B137="","",ROUND(VLOOKUP($B137,PRESUPUESTO!$M$12:$HV$133,158,FALSE),2)),"")</f>
        <v/>
      </c>
      <c r="W137" s="90" t="str">
        <f t="shared" si="24"/>
        <v/>
      </c>
      <c r="X137" s="91">
        <f>IF(X$8="Habilitado",IF($B137="","",ROUND(VLOOKUP($B137,PRESUPUESTO!$M$12:$HV$133,175,FALSE),2)),"")</f>
        <v>70279</v>
      </c>
      <c r="Y137" s="90">
        <f t="shared" si="25"/>
        <v>0.82474226804123707</v>
      </c>
      <c r="Z137" s="91" t="str">
        <f>IF(Z$8="Habilitado",IF($B137="","",ROUND(VLOOKUP($B137,PRESUPUESTO!$M$12:$HV$133,192,FALSE),2)),"")</f>
        <v/>
      </c>
      <c r="AA137" s="90" t="str">
        <f t="shared" si="26"/>
        <v/>
      </c>
      <c r="AB137" s="91">
        <f>IF(AB$8="Habilitado",IF($B137="","",ROUND(VLOOKUP($B137,PRESUPUESTO!$M$12:$HV$133,209,FALSE),2)),"")</f>
        <v>43320</v>
      </c>
      <c r="AC137" s="90">
        <f t="shared" si="27"/>
        <v>0</v>
      </c>
    </row>
    <row r="138" spans="1:29" s="79" customFormat="1" ht="21" customHeight="1">
      <c r="A138" s="158">
        <v>66</v>
      </c>
      <c r="B138" s="290">
        <v>9.1999999999999993</v>
      </c>
      <c r="C138" s="659">
        <f t="shared" ref="C138:C180" si="28">IF(B138="","",IF($L$4="Media aritmética",ROUND(AVERAGE(D138,F138,H138,J138,L138,N138,P138,R138,T138,V138,X138,Z138,AB138),2),ROUND(_xlfn.STDEV.P(D138,F138,H138,J138,L138,N138,P138,R138,T138,V138,X138,Z138,AB138),2)))</f>
        <v>13814.19</v>
      </c>
      <c r="D138" s="91" t="str">
        <f>IF(D$8="Habilitado",IF($B138="","",ROUND(VLOOKUP($B138,PRESUPUESTO!$M$12:$HV$133,5,FALSE),2)),"")</f>
        <v/>
      </c>
      <c r="E138" s="90" t="str">
        <f t="shared" ref="E138:E180" si="29">IF($B138="","",IF(D138="","",IF($L$4="Media aritmética",(D138&lt;=$C138)*($H$5/$C$5)+(D138&gt;$C138)*0,IF(AND(ROUND(AVERAGE($D138,$F138,$H138,$J138,$L138,$N138,$P138,$R138,$T138,$V138,$X138,$Z138,$AB138),2)-$C138/2&lt;=D138,(ROUND(AVERAGE($D138,$F138,$H138,$J138,$L138,$N138,$P138,$R138,$T138,$V138,$X138,$Z138,$AB138),2)+$C138/2&gt;D138)),($H$5/$C$5),0))))</f>
        <v/>
      </c>
      <c r="F138" s="91">
        <f>IF(F$8="Habilitado",IF($B138="","",ROUND(VLOOKUP($B138,PRESUPUESTO!$M$12:$HV$133,22,FALSE),2)),"")</f>
        <v>39840</v>
      </c>
      <c r="G138" s="90">
        <f t="shared" ref="G138:G180" si="30">IF($B138="","",IF(F138="","",IF($L$4="Media aritmética",(F138&lt;=$C138)*($H$5/$C$5)+(F138&gt;$C138)*0,IF(AND(ROUND(AVERAGE($D138,$F138,$H138,$J138,$L138,$N138,$P138,$R138,$T138,$V138,$X138,$Z138,$AB138),2)-$C138/2&lt;=F138,(ROUND(AVERAGE($D138,$F138,$H138,$J138,$L138,$N138,$P138,$R138,$T138,$V138,$X138,$Z138,$AB138),2)+$C138/2&gt;F138)),($H$5/$C$5),0))))</f>
        <v>0.82474226804123707</v>
      </c>
      <c r="H138" s="91" t="str">
        <f>IF(H$8="Habilitado",IF($B138="","",ROUND(VLOOKUP($B138,PRESUPUESTO!$M$12:$HV$133,39,FALSE),2)),"")</f>
        <v/>
      </c>
      <c r="I138" s="90" t="str">
        <f t="shared" ref="I138:I180" si="31">IF($B138="","",IF(H138="","",IF($L$4="Media aritmética",(H138&lt;=$C138)*($H$5/$C$5)+(H138&gt;$C138)*0,IF(AND(ROUND(AVERAGE($D138,$F138,$H138,$J138,$L138,$N138,$P138,$R138,$T138,$V138,$X138,$Z138,$AB138),2)-$C138/2&lt;=H138,(ROUND(AVERAGE($D138,$F138,$H138,$J138,$L138,$N138,$P138,$R138,$T138,$V138,$X138,$Z138,$AB138),2)+$C138/2&gt;H138)),($H$5/$C$5),0))))</f>
        <v/>
      </c>
      <c r="J138" s="91">
        <f>IF(J$8="Habilitado",IF($B138="","",ROUND(VLOOKUP($B138,PRESUPUESTO!$M$12:$HV$133,56,FALSE),2)),"")</f>
        <v>27659.61</v>
      </c>
      <c r="K138" s="90">
        <f t="shared" ref="K138:K180" si="32">IF($B138="","",IF(J138="","",IF($L$4="Media aritmética",(J138&lt;=$C138)*($H$5/$C$5)+(J138&gt;$C138)*0,IF(AND(ROUND(AVERAGE($D138,$F138,$H138,$J138,$L138,$N138,$P138,$R138,$T138,$V138,$X138,$Z138,$AB138),2)-$C138/2&lt;=J138,(ROUND(AVERAGE($D138,$F138,$H138,$J138,$L138,$N138,$P138,$R138,$T138,$V138,$X138,$Z138,$AB138),2)+$C138/2&gt;J138)),($H$5/$C$5),0))))</f>
        <v>0</v>
      </c>
      <c r="L138" s="91">
        <f>IF(L$8="Habilitado",IF($B138="","",ROUND(VLOOKUP($B138,PRESUPUESTO!$M$12:$HV$133,73,FALSE),2)),"")</f>
        <v>45000</v>
      </c>
      <c r="M138" s="90">
        <f t="shared" ref="M138:M180" si="33">IF($B138="","",IF(L138="","",IF($L$4="Media aritmética",(L138&lt;=$C138)*($H$5/$C$5)+(L138&gt;$C138)*0,IF(AND(ROUND(AVERAGE($D138,$F138,$H138,$J138,$L138,$N138,$P138,$R138,$T138,$V138,$X138,$Z138,$AB138),2)-$C138/2&lt;=L138,(ROUND(AVERAGE($D138,$F138,$H138,$J138,$L138,$N138,$P138,$R138,$T138,$V138,$X138,$Z138,$AB138),2)+$C138/2&gt;L138)),($H$5/$C$5),0))))</f>
        <v>0</v>
      </c>
      <c r="N138" s="91">
        <f>IF(N$8="Habilitado",IF($B138="","",ROUND(VLOOKUP($B138,PRESUPUESTO!$M$12:$HV$133,90,FALSE),2)),"")</f>
        <v>68343</v>
      </c>
      <c r="O138" s="90">
        <f t="shared" ref="O138:O180" si="34">IF($B138="","",IF(N138="","",IF($L$4="Media aritmética",(N138&lt;=$C138)*($H$5/$C$5)+(N138&gt;$C138)*0,IF(AND(ROUND(AVERAGE($D138,$F138,$H138,$J138,$L138,$N138,$P138,$R138,$T138,$V138,$X138,$Z138,$AB138),2)-$C138/2&lt;=N138,(ROUND(AVERAGE($D138,$F138,$H138,$J138,$L138,$N138,$P138,$R138,$T138,$V138,$X138,$Z138,$AB138),2)+$C138/2&gt;N138)),($H$5/$C$5),0))))</f>
        <v>0</v>
      </c>
      <c r="P138" s="91" t="str">
        <f>IF(P$8="Habilitado",IF($B138="","",ROUND(VLOOKUP($B138,PRESUPUESTO!$M$12:$HV$133,107,FALSE),2)),"")</f>
        <v/>
      </c>
      <c r="Q138" s="90" t="str">
        <f t="shared" ref="Q138:Q180" si="35">IF($B138="","",IF(P138="","",IF($L$4="Media aritmética",(P138&lt;=$C138)*($H$5/$C$5)+(P138&gt;$C138)*0,IF(AND(ROUND(AVERAGE($D138,$F138,$H138,$J138,$L138,$N138,$P138,$R138,$T138,$V138,$X138,$Z138,$AB138),2)-$C138/2&lt;=P138,(ROUND(AVERAGE($D138,$F138,$H138,$J138,$L138,$N138,$P138,$R138,$T138,$V138,$X138,$Z138,$AB138),2)+$C138/2&gt;P138)),($H$5/$C$5),0))))</f>
        <v/>
      </c>
      <c r="R138" s="91">
        <f>IF(R$8="Habilitado",IF($B138="","",ROUND(VLOOKUP($B138,PRESUPUESTO!$M$12:$HV$133,124,FALSE),2)),"")</f>
        <v>23000</v>
      </c>
      <c r="S138" s="90">
        <f t="shared" ref="S138:S180" si="36">IF($B138="","",IF(R138="","",IF($L$4="Media aritmética",(R138&lt;=$C138)*($H$5/$C$5)+(R138&gt;$C138)*0,IF(AND(ROUND(AVERAGE($D138,$F138,$H138,$J138,$L138,$N138,$P138,$R138,$T138,$V138,$X138,$Z138,$AB138),2)-$C138/2&lt;=R138,(ROUND(AVERAGE($D138,$F138,$H138,$J138,$L138,$N138,$P138,$R138,$T138,$V138,$X138,$Z138,$AB138),2)+$C138/2&gt;R138)),($H$5/$C$5),0))))</f>
        <v>0</v>
      </c>
      <c r="T138" s="91">
        <f>IF(T$8="Habilitado",IF($B138="","",ROUND(VLOOKUP($B138,PRESUPUESTO!$M$12:$HV$133,141,FALSE),2)),"")</f>
        <v>27522</v>
      </c>
      <c r="U138" s="90">
        <f t="shared" ref="U138:U180" si="37">IF($B138="","",IF(T138="","",IF($L$4="Media aritmética",(T138&lt;=$C138)*($H$5/$C$5)+(T138&gt;$C138)*0,IF(AND(ROUND(AVERAGE($D138,$F138,$H138,$J138,$L138,$N138,$P138,$R138,$T138,$V138,$X138,$Z138,$AB138),2)-$C138/2&lt;=T138,(ROUND(AVERAGE($D138,$F138,$H138,$J138,$L138,$N138,$P138,$R138,$T138,$V138,$X138,$Z138,$AB138),2)+$C138/2&gt;T138)),($H$5/$C$5),0))))</f>
        <v>0</v>
      </c>
      <c r="V138" s="91" t="str">
        <f>IF(V$8="Habilitado",IF($B138="","",ROUND(VLOOKUP($B138,PRESUPUESTO!$M$12:$HV$133,158,FALSE),2)),"")</f>
        <v/>
      </c>
      <c r="W138" s="90" t="str">
        <f t="shared" ref="W138:W180" si="38">IF($B138="","",IF(V138="","",IF($L$4="Media aritmética",(V138&lt;=$C138)*($H$5/$C$5)+(V138&gt;$C138)*0,IF(AND(ROUND(AVERAGE($D138,$F138,$H138,$J138,$L138,$N138,$P138,$R138,$T138,$V138,$X138,$Z138,$AB138),2)-$C138/2&lt;=V138,(ROUND(AVERAGE($D138,$F138,$H138,$J138,$L138,$N138,$P138,$R138,$T138,$V138,$X138,$Z138,$AB138),2)+$C138/2&gt;V138)),($H$5/$C$5),0))))</f>
        <v/>
      </c>
      <c r="X138" s="91">
        <f>IF(X$8="Habilitado",IF($B138="","",ROUND(VLOOKUP($B138,PRESUPUESTO!$M$12:$HV$133,175,FALSE),2)),"")</f>
        <v>42677</v>
      </c>
      <c r="Y138" s="90">
        <f t="shared" ref="Y138:Y180" si="39">IF($B138="","",IF(X138="","",IF($L$4="Media aritmética",(X138&lt;=$C138)*($H$5/$C$5)+(X138&gt;$C138)*0,IF(AND(ROUND(AVERAGE($D138,$F138,$H138,$J138,$L138,$N138,$P138,$R138,$T138,$V138,$X138,$Z138,$AB138),2)-$C138/2&lt;=X138,(ROUND(AVERAGE($D138,$F138,$H138,$J138,$L138,$N138,$P138,$R138,$T138,$V138,$X138,$Z138,$AB138),2)+$C138/2&gt;X138)),($H$5/$C$5),0))))</f>
        <v>0.82474226804123707</v>
      </c>
      <c r="Z138" s="91" t="str">
        <f>IF(Z$8="Habilitado",IF($B138="","",ROUND(VLOOKUP($B138,PRESUPUESTO!$M$12:$HV$133,192,FALSE),2)),"")</f>
        <v/>
      </c>
      <c r="AA138" s="90" t="str">
        <f t="shared" ref="AA138:AA180" si="40">IF($B138="","",IF(Z138="","",IF($L$4="Media aritmética",(Z138&lt;=$C138)*($H$5/$C$5)+(Z138&gt;$C138)*0,IF(AND(ROUND(AVERAGE($D138,$F138,$H138,$J138,$L138,$N138,$P138,$R138,$T138,$V138,$X138,$Z138,$AB138),2)-$C138/2&lt;=Z138,(ROUND(AVERAGE($D138,$F138,$H138,$J138,$L138,$N138,$P138,$R138,$T138,$V138,$X138,$Z138,$AB138),2)+$C138/2&gt;Z138)),($H$5/$C$5),0))))</f>
        <v/>
      </c>
      <c r="AB138" s="91">
        <f>IF(AB$8="Habilitado",IF($B138="","",ROUND(VLOOKUP($B138,PRESUPUESTO!$M$12:$HV$133,209,FALSE),2)),"")</f>
        <v>28500</v>
      </c>
      <c r="AC138" s="90">
        <f t="shared" ref="AC138:AC180" si="41">IF($B138="","",IF(AB138="","",IF($L$4="Media aritmética",(AB138&lt;=$C138)*($H$5/$C$5)+(AB138&gt;$C138)*0,IF(AND(ROUND(AVERAGE($D138,$F138,$H138,$J138,$L138,$N138,$P138,$R138,$T138,$V138,$X138,$Z138,$AB138),2)-$C138/2&lt;=AB138,(ROUND(AVERAGE($D138,$F138,$H138,$J138,$L138,$N138,$P138,$R138,$T138,$V138,$X138,$Z138,$AB138),2)+$C138/2&gt;AB138)),($H$5/$C$5),0))))</f>
        <v>0</v>
      </c>
    </row>
    <row r="139" spans="1:29" s="79" customFormat="1" ht="21" customHeight="1">
      <c r="A139" s="158">
        <v>67</v>
      </c>
      <c r="B139" s="290">
        <v>9.3000000000000007</v>
      </c>
      <c r="C139" s="659">
        <f t="shared" si="28"/>
        <v>11463.39</v>
      </c>
      <c r="D139" s="91" t="str">
        <f>IF(D$8="Habilitado",IF($B139="","",ROUND(VLOOKUP($B139,PRESUPUESTO!$M$12:$HV$133,5,FALSE),2)),"")</f>
        <v/>
      </c>
      <c r="E139" s="90" t="str">
        <f t="shared" si="29"/>
        <v/>
      </c>
      <c r="F139" s="91">
        <f>IF(F$8="Habilitado",IF($B139="","",ROUND(VLOOKUP($B139,PRESUPUESTO!$M$12:$HV$133,22,FALSE),2)),"")</f>
        <v>43575</v>
      </c>
      <c r="G139" s="90">
        <f t="shared" si="30"/>
        <v>0</v>
      </c>
      <c r="H139" s="91" t="str">
        <f>IF(H$8="Habilitado",IF($B139="","",ROUND(VLOOKUP($B139,PRESUPUESTO!$M$12:$HV$133,39,FALSE),2)),"")</f>
        <v/>
      </c>
      <c r="I139" s="90" t="str">
        <f t="shared" si="31"/>
        <v/>
      </c>
      <c r="J139" s="91">
        <f>IF(J$8="Habilitado",IF($B139="","",ROUND(VLOOKUP($B139,PRESUPUESTO!$M$12:$HV$133,56,FALSE),2)),"")</f>
        <v>51547.46</v>
      </c>
      <c r="K139" s="90">
        <f t="shared" si="32"/>
        <v>0</v>
      </c>
      <c r="L139" s="91">
        <f>IF(L$8="Habilitado",IF($B139="","",ROUND(VLOOKUP($B139,PRESUPUESTO!$M$12:$HV$133,73,FALSE),2)),"")</f>
        <v>35000</v>
      </c>
      <c r="M139" s="90">
        <f t="shared" si="33"/>
        <v>0.82474226804123707</v>
      </c>
      <c r="N139" s="91">
        <f>IF(N$8="Habilitado",IF($B139="","",ROUND(VLOOKUP($B139,PRESUPUESTO!$M$12:$HV$133,90,FALSE),2)),"")</f>
        <v>20688</v>
      </c>
      <c r="O139" s="90">
        <f t="shared" si="34"/>
        <v>0</v>
      </c>
      <c r="P139" s="91" t="str">
        <f>IF(P$8="Habilitado",IF($B139="","",ROUND(VLOOKUP($B139,PRESUPUESTO!$M$12:$HV$133,107,FALSE),2)),"")</f>
        <v/>
      </c>
      <c r="Q139" s="90" t="str">
        <f t="shared" si="35"/>
        <v/>
      </c>
      <c r="R139" s="91">
        <f>IF(R$8="Habilitado",IF($B139="","",ROUND(VLOOKUP($B139,PRESUPUESTO!$M$12:$HV$133,124,FALSE),2)),"")</f>
        <v>32500</v>
      </c>
      <c r="S139" s="90">
        <f t="shared" si="36"/>
        <v>0.82474226804123707</v>
      </c>
      <c r="T139" s="91">
        <f>IF(T$8="Habilitado",IF($B139="","",ROUND(VLOOKUP($B139,PRESUPUESTO!$M$12:$HV$133,141,FALSE),2)),"")</f>
        <v>51291</v>
      </c>
      <c r="U139" s="90">
        <f t="shared" si="37"/>
        <v>0</v>
      </c>
      <c r="V139" s="91" t="str">
        <f>IF(V$8="Habilitado",IF($B139="","",ROUND(VLOOKUP($B139,PRESUPUESTO!$M$12:$HV$133,158,FALSE),2)),"")</f>
        <v/>
      </c>
      <c r="W139" s="90" t="str">
        <f t="shared" si="38"/>
        <v/>
      </c>
      <c r="X139" s="91">
        <f>IF(X$8="Habilitado",IF($B139="","",ROUND(VLOOKUP($B139,PRESUPUESTO!$M$12:$HV$133,175,FALSE),2)),"")</f>
        <v>32368</v>
      </c>
      <c r="Y139" s="90">
        <f t="shared" si="39"/>
        <v>0.82474226804123707</v>
      </c>
      <c r="Z139" s="91" t="str">
        <f>IF(Z$8="Habilitado",IF($B139="","",ROUND(VLOOKUP($B139,PRESUPUESTO!$M$12:$HV$133,192,FALSE),2)),"")</f>
        <v/>
      </c>
      <c r="AA139" s="90" t="str">
        <f t="shared" si="40"/>
        <v/>
      </c>
      <c r="AB139" s="91">
        <f>IF(AB$8="Habilitado",IF($B139="","",ROUND(VLOOKUP($B139,PRESUPUESTO!$M$12:$HV$133,209,FALSE),2)),"")</f>
        <v>19950</v>
      </c>
      <c r="AC139" s="90">
        <f t="shared" si="41"/>
        <v>0</v>
      </c>
    </row>
    <row r="140" spans="1:29" s="79" customFormat="1" ht="21" customHeight="1">
      <c r="A140" s="158">
        <v>68</v>
      </c>
      <c r="B140" s="290">
        <v>9.5</v>
      </c>
      <c r="C140" s="659">
        <f t="shared" si="28"/>
        <v>20938.79</v>
      </c>
      <c r="D140" s="91" t="str">
        <f>IF(D$8="Habilitado",IF($B140="","",ROUND(VLOOKUP($B140,PRESUPUESTO!$M$12:$HV$133,5,FALSE),2)),"")</f>
        <v/>
      </c>
      <c r="E140" s="90" t="str">
        <f t="shared" si="29"/>
        <v/>
      </c>
      <c r="F140" s="91">
        <f>IF(F$8="Habilitado",IF($B140="","",ROUND(VLOOKUP($B140,PRESUPUESTO!$M$12:$HV$133,22,FALSE),2)),"")</f>
        <v>130725</v>
      </c>
      <c r="G140" s="90">
        <f t="shared" si="30"/>
        <v>0</v>
      </c>
      <c r="H140" s="91" t="str">
        <f>IF(H$8="Habilitado",IF($B140="","",ROUND(VLOOKUP($B140,PRESUPUESTO!$M$12:$HV$133,39,FALSE),2)),"")</f>
        <v/>
      </c>
      <c r="I140" s="90" t="str">
        <f t="shared" si="31"/>
        <v/>
      </c>
      <c r="J140" s="91">
        <f>IF(J$8="Habilitado",IF($B140="","",ROUND(VLOOKUP($B140,PRESUPUESTO!$M$12:$HV$133,56,FALSE),2)),"")</f>
        <v>90103.28</v>
      </c>
      <c r="K140" s="90">
        <f t="shared" si="32"/>
        <v>0</v>
      </c>
      <c r="L140" s="91">
        <f>IF(L$8="Habilitado",IF($B140="","",ROUND(VLOOKUP($B140,PRESUPUESTO!$M$12:$HV$133,73,FALSE),2)),"")</f>
        <v>100000</v>
      </c>
      <c r="M140" s="90">
        <f t="shared" si="33"/>
        <v>0</v>
      </c>
      <c r="N140" s="91">
        <f>IF(N$8="Habilitado",IF($B140="","",ROUND(VLOOKUP($B140,PRESUPUESTO!$M$12:$HV$133,90,FALSE),2)),"")</f>
        <v>115901</v>
      </c>
      <c r="O140" s="90">
        <f t="shared" si="34"/>
        <v>0.82474226804123707</v>
      </c>
      <c r="P140" s="91" t="str">
        <f>IF(P$8="Habilitado",IF($B140="","",ROUND(VLOOKUP($B140,PRESUPUESTO!$M$12:$HV$133,107,FALSE),2)),"")</f>
        <v/>
      </c>
      <c r="Q140" s="90" t="str">
        <f t="shared" si="35"/>
        <v/>
      </c>
      <c r="R140" s="91">
        <f>IF(R$8="Habilitado",IF($B140="","",ROUND(VLOOKUP($B140,PRESUPUESTO!$M$12:$HV$133,124,FALSE),2)),"")</f>
        <v>106500</v>
      </c>
      <c r="S140" s="90">
        <f t="shared" si="36"/>
        <v>0.82474226804123707</v>
      </c>
      <c r="T140" s="91">
        <f>IF(T$8="Habilitado",IF($B140="","",ROUND(VLOOKUP($B140,PRESUPUESTO!$M$12:$HV$133,141,FALSE),2)),"")</f>
        <v>89655</v>
      </c>
      <c r="U140" s="90">
        <f t="shared" si="37"/>
        <v>0</v>
      </c>
      <c r="V140" s="91" t="str">
        <f>IF(V$8="Habilitado",IF($B140="","",ROUND(VLOOKUP($B140,PRESUPUESTO!$M$12:$HV$133,158,FALSE),2)),"")</f>
        <v/>
      </c>
      <c r="W140" s="90" t="str">
        <f t="shared" si="38"/>
        <v/>
      </c>
      <c r="X140" s="91">
        <f>IF(X$8="Habilitado",IF($B140="","",ROUND(VLOOKUP($B140,PRESUPUESTO!$M$12:$HV$133,175,FALSE),2)),"")</f>
        <v>154968</v>
      </c>
      <c r="Y140" s="90">
        <f t="shared" si="39"/>
        <v>0</v>
      </c>
      <c r="Z140" s="91" t="str">
        <f>IF(Z$8="Habilitado",IF($B140="","",ROUND(VLOOKUP($B140,PRESUPUESTO!$M$12:$HV$133,192,FALSE),2)),"")</f>
        <v/>
      </c>
      <c r="AA140" s="90" t="str">
        <f t="shared" si="40"/>
        <v/>
      </c>
      <c r="AB140" s="91">
        <f>IF(AB$8="Habilitado",IF($B140="","",ROUND(VLOOKUP($B140,PRESUPUESTO!$M$12:$HV$133,209,FALSE),2)),"")</f>
        <v>125400</v>
      </c>
      <c r="AC140" s="90">
        <f t="shared" si="41"/>
        <v>0</v>
      </c>
    </row>
    <row r="141" spans="1:29" s="79" customFormat="1" ht="21" customHeight="1">
      <c r="A141" s="158">
        <v>69</v>
      </c>
      <c r="B141" s="290">
        <v>9.6</v>
      </c>
      <c r="C141" s="659">
        <f t="shared" si="28"/>
        <v>8256.89</v>
      </c>
      <c r="D141" s="91" t="str">
        <f>IF(D$8="Habilitado",IF($B141="","",ROUND(VLOOKUP($B141,PRESUPUESTO!$M$12:$HV$133,5,FALSE),2)),"")</f>
        <v/>
      </c>
      <c r="E141" s="90" t="str">
        <f t="shared" si="29"/>
        <v/>
      </c>
      <c r="F141" s="91">
        <f>IF(F$8="Habilitado",IF($B141="","",ROUND(VLOOKUP($B141,PRESUPUESTO!$M$12:$HV$133,22,FALSE),2)),"")</f>
        <v>59760</v>
      </c>
      <c r="G141" s="90">
        <f t="shared" si="30"/>
        <v>0</v>
      </c>
      <c r="H141" s="91" t="str">
        <f>IF(H$8="Habilitado",IF($B141="","",ROUND(VLOOKUP($B141,PRESUPUESTO!$M$12:$HV$133,39,FALSE),2)),"")</f>
        <v/>
      </c>
      <c r="I141" s="90" t="str">
        <f t="shared" si="31"/>
        <v/>
      </c>
      <c r="J141" s="91">
        <f>IF(J$8="Habilitado",IF($B141="","",ROUND(VLOOKUP($B141,PRESUPUESTO!$M$12:$HV$133,56,FALSE),2)),"")</f>
        <v>55738.31</v>
      </c>
      <c r="K141" s="90">
        <f t="shared" si="32"/>
        <v>0</v>
      </c>
      <c r="L141" s="91">
        <f>IF(L$8="Habilitado",IF($B141="","",ROUND(VLOOKUP($B141,PRESUPUESTO!$M$12:$HV$133,73,FALSE),2)),"")</f>
        <v>35000</v>
      </c>
      <c r="M141" s="90">
        <f t="shared" si="33"/>
        <v>0</v>
      </c>
      <c r="N141" s="91">
        <f>IF(N$8="Habilitado",IF($B141="","",ROUND(VLOOKUP($B141,PRESUPUESTO!$M$12:$HV$133,90,FALSE),2)),"")</f>
        <v>52765</v>
      </c>
      <c r="O141" s="90">
        <f t="shared" si="34"/>
        <v>0.82474226804123707</v>
      </c>
      <c r="P141" s="91" t="str">
        <f>IF(P$8="Habilitado",IF($B141="","",ROUND(VLOOKUP($B141,PRESUPUESTO!$M$12:$HV$133,107,FALSE),2)),"")</f>
        <v/>
      </c>
      <c r="Q141" s="90" t="str">
        <f t="shared" si="35"/>
        <v/>
      </c>
      <c r="R141" s="91">
        <f>IF(R$8="Habilitado",IF($B141="","",ROUND(VLOOKUP($B141,PRESUPUESTO!$M$12:$HV$133,124,FALSE),2)),"")</f>
        <v>40200</v>
      </c>
      <c r="S141" s="90">
        <f t="shared" si="36"/>
        <v>0</v>
      </c>
      <c r="T141" s="91">
        <f>IF(T$8="Habilitado",IF($B141="","",ROUND(VLOOKUP($B141,PRESUPUESTO!$M$12:$HV$133,141,FALSE),2)),"")</f>
        <v>55461</v>
      </c>
      <c r="U141" s="90">
        <f t="shared" si="37"/>
        <v>0</v>
      </c>
      <c r="V141" s="91" t="str">
        <f>IF(V$8="Habilitado",IF($B141="","",ROUND(VLOOKUP($B141,PRESUPUESTO!$M$12:$HV$133,158,FALSE),2)),"")</f>
        <v/>
      </c>
      <c r="W141" s="90" t="str">
        <f t="shared" si="38"/>
        <v/>
      </c>
      <c r="X141" s="91">
        <f>IF(X$8="Habilitado",IF($B141="","",ROUND(VLOOKUP($B141,PRESUPUESTO!$M$12:$HV$133,175,FALSE),2)),"")</f>
        <v>53984</v>
      </c>
      <c r="Y141" s="90">
        <f t="shared" si="39"/>
        <v>0</v>
      </c>
      <c r="Z141" s="91" t="str">
        <f>IF(Z$8="Habilitado",IF($B141="","",ROUND(VLOOKUP($B141,PRESUPUESTO!$M$12:$HV$133,192,FALSE),2)),"")</f>
        <v/>
      </c>
      <c r="AA141" s="90" t="str">
        <f t="shared" si="40"/>
        <v/>
      </c>
      <c r="AB141" s="91">
        <f>IF(AB$8="Habilitado",IF($B141="","",ROUND(VLOOKUP($B141,PRESUPUESTO!$M$12:$HV$133,209,FALSE),2)),"")</f>
        <v>43320</v>
      </c>
      <c r="AC141" s="90">
        <f t="shared" si="41"/>
        <v>0</v>
      </c>
    </row>
    <row r="142" spans="1:29" s="79" customFormat="1" ht="21" customHeight="1">
      <c r="A142" s="158">
        <v>70</v>
      </c>
      <c r="B142" s="290">
        <v>9.6999999999999993</v>
      </c>
      <c r="C142" s="659">
        <f t="shared" si="28"/>
        <v>13114.53</v>
      </c>
      <c r="D142" s="91" t="str">
        <f>IF(D$8="Habilitado",IF($B142="","",ROUND(VLOOKUP($B142,PRESUPUESTO!$M$12:$HV$133,5,FALSE),2)),"")</f>
        <v/>
      </c>
      <c r="E142" s="90" t="str">
        <f t="shared" si="29"/>
        <v/>
      </c>
      <c r="F142" s="91">
        <f>IF(F$8="Habilitado",IF($B142="","",ROUND(VLOOKUP($B142,PRESUPUESTO!$M$12:$HV$133,22,FALSE),2)),"")</f>
        <v>75945</v>
      </c>
      <c r="G142" s="90">
        <f t="shared" si="30"/>
        <v>0</v>
      </c>
      <c r="H142" s="91" t="str">
        <f>IF(H$8="Habilitado",IF($B142="","",ROUND(VLOOKUP($B142,PRESUPUESTO!$M$12:$HV$133,39,FALSE),2)),"")</f>
        <v/>
      </c>
      <c r="I142" s="90" t="str">
        <f t="shared" si="31"/>
        <v/>
      </c>
      <c r="J142" s="91">
        <f>IF(J$8="Habilitado",IF($B142="","",ROUND(VLOOKUP($B142,PRESUPUESTO!$M$12:$HV$133,56,FALSE),2)),"")</f>
        <v>75435.3</v>
      </c>
      <c r="K142" s="90">
        <f t="shared" si="32"/>
        <v>0</v>
      </c>
      <c r="L142" s="91">
        <f>IF(L$8="Habilitado",IF($B142="","",ROUND(VLOOKUP($B142,PRESUPUESTO!$M$12:$HV$133,73,FALSE),2)),"")</f>
        <v>40000</v>
      </c>
      <c r="M142" s="90">
        <f t="shared" si="33"/>
        <v>0</v>
      </c>
      <c r="N142" s="91">
        <f>IF(N$8="Habilitado",IF($B142="","",ROUND(VLOOKUP($B142,PRESUPUESTO!$M$12:$HV$133,90,FALSE),2)),"")</f>
        <v>64278</v>
      </c>
      <c r="O142" s="90">
        <f t="shared" si="34"/>
        <v>0.82474226804123707</v>
      </c>
      <c r="P142" s="91" t="str">
        <f>IF(P$8="Habilitado",IF($B142="","",ROUND(VLOOKUP($B142,PRESUPUESTO!$M$12:$HV$133,107,FALSE),2)),"")</f>
        <v/>
      </c>
      <c r="Q142" s="90" t="str">
        <f t="shared" si="35"/>
        <v/>
      </c>
      <c r="R142" s="91">
        <f>IF(R$8="Habilitado",IF($B142="","",ROUND(VLOOKUP($B142,PRESUPUESTO!$M$12:$HV$133,124,FALSE),2)),"")</f>
        <v>54600</v>
      </c>
      <c r="S142" s="90">
        <f t="shared" si="36"/>
        <v>0</v>
      </c>
      <c r="T142" s="91">
        <f>IF(T$8="Habilitado",IF($B142="","",ROUND(VLOOKUP($B142,PRESUPUESTO!$M$12:$HV$133,141,FALSE),2)),"")</f>
        <v>75060</v>
      </c>
      <c r="U142" s="90">
        <f t="shared" si="37"/>
        <v>0</v>
      </c>
      <c r="V142" s="91" t="str">
        <f>IF(V$8="Habilitado",IF($B142="","",ROUND(VLOOKUP($B142,PRESUPUESTO!$M$12:$HV$133,158,FALSE),2)),"")</f>
        <v/>
      </c>
      <c r="W142" s="90" t="str">
        <f t="shared" si="38"/>
        <v/>
      </c>
      <c r="X142" s="91">
        <f>IF(X$8="Habilitado",IF($B142="","",ROUND(VLOOKUP($B142,PRESUPUESTO!$M$12:$HV$133,175,FALSE),2)),"")</f>
        <v>66200</v>
      </c>
      <c r="Y142" s="90">
        <f t="shared" si="39"/>
        <v>0.82474226804123707</v>
      </c>
      <c r="Z142" s="91" t="str">
        <f>IF(Z$8="Habilitado",IF($B142="","",ROUND(VLOOKUP($B142,PRESUPUESTO!$M$12:$HV$133,192,FALSE),2)),"")</f>
        <v/>
      </c>
      <c r="AA142" s="90" t="str">
        <f t="shared" si="40"/>
        <v/>
      </c>
      <c r="AB142" s="91">
        <f>IF(AB$8="Habilitado",IF($B142="","",ROUND(VLOOKUP($B142,PRESUPUESTO!$M$12:$HV$133,209,FALSE),2)),"")</f>
        <v>45600</v>
      </c>
      <c r="AC142" s="90">
        <f t="shared" si="41"/>
        <v>0</v>
      </c>
    </row>
    <row r="143" spans="1:29" s="79" customFormat="1" ht="21" customHeight="1">
      <c r="A143" s="158">
        <v>71</v>
      </c>
      <c r="B143" s="290">
        <v>9.8000000000000007</v>
      </c>
      <c r="C143" s="659">
        <f t="shared" si="28"/>
        <v>12452.82</v>
      </c>
      <c r="D143" s="91" t="str">
        <f>IF(D$8="Habilitado",IF($B143="","",ROUND(VLOOKUP($B143,PRESUPUESTO!$M$12:$HV$133,5,FALSE),2)),"")</f>
        <v/>
      </c>
      <c r="E143" s="90" t="str">
        <f t="shared" si="29"/>
        <v/>
      </c>
      <c r="F143" s="91">
        <f>IF(F$8="Habilitado",IF($B143="","",ROUND(VLOOKUP($B143,PRESUPUESTO!$M$12:$HV$133,22,FALSE),2)),"")</f>
        <v>80303</v>
      </c>
      <c r="G143" s="90">
        <f t="shared" si="30"/>
        <v>0.82474226804123707</v>
      </c>
      <c r="H143" s="91" t="str">
        <f>IF(H$8="Habilitado",IF($B143="","",ROUND(VLOOKUP($B143,PRESUPUESTO!$M$12:$HV$133,39,FALSE),2)),"")</f>
        <v/>
      </c>
      <c r="I143" s="90" t="str">
        <f t="shared" si="31"/>
        <v/>
      </c>
      <c r="J143" s="91">
        <f>IF(J$8="Habilitado",IF($B143="","",ROUND(VLOOKUP($B143,PRESUPUESTO!$M$12:$HV$133,56,FALSE),2)),"")</f>
        <v>93595.65</v>
      </c>
      <c r="K143" s="90">
        <f t="shared" si="32"/>
        <v>0</v>
      </c>
      <c r="L143" s="91">
        <f>IF(L$8="Habilitado",IF($B143="","",ROUND(VLOOKUP($B143,PRESUPUESTO!$M$12:$HV$133,73,FALSE),2)),"")</f>
        <v>85000</v>
      </c>
      <c r="M143" s="90">
        <f t="shared" si="33"/>
        <v>0.82474226804123707</v>
      </c>
      <c r="N143" s="91">
        <f>IF(N$8="Habilitado",IF($B143="","",ROUND(VLOOKUP($B143,PRESUPUESTO!$M$12:$HV$133,90,FALSE),2)),"")</f>
        <v>63926</v>
      </c>
      <c r="O143" s="90">
        <f t="shared" si="34"/>
        <v>0</v>
      </c>
      <c r="P143" s="91" t="str">
        <f>IF(P$8="Habilitado",IF($B143="","",ROUND(VLOOKUP($B143,PRESUPUESTO!$M$12:$HV$133,107,FALSE),2)),"")</f>
        <v/>
      </c>
      <c r="Q143" s="90" t="str">
        <f t="shared" si="35"/>
        <v/>
      </c>
      <c r="R143" s="91">
        <f>IF(R$8="Habilitado",IF($B143="","",ROUND(VLOOKUP($B143,PRESUPUESTO!$M$12:$HV$133,124,FALSE),2)),"")</f>
        <v>69500</v>
      </c>
      <c r="S143" s="90">
        <f t="shared" si="36"/>
        <v>0</v>
      </c>
      <c r="T143" s="91">
        <f>IF(T$8="Habilitado",IF($B143="","",ROUND(VLOOKUP($B143,PRESUPUESTO!$M$12:$HV$133,141,FALSE),2)),"")</f>
        <v>93130</v>
      </c>
      <c r="U143" s="90">
        <f t="shared" si="37"/>
        <v>0</v>
      </c>
      <c r="V143" s="91" t="str">
        <f>IF(V$8="Habilitado",IF($B143="","",ROUND(VLOOKUP($B143,PRESUPUESTO!$M$12:$HV$133,158,FALSE),2)),"")</f>
        <v/>
      </c>
      <c r="W143" s="90" t="str">
        <f t="shared" si="38"/>
        <v/>
      </c>
      <c r="X143" s="91">
        <f>IF(X$8="Habilitado",IF($B143="","",ROUND(VLOOKUP($B143,PRESUPUESTO!$M$12:$HV$133,175,FALSE),2)),"")</f>
        <v>94223</v>
      </c>
      <c r="Y143" s="90">
        <f t="shared" si="39"/>
        <v>0</v>
      </c>
      <c r="Z143" s="91" t="str">
        <f>IF(Z$8="Habilitado",IF($B143="","",ROUND(VLOOKUP($B143,PRESUPUESTO!$M$12:$HV$133,192,FALSE),2)),"")</f>
        <v/>
      </c>
      <c r="AA143" s="90" t="str">
        <f t="shared" si="40"/>
        <v/>
      </c>
      <c r="AB143" s="91">
        <f>IF(AB$8="Habilitado",IF($B143="","",ROUND(VLOOKUP($B143,PRESUPUESTO!$M$12:$HV$133,209,FALSE),2)),"")</f>
        <v>102600</v>
      </c>
      <c r="AC143" s="90">
        <f t="shared" si="41"/>
        <v>0</v>
      </c>
    </row>
    <row r="144" spans="1:29" s="79" customFormat="1" ht="21" customHeight="1">
      <c r="A144" s="158">
        <v>72</v>
      </c>
      <c r="B144" s="290">
        <v>9.9</v>
      </c>
      <c r="C144" s="659">
        <f t="shared" si="28"/>
        <v>11790.77</v>
      </c>
      <c r="D144" s="91" t="str">
        <f>IF(D$8="Habilitado",IF($B144="","",ROUND(VLOOKUP($B144,PRESUPUESTO!$M$12:$HV$133,5,FALSE),2)),"")</f>
        <v/>
      </c>
      <c r="E144" s="90" t="str">
        <f t="shared" si="29"/>
        <v/>
      </c>
      <c r="F144" s="91">
        <f>IF(F$8="Habilitado",IF($B144="","",ROUND(VLOOKUP($B144,PRESUPUESTO!$M$12:$HV$133,22,FALSE),2)),"")</f>
        <v>81548</v>
      </c>
      <c r="G144" s="90">
        <f t="shared" si="30"/>
        <v>0.82474226804123707</v>
      </c>
      <c r="H144" s="91" t="str">
        <f>IF(H$8="Habilitado",IF($B144="","",ROUND(VLOOKUP($B144,PRESUPUESTO!$M$12:$HV$133,39,FALSE),2)),"")</f>
        <v/>
      </c>
      <c r="I144" s="90" t="str">
        <f t="shared" si="31"/>
        <v/>
      </c>
      <c r="J144" s="91">
        <f>IF(J$8="Habilitado",IF($B144="","",ROUND(VLOOKUP($B144,PRESUPUESTO!$M$12:$HV$133,56,FALSE),2)),"")</f>
        <v>100580.4</v>
      </c>
      <c r="K144" s="90">
        <f t="shared" si="32"/>
        <v>0</v>
      </c>
      <c r="L144" s="91">
        <f>IF(L$8="Habilitado",IF($B144="","",ROUND(VLOOKUP($B144,PRESUPUESTO!$M$12:$HV$133,73,FALSE),2)),"")</f>
        <v>80000</v>
      </c>
      <c r="M144" s="90">
        <f t="shared" si="33"/>
        <v>0</v>
      </c>
      <c r="N144" s="91">
        <f>IF(N$8="Habilitado",IF($B144="","",ROUND(VLOOKUP($B144,PRESUPUESTO!$M$12:$HV$133,90,FALSE),2)),"")</f>
        <v>64459</v>
      </c>
      <c r="O144" s="90">
        <f t="shared" si="34"/>
        <v>0</v>
      </c>
      <c r="P144" s="91" t="str">
        <f>IF(P$8="Habilitado",IF($B144="","",ROUND(VLOOKUP($B144,PRESUPUESTO!$M$12:$HV$133,107,FALSE),2)),"")</f>
        <v/>
      </c>
      <c r="Q144" s="90" t="str">
        <f t="shared" si="35"/>
        <v/>
      </c>
      <c r="R144" s="91">
        <f>IF(R$8="Habilitado",IF($B144="","",ROUND(VLOOKUP($B144,PRESUPUESTO!$M$12:$HV$133,124,FALSE),2)),"")</f>
        <v>80000</v>
      </c>
      <c r="S144" s="90">
        <f t="shared" si="36"/>
        <v>0</v>
      </c>
      <c r="T144" s="91">
        <f>IF(T$8="Habilitado",IF($B144="","",ROUND(VLOOKUP($B144,PRESUPUESTO!$M$12:$HV$133,141,FALSE),2)),"")</f>
        <v>100080</v>
      </c>
      <c r="U144" s="90">
        <f t="shared" si="37"/>
        <v>0</v>
      </c>
      <c r="V144" s="91" t="str">
        <f>IF(V$8="Habilitado",IF($B144="","",ROUND(VLOOKUP($B144,PRESUPUESTO!$M$12:$HV$133,158,FALSE),2)),"")</f>
        <v/>
      </c>
      <c r="W144" s="90" t="str">
        <f t="shared" si="38"/>
        <v/>
      </c>
      <c r="X144" s="91">
        <f>IF(X$8="Habilitado",IF($B144="","",ROUND(VLOOKUP($B144,PRESUPUESTO!$M$12:$HV$133,175,FALSE),2)),"")</f>
        <v>91784</v>
      </c>
      <c r="Y144" s="90">
        <f t="shared" si="39"/>
        <v>0.82474226804123707</v>
      </c>
      <c r="Z144" s="91" t="str">
        <f>IF(Z$8="Habilitado",IF($B144="","",ROUND(VLOOKUP($B144,PRESUPUESTO!$M$12:$HV$133,192,FALSE),2)),"")</f>
        <v/>
      </c>
      <c r="AA144" s="90" t="str">
        <f t="shared" si="40"/>
        <v/>
      </c>
      <c r="AB144" s="91">
        <f>IF(AB$8="Habilitado",IF($B144="","",ROUND(VLOOKUP($B144,PRESUPUESTO!$M$12:$HV$133,209,FALSE),2)),"")</f>
        <v>96900</v>
      </c>
      <c r="AC144" s="90">
        <f t="shared" si="41"/>
        <v>0</v>
      </c>
    </row>
    <row r="145" spans="1:29" s="79" customFormat="1" ht="21" customHeight="1">
      <c r="A145" s="158">
        <v>73</v>
      </c>
      <c r="B145" s="290">
        <v>9.1</v>
      </c>
      <c r="C145" s="659">
        <f t="shared" si="28"/>
        <v>16235.37</v>
      </c>
      <c r="D145" s="91" t="str">
        <f>IF(D$8="Habilitado",IF($B145="","",ROUND(VLOOKUP($B145,PRESUPUESTO!$M$12:$HV$133,5,FALSE),2)),"")</f>
        <v/>
      </c>
      <c r="E145" s="90" t="str">
        <f t="shared" si="29"/>
        <v/>
      </c>
      <c r="F145" s="91">
        <f>IF(F$8="Habilitado",IF($B145="","",ROUND(VLOOKUP($B145,PRESUPUESTO!$M$12:$HV$133,22,FALSE),2)),"")</f>
        <v>90885</v>
      </c>
      <c r="G145" s="90">
        <f t="shared" si="30"/>
        <v>0</v>
      </c>
      <c r="H145" s="91" t="str">
        <f>IF(H$8="Habilitado",IF($B145="","",ROUND(VLOOKUP($B145,PRESUPUESTO!$M$12:$HV$133,39,FALSE),2)),"")</f>
        <v/>
      </c>
      <c r="I145" s="90" t="str">
        <f t="shared" si="31"/>
        <v/>
      </c>
      <c r="J145" s="91">
        <f>IF(J$8="Habilitado",IF($B145="","",ROUND(VLOOKUP($B145,PRESUPUESTO!$M$12:$HV$133,56,FALSE),2)),"")</f>
        <v>69568.11</v>
      </c>
      <c r="K145" s="90">
        <f t="shared" si="32"/>
        <v>0.82474226804123707</v>
      </c>
      <c r="L145" s="91">
        <f>IF(L$8="Habilitado",IF($B145="","",ROUND(VLOOKUP($B145,PRESUPUESTO!$M$12:$HV$133,73,FALSE),2)),"")</f>
        <v>55000</v>
      </c>
      <c r="M145" s="90">
        <f t="shared" si="33"/>
        <v>0</v>
      </c>
      <c r="N145" s="91">
        <f>IF(N$8="Habilitado",IF($B145="","",ROUND(VLOOKUP($B145,PRESUPUESTO!$M$12:$HV$133,90,FALSE),2)),"")</f>
        <v>75537</v>
      </c>
      <c r="O145" s="90">
        <f t="shared" si="34"/>
        <v>0.82474226804123707</v>
      </c>
      <c r="P145" s="91" t="str">
        <f>IF(P$8="Habilitado",IF($B145="","",ROUND(VLOOKUP($B145,PRESUPUESTO!$M$12:$HV$133,107,FALSE),2)),"")</f>
        <v/>
      </c>
      <c r="Q145" s="90" t="str">
        <f t="shared" si="35"/>
        <v/>
      </c>
      <c r="R145" s="91">
        <f>IF(R$8="Habilitado",IF($B145="","",ROUND(VLOOKUP($B145,PRESUPUESTO!$M$12:$HV$133,124,FALSE),2)),"")</f>
        <v>96800</v>
      </c>
      <c r="S145" s="90">
        <f t="shared" si="36"/>
        <v>0</v>
      </c>
      <c r="T145" s="91">
        <f>IF(T$8="Habilitado",IF($B145="","",ROUND(VLOOKUP($B145,PRESUPUESTO!$M$12:$HV$133,141,FALSE),2)),"")</f>
        <v>69222</v>
      </c>
      <c r="U145" s="90">
        <f t="shared" si="37"/>
        <v>0.82474226804123707</v>
      </c>
      <c r="V145" s="91" t="str">
        <f>IF(V$8="Habilitado",IF($B145="","",ROUND(VLOOKUP($B145,PRESUPUESTO!$M$12:$HV$133,158,FALSE),2)),"")</f>
        <v/>
      </c>
      <c r="W145" s="90" t="str">
        <f t="shared" si="38"/>
        <v/>
      </c>
      <c r="X145" s="91">
        <f>IF(X$8="Habilitado",IF($B145="","",ROUND(VLOOKUP($B145,PRESUPUESTO!$M$12:$HV$133,175,FALSE),2)),"")</f>
        <v>70279</v>
      </c>
      <c r="Y145" s="90">
        <f t="shared" si="39"/>
        <v>0.82474226804123707</v>
      </c>
      <c r="Z145" s="91" t="str">
        <f>IF(Z$8="Habilitado",IF($B145="","",ROUND(VLOOKUP($B145,PRESUPUESTO!$M$12:$HV$133,192,FALSE),2)),"")</f>
        <v/>
      </c>
      <c r="AA145" s="90" t="str">
        <f t="shared" si="40"/>
        <v/>
      </c>
      <c r="AB145" s="91">
        <f>IF(AB$8="Habilitado",IF($B145="","",ROUND(VLOOKUP($B145,PRESUPUESTO!$M$12:$HV$133,209,FALSE),2)),"")</f>
        <v>43320</v>
      </c>
      <c r="AC145" s="90">
        <f t="shared" si="41"/>
        <v>0</v>
      </c>
    </row>
    <row r="146" spans="1:29" s="79" customFormat="1" ht="21" customHeight="1">
      <c r="A146" s="158">
        <v>74</v>
      </c>
      <c r="B146" s="290" t="s">
        <v>328</v>
      </c>
      <c r="C146" s="659">
        <f t="shared" si="28"/>
        <v>16026.19</v>
      </c>
      <c r="D146" s="91" t="str">
        <f>IF(D$8="Habilitado",IF($B146="","",ROUND(VLOOKUP($B146,PRESUPUESTO!$M$12:$HV$133,5,FALSE),2)),"")</f>
        <v/>
      </c>
      <c r="E146" s="90" t="str">
        <f t="shared" si="29"/>
        <v/>
      </c>
      <c r="F146" s="91">
        <f>IF(F$8="Habilitado",IF($B146="","",ROUND(VLOOKUP($B146,PRESUPUESTO!$M$12:$HV$133,22,FALSE),2)),"")</f>
        <v>21165</v>
      </c>
      <c r="G146" s="90">
        <f t="shared" si="30"/>
        <v>0</v>
      </c>
      <c r="H146" s="91" t="str">
        <f>IF(H$8="Habilitado",IF($B146="","",ROUND(VLOOKUP($B146,PRESUPUESTO!$M$12:$HV$133,39,FALSE),2)),"")</f>
        <v/>
      </c>
      <c r="I146" s="90" t="str">
        <f t="shared" si="31"/>
        <v/>
      </c>
      <c r="J146" s="91">
        <f>IF(J$8="Habilitado",IF($B146="","",ROUND(VLOOKUP($B146,PRESUPUESTO!$M$12:$HV$133,56,FALSE),2)),"")</f>
        <v>34784.06</v>
      </c>
      <c r="K146" s="90">
        <f t="shared" si="32"/>
        <v>0.82474226804123707</v>
      </c>
      <c r="L146" s="91">
        <f>IF(L$8="Habilitado",IF($B146="","",ROUND(VLOOKUP($B146,PRESUPUESTO!$M$12:$HV$133,73,FALSE),2)),"")</f>
        <v>40000</v>
      </c>
      <c r="M146" s="90">
        <f t="shared" si="33"/>
        <v>0</v>
      </c>
      <c r="N146" s="91">
        <f>IF(N$8="Habilitado",IF($B146="","",ROUND(VLOOKUP($B146,PRESUPUESTO!$M$12:$HV$133,90,FALSE),2)),"")</f>
        <v>64900</v>
      </c>
      <c r="O146" s="90">
        <f t="shared" si="34"/>
        <v>0</v>
      </c>
      <c r="P146" s="91" t="str">
        <f>IF(P$8="Habilitado",IF($B146="","",ROUND(VLOOKUP($B146,PRESUPUESTO!$M$12:$HV$133,107,FALSE),2)),"")</f>
        <v/>
      </c>
      <c r="Q146" s="90" t="str">
        <f t="shared" si="35"/>
        <v/>
      </c>
      <c r="R146" s="91">
        <f>IF(R$8="Habilitado",IF($B146="","",ROUND(VLOOKUP($B146,PRESUPUESTO!$M$12:$HV$133,124,FALSE),2)),"")</f>
        <v>22500</v>
      </c>
      <c r="S146" s="90">
        <f t="shared" si="36"/>
        <v>0</v>
      </c>
      <c r="T146" s="91">
        <f>IF(T$8="Habilitado",IF($B146="","",ROUND(VLOOKUP($B146,PRESUPUESTO!$M$12:$HV$133,141,FALSE),2)),"")</f>
        <v>34611</v>
      </c>
      <c r="U146" s="90">
        <f t="shared" si="37"/>
        <v>0.82474226804123707</v>
      </c>
      <c r="V146" s="91" t="str">
        <f>IF(V$8="Habilitado",IF($B146="","",ROUND(VLOOKUP($B146,PRESUPUESTO!$M$12:$HV$133,158,FALSE),2)),"")</f>
        <v/>
      </c>
      <c r="W146" s="90" t="str">
        <f t="shared" si="38"/>
        <v/>
      </c>
      <c r="X146" s="91">
        <f>IF(X$8="Habilitado",IF($B146="","",ROUND(VLOOKUP($B146,PRESUPUESTO!$M$12:$HV$133,175,FALSE),2)),"")</f>
        <v>19842</v>
      </c>
      <c r="Y146" s="90">
        <f t="shared" si="39"/>
        <v>0</v>
      </c>
      <c r="Z146" s="91" t="str">
        <f>IF(Z$8="Habilitado",IF($B146="","",ROUND(VLOOKUP($B146,PRESUPUESTO!$M$12:$HV$133,192,FALSE),2)),"")</f>
        <v/>
      </c>
      <c r="AA146" s="90" t="str">
        <f t="shared" si="40"/>
        <v/>
      </c>
      <c r="AB146" s="91">
        <f>IF(AB$8="Habilitado",IF($B146="","",ROUND(VLOOKUP($B146,PRESUPUESTO!$M$12:$HV$133,209,FALSE),2)),"")</f>
        <v>8550</v>
      </c>
      <c r="AC146" s="90">
        <f t="shared" si="41"/>
        <v>0</v>
      </c>
    </row>
    <row r="147" spans="1:29" s="79" customFormat="1" ht="21" customHeight="1">
      <c r="A147" s="158">
        <v>75</v>
      </c>
      <c r="B147" s="290" t="s">
        <v>330</v>
      </c>
      <c r="C147" s="659">
        <f t="shared" si="28"/>
        <v>330030.62</v>
      </c>
      <c r="D147" s="91" t="str">
        <f>IF(D$8="Habilitado",IF($B147="","",ROUND(VLOOKUP($B147,PRESUPUESTO!$M$12:$HV$133,5,FALSE),2)),"")</f>
        <v/>
      </c>
      <c r="E147" s="90" t="str">
        <f t="shared" si="29"/>
        <v/>
      </c>
      <c r="F147" s="91">
        <f>IF(F$8="Habilitado",IF($B147="","",ROUND(VLOOKUP($B147,PRESUPUESTO!$M$12:$HV$133,22,FALSE),2)),"")</f>
        <v>1058250</v>
      </c>
      <c r="G147" s="90">
        <f t="shared" si="30"/>
        <v>0.82474226804123707</v>
      </c>
      <c r="H147" s="91" t="str">
        <f>IF(H$8="Habilitado",IF($B147="","",ROUND(VLOOKUP($B147,PRESUPUESTO!$M$12:$HV$133,39,FALSE),2)),"")</f>
        <v/>
      </c>
      <c r="I147" s="90" t="str">
        <f t="shared" si="31"/>
        <v/>
      </c>
      <c r="J147" s="91">
        <f>IF(J$8="Habilitado",IF($B147="","",ROUND(VLOOKUP($B147,PRESUPUESTO!$M$12:$HV$133,56,FALSE),2)),"")</f>
        <v>603482.4</v>
      </c>
      <c r="K147" s="90">
        <f t="shared" si="32"/>
        <v>0</v>
      </c>
      <c r="L147" s="91">
        <f>IF(L$8="Habilitado",IF($B147="","",ROUND(VLOOKUP($B147,PRESUPUESTO!$M$12:$HV$133,73,FALSE),2)),"")</f>
        <v>1300000</v>
      </c>
      <c r="M147" s="90">
        <f t="shared" si="33"/>
        <v>0</v>
      </c>
      <c r="N147" s="91">
        <f>IF(N$8="Habilitado",IF($B147="","",ROUND(VLOOKUP($B147,PRESUPUESTO!$M$12:$HV$133,90,FALSE),2)),"")</f>
        <v>1154910</v>
      </c>
      <c r="O147" s="90">
        <f t="shared" si="34"/>
        <v>0.82474226804123707</v>
      </c>
      <c r="P147" s="91" t="str">
        <f>IF(P$8="Habilitado",IF($B147="","",ROUND(VLOOKUP($B147,PRESUPUESTO!$M$12:$HV$133,107,FALSE),2)),"")</f>
        <v/>
      </c>
      <c r="Q147" s="90" t="str">
        <f t="shared" si="35"/>
        <v/>
      </c>
      <c r="R147" s="91">
        <f>IF(R$8="Habilitado",IF($B147="","",ROUND(VLOOKUP($B147,PRESUPUESTO!$M$12:$HV$133,124,FALSE),2)),"")</f>
        <v>1238437</v>
      </c>
      <c r="S147" s="90">
        <f t="shared" si="36"/>
        <v>0</v>
      </c>
      <c r="T147" s="91">
        <f>IF(T$8="Habilitado",IF($B147="","",ROUND(VLOOKUP($B147,PRESUPUESTO!$M$12:$HV$133,141,FALSE),2)),"")</f>
        <v>600480</v>
      </c>
      <c r="U147" s="90">
        <f t="shared" si="37"/>
        <v>0</v>
      </c>
      <c r="V147" s="91" t="str">
        <f>IF(V$8="Habilitado",IF($B147="","",ROUND(VLOOKUP($B147,PRESUPUESTO!$M$12:$HV$133,158,FALSE),2)),"")</f>
        <v/>
      </c>
      <c r="W147" s="90" t="str">
        <f t="shared" si="38"/>
        <v/>
      </c>
      <c r="X147" s="91">
        <f>IF(X$8="Habilitado",IF($B147="","",ROUND(VLOOKUP($B147,PRESUPUESTO!$M$12:$HV$133,175,FALSE),2)),"")</f>
        <v>693145</v>
      </c>
      <c r="Y147" s="90">
        <f t="shared" si="39"/>
        <v>0</v>
      </c>
      <c r="Z147" s="91" t="str">
        <f>IF(Z$8="Habilitado",IF($B147="","",ROUND(VLOOKUP($B147,PRESUPUESTO!$M$12:$HV$133,192,FALSE),2)),"")</f>
        <v/>
      </c>
      <c r="AA147" s="90" t="str">
        <f t="shared" si="40"/>
        <v/>
      </c>
      <c r="AB147" s="91">
        <f>IF(AB$8="Habilitado",IF($B147="","",ROUND(VLOOKUP($B147,PRESUPUESTO!$M$12:$HV$133,209,FALSE),2)),"")</f>
        <v>1539000</v>
      </c>
      <c r="AC147" s="90">
        <f t="shared" si="41"/>
        <v>0</v>
      </c>
    </row>
    <row r="148" spans="1:29" s="79" customFormat="1" ht="21" customHeight="1">
      <c r="A148" s="158">
        <v>76</v>
      </c>
      <c r="B148" s="290" t="s">
        <v>332</v>
      </c>
      <c r="C148" s="659">
        <f t="shared" si="28"/>
        <v>484068.46</v>
      </c>
      <c r="D148" s="91" t="str">
        <f>IF(D$8="Habilitado",IF($B148="","",ROUND(VLOOKUP($B148,PRESUPUESTO!$M$12:$HV$133,5,FALSE),2)),"")</f>
        <v/>
      </c>
      <c r="E148" s="90" t="str">
        <f t="shared" si="29"/>
        <v/>
      </c>
      <c r="F148" s="91">
        <f>IF(F$8="Habilitado",IF($B148="","",ROUND(VLOOKUP($B148,PRESUPUESTO!$M$12:$HV$133,22,FALSE),2)),"")</f>
        <v>1058250</v>
      </c>
      <c r="G148" s="90">
        <f t="shared" si="30"/>
        <v>0.82474226804123707</v>
      </c>
      <c r="H148" s="91" t="str">
        <f>IF(H$8="Habilitado",IF($B148="","",ROUND(VLOOKUP($B148,PRESUPUESTO!$M$12:$HV$133,39,FALSE),2)),"")</f>
        <v/>
      </c>
      <c r="I148" s="90" t="str">
        <f t="shared" si="31"/>
        <v/>
      </c>
      <c r="J148" s="91">
        <f>IF(J$8="Habilitado",IF($B148="","",ROUND(VLOOKUP($B148,PRESUPUESTO!$M$12:$HV$133,56,FALSE),2)),"")</f>
        <v>913605.3</v>
      </c>
      <c r="K148" s="90">
        <f t="shared" si="32"/>
        <v>0.82474226804123707</v>
      </c>
      <c r="L148" s="91">
        <f>IF(L$8="Habilitado",IF($B148="","",ROUND(VLOOKUP($B148,PRESUPUESTO!$M$12:$HV$133,73,FALSE),2)),"")</f>
        <v>1300000</v>
      </c>
      <c r="M148" s="90">
        <f t="shared" si="33"/>
        <v>0</v>
      </c>
      <c r="N148" s="91">
        <f>IF(N$8="Habilitado",IF($B148="","",ROUND(VLOOKUP($B148,PRESUPUESTO!$M$12:$HV$133,90,FALSE),2)),"")</f>
        <v>1031960</v>
      </c>
      <c r="O148" s="90">
        <f t="shared" si="34"/>
        <v>0.82474226804123707</v>
      </c>
      <c r="P148" s="91" t="str">
        <f>IF(P$8="Habilitado",IF($B148="","",ROUND(VLOOKUP($B148,PRESUPUESTO!$M$12:$HV$133,107,FALSE),2)),"")</f>
        <v/>
      </c>
      <c r="Q148" s="90" t="str">
        <f t="shared" si="35"/>
        <v/>
      </c>
      <c r="R148" s="91">
        <f>IF(R$8="Habilitado",IF($B148="","",ROUND(VLOOKUP($B148,PRESUPUESTO!$M$12:$HV$133,124,FALSE),2)),"")</f>
        <v>255000</v>
      </c>
      <c r="S148" s="90">
        <f t="shared" si="36"/>
        <v>0</v>
      </c>
      <c r="T148" s="91">
        <f>IF(T$8="Habilitado",IF($B148="","",ROUND(VLOOKUP($B148,PRESUPUESTO!$M$12:$HV$133,141,FALSE),2)),"")</f>
        <v>909060</v>
      </c>
      <c r="U148" s="90">
        <f t="shared" si="37"/>
        <v>0.82474226804123707</v>
      </c>
      <c r="V148" s="91" t="str">
        <f>IF(V$8="Habilitado",IF($B148="","",ROUND(VLOOKUP($B148,PRESUPUESTO!$M$12:$HV$133,158,FALSE),2)),"")</f>
        <v/>
      </c>
      <c r="W148" s="90" t="str">
        <f t="shared" si="38"/>
        <v/>
      </c>
      <c r="X148" s="91">
        <f>IF(X$8="Habilitado",IF($B148="","",ROUND(VLOOKUP($B148,PRESUPUESTO!$M$12:$HV$133,175,FALSE),2)),"")</f>
        <v>672400</v>
      </c>
      <c r="Y148" s="90">
        <f t="shared" si="39"/>
        <v>0</v>
      </c>
      <c r="Z148" s="91" t="str">
        <f>IF(Z$8="Habilitado",IF($B148="","",ROUND(VLOOKUP($B148,PRESUPUESTO!$M$12:$HV$133,192,FALSE),2)),"")</f>
        <v/>
      </c>
      <c r="AA148" s="90" t="str">
        <f t="shared" si="40"/>
        <v/>
      </c>
      <c r="AB148" s="91">
        <f>IF(AB$8="Habilitado",IF($B148="","",ROUND(VLOOKUP($B148,PRESUPUESTO!$M$12:$HV$133,209,FALSE),2)),"")</f>
        <v>2052000</v>
      </c>
      <c r="AC148" s="90">
        <f t="shared" si="41"/>
        <v>0</v>
      </c>
    </row>
    <row r="149" spans="1:29" s="79" customFormat="1" ht="21" customHeight="1">
      <c r="A149" s="158">
        <v>77</v>
      </c>
      <c r="B149" s="290" t="s">
        <v>334</v>
      </c>
      <c r="C149" s="659">
        <f t="shared" si="28"/>
        <v>30315.53</v>
      </c>
      <c r="D149" s="91" t="str">
        <f>IF(D$8="Habilitado",IF($B149="","",ROUND(VLOOKUP($B149,PRESUPUESTO!$M$12:$HV$133,5,FALSE),2)),"")</f>
        <v/>
      </c>
      <c r="E149" s="90" t="str">
        <f t="shared" si="29"/>
        <v/>
      </c>
      <c r="F149" s="91">
        <f>IF(F$8="Habilitado",IF($B149="","",ROUND(VLOOKUP($B149,PRESUPUESTO!$M$12:$HV$133,22,FALSE),2)),"")</f>
        <v>65985</v>
      </c>
      <c r="G149" s="90">
        <f t="shared" si="30"/>
        <v>0</v>
      </c>
      <c r="H149" s="91" t="str">
        <f>IF(H$8="Habilitado",IF($B149="","",ROUND(VLOOKUP($B149,PRESUPUESTO!$M$12:$HV$133,39,FALSE),2)),"")</f>
        <v/>
      </c>
      <c r="I149" s="90" t="str">
        <f t="shared" si="31"/>
        <v/>
      </c>
      <c r="J149" s="91">
        <f>IF(J$8="Habilitado",IF($B149="","",ROUND(VLOOKUP($B149,PRESUPUESTO!$M$12:$HV$133,56,FALSE),2)),"")</f>
        <v>132151.47</v>
      </c>
      <c r="K149" s="90">
        <f t="shared" si="32"/>
        <v>0</v>
      </c>
      <c r="L149" s="91">
        <f>IF(L$8="Habilitado",IF($B149="","",ROUND(VLOOKUP($B149,PRESUPUESTO!$M$12:$HV$133,73,FALSE),2)),"")</f>
        <v>65000</v>
      </c>
      <c r="M149" s="90">
        <f t="shared" si="33"/>
        <v>0</v>
      </c>
      <c r="N149" s="91">
        <f>IF(N$8="Habilitado",IF($B149="","",ROUND(VLOOKUP($B149,PRESUPUESTO!$M$12:$HV$133,90,FALSE),2)),"")</f>
        <v>79330</v>
      </c>
      <c r="O149" s="90">
        <f t="shared" si="34"/>
        <v>0.82474226804123707</v>
      </c>
      <c r="P149" s="91" t="str">
        <f>IF(P$8="Habilitado",IF($B149="","",ROUND(VLOOKUP($B149,PRESUPUESTO!$M$12:$HV$133,107,FALSE),2)),"")</f>
        <v/>
      </c>
      <c r="Q149" s="90" t="str">
        <f t="shared" si="35"/>
        <v/>
      </c>
      <c r="R149" s="91">
        <f>IF(R$8="Habilitado",IF($B149="","",ROUND(VLOOKUP($B149,PRESUPUESTO!$M$12:$HV$133,124,FALSE),2)),"")</f>
        <v>48800</v>
      </c>
      <c r="S149" s="90">
        <f t="shared" si="36"/>
        <v>0</v>
      </c>
      <c r="T149" s="91">
        <f>IF(T$8="Habilitado",IF($B149="","",ROUND(VLOOKUP($B149,PRESUPUESTO!$M$12:$HV$133,141,FALSE),2)),"")</f>
        <v>131494</v>
      </c>
      <c r="U149" s="90">
        <f t="shared" si="37"/>
        <v>0</v>
      </c>
      <c r="V149" s="91" t="str">
        <f>IF(V$8="Habilitado",IF($B149="","",ROUND(VLOOKUP($B149,PRESUPUESTO!$M$12:$HV$133,158,FALSE),2)),"")</f>
        <v/>
      </c>
      <c r="W149" s="90" t="str">
        <f t="shared" si="38"/>
        <v/>
      </c>
      <c r="X149" s="91">
        <f>IF(X$8="Habilitado",IF($B149="","",ROUND(VLOOKUP($B149,PRESUPUESTO!$M$12:$HV$133,175,FALSE),2)),"")</f>
        <v>56090</v>
      </c>
      <c r="Y149" s="90">
        <f t="shared" si="39"/>
        <v>0</v>
      </c>
      <c r="Z149" s="91" t="str">
        <f>IF(Z$8="Habilitado",IF($B149="","",ROUND(VLOOKUP($B149,PRESUPUESTO!$M$12:$HV$133,192,FALSE),2)),"")</f>
        <v/>
      </c>
      <c r="AA149" s="90" t="str">
        <f t="shared" si="40"/>
        <v/>
      </c>
      <c r="AB149" s="91">
        <f>IF(AB$8="Habilitado",IF($B149="","",ROUND(VLOOKUP($B149,PRESUPUESTO!$M$12:$HV$133,209,FALSE),2)),"")</f>
        <v>74100</v>
      </c>
      <c r="AC149" s="90">
        <f t="shared" si="41"/>
        <v>0.82474226804123707</v>
      </c>
    </row>
    <row r="150" spans="1:29" s="79" customFormat="1" ht="21" customHeight="1">
      <c r="A150" s="158">
        <v>78</v>
      </c>
      <c r="B150" s="290" t="s">
        <v>336</v>
      </c>
      <c r="C150" s="659">
        <f t="shared" si="28"/>
        <v>34225.35</v>
      </c>
      <c r="D150" s="91" t="str">
        <f>IF(D$8="Habilitado",IF($B150="","",ROUND(VLOOKUP($B150,PRESUPUESTO!$M$12:$HV$133,5,FALSE),2)),"")</f>
        <v/>
      </c>
      <c r="E150" s="90" t="str">
        <f t="shared" si="29"/>
        <v/>
      </c>
      <c r="F150" s="91">
        <f>IF(F$8="Habilitado",IF($B150="","",ROUND(VLOOKUP($B150,PRESUPUESTO!$M$12:$HV$133,22,FALSE),2)),"")</f>
        <v>31872</v>
      </c>
      <c r="G150" s="90">
        <f t="shared" si="30"/>
        <v>0</v>
      </c>
      <c r="H150" s="91" t="str">
        <f>IF(H$8="Habilitado",IF($B150="","",ROUND(VLOOKUP($B150,PRESUPUESTO!$M$12:$HV$133,39,FALSE),2)),"")</f>
        <v/>
      </c>
      <c r="I150" s="90" t="str">
        <f t="shared" si="31"/>
        <v/>
      </c>
      <c r="J150" s="91">
        <f>IF(J$8="Habilitado",IF($B150="","",ROUND(VLOOKUP($B150,PRESUPUESTO!$M$12:$HV$133,56,FALSE),2)),"")</f>
        <v>117343.8</v>
      </c>
      <c r="K150" s="90">
        <f t="shared" si="32"/>
        <v>0</v>
      </c>
      <c r="L150" s="91">
        <f>IF(L$8="Habilitado",IF($B150="","",ROUND(VLOOKUP($B150,PRESUPUESTO!$M$12:$HV$133,73,FALSE),2)),"")</f>
        <v>38000</v>
      </c>
      <c r="M150" s="90">
        <f t="shared" si="33"/>
        <v>0</v>
      </c>
      <c r="N150" s="91">
        <f>IF(N$8="Habilitado",IF($B150="","",ROUND(VLOOKUP($B150,PRESUPUESTO!$M$12:$HV$133,90,FALSE),2)),"")</f>
        <v>47479</v>
      </c>
      <c r="O150" s="90">
        <f t="shared" si="34"/>
        <v>0.82474226804123707</v>
      </c>
      <c r="P150" s="91" t="str">
        <f>IF(P$8="Habilitado",IF($B150="","",ROUND(VLOOKUP($B150,PRESUPUESTO!$M$12:$HV$133,107,FALSE),2)),"")</f>
        <v/>
      </c>
      <c r="Q150" s="90" t="str">
        <f t="shared" si="35"/>
        <v/>
      </c>
      <c r="R150" s="91">
        <f>IF(R$8="Habilitado",IF($B150="","",ROUND(VLOOKUP($B150,PRESUPUESTO!$M$12:$HV$133,124,FALSE),2)),"")</f>
        <v>33000</v>
      </c>
      <c r="S150" s="90">
        <f t="shared" si="36"/>
        <v>0</v>
      </c>
      <c r="T150" s="91">
        <f>IF(T$8="Habilitado",IF($B150="","",ROUND(VLOOKUP($B150,PRESUPUESTO!$M$12:$HV$133,141,FALSE),2)),"")</f>
        <v>116760</v>
      </c>
      <c r="U150" s="90">
        <f t="shared" si="37"/>
        <v>0</v>
      </c>
      <c r="V150" s="91" t="str">
        <f>IF(V$8="Habilitado",IF($B150="","",ROUND(VLOOKUP($B150,PRESUPUESTO!$M$12:$HV$133,158,FALSE),2)),"")</f>
        <v/>
      </c>
      <c r="W150" s="90" t="str">
        <f t="shared" si="38"/>
        <v/>
      </c>
      <c r="X150" s="91">
        <f>IF(X$8="Habilitado",IF($B150="","",ROUND(VLOOKUP($B150,PRESUPUESTO!$M$12:$HV$133,175,FALSE),2)),"")</f>
        <v>42145</v>
      </c>
      <c r="Y150" s="90">
        <f t="shared" si="39"/>
        <v>0.82474226804123707</v>
      </c>
      <c r="Z150" s="91" t="str">
        <f>IF(Z$8="Habilitado",IF($B150="","",ROUND(VLOOKUP($B150,PRESUPUESTO!$M$12:$HV$133,192,FALSE),2)),"")</f>
        <v/>
      </c>
      <c r="AA150" s="90" t="str">
        <f t="shared" si="40"/>
        <v/>
      </c>
      <c r="AB150" s="91">
        <f>IF(AB$8="Habilitado",IF($B150="","",ROUND(VLOOKUP($B150,PRESUPUESTO!$M$12:$HV$133,209,FALSE),2)),"")</f>
        <v>39900</v>
      </c>
      <c r="AC150" s="90">
        <f t="shared" si="41"/>
        <v>0</v>
      </c>
    </row>
    <row r="151" spans="1:29" s="79" customFormat="1" ht="21" customHeight="1">
      <c r="A151" s="158">
        <v>79</v>
      </c>
      <c r="B151" s="290" t="s">
        <v>338</v>
      </c>
      <c r="C151" s="659">
        <f t="shared" si="28"/>
        <v>12706.92</v>
      </c>
      <c r="D151" s="91" t="str">
        <f>IF(D$8="Habilitado",IF($B151="","",ROUND(VLOOKUP($B151,PRESUPUESTO!$M$12:$HV$133,5,FALSE),2)),"")</f>
        <v/>
      </c>
      <c r="E151" s="90" t="str">
        <f t="shared" si="29"/>
        <v/>
      </c>
      <c r="F151" s="91">
        <f>IF(F$8="Habilitado",IF($B151="","",ROUND(VLOOKUP($B151,PRESUPUESTO!$M$12:$HV$133,22,FALSE),2)),"")</f>
        <v>21290</v>
      </c>
      <c r="G151" s="90">
        <f t="shared" si="30"/>
        <v>0</v>
      </c>
      <c r="H151" s="91" t="str">
        <f>IF(H$8="Habilitado",IF($B151="","",ROUND(VLOOKUP($B151,PRESUPUESTO!$M$12:$HV$133,39,FALSE),2)),"")</f>
        <v/>
      </c>
      <c r="I151" s="90" t="str">
        <f t="shared" si="31"/>
        <v/>
      </c>
      <c r="J151" s="91">
        <f>IF(J$8="Habilitado",IF($B151="","",ROUND(VLOOKUP($B151,PRESUPUESTO!$M$12:$HV$133,56,FALSE),2)),"")</f>
        <v>53922.27</v>
      </c>
      <c r="K151" s="90">
        <f t="shared" si="32"/>
        <v>0</v>
      </c>
      <c r="L151" s="91">
        <f>IF(L$8="Habilitado",IF($B151="","",ROUND(VLOOKUP($B151,PRESUPUESTO!$M$12:$HV$133,73,FALSE),2)),"")</f>
        <v>35000</v>
      </c>
      <c r="M151" s="90">
        <f t="shared" si="33"/>
        <v>0.82474226804123707</v>
      </c>
      <c r="N151" s="91">
        <f>IF(N$8="Habilitado",IF($B151="","",ROUND(VLOOKUP($B151,PRESUPUESTO!$M$12:$HV$133,90,FALSE),2)),"")</f>
        <v>47731</v>
      </c>
      <c r="O151" s="90">
        <f t="shared" si="34"/>
        <v>0</v>
      </c>
      <c r="P151" s="91" t="str">
        <f>IF(P$8="Habilitado",IF($B151="","",ROUND(VLOOKUP($B151,PRESUPUESTO!$M$12:$HV$133,107,FALSE),2)),"")</f>
        <v/>
      </c>
      <c r="Q151" s="90" t="str">
        <f t="shared" si="35"/>
        <v/>
      </c>
      <c r="R151" s="91">
        <f>IF(R$8="Habilitado",IF($B151="","",ROUND(VLOOKUP($B151,PRESUPUESTO!$M$12:$HV$133,124,FALSE),2)),"")</f>
        <v>21000</v>
      </c>
      <c r="S151" s="90">
        <f t="shared" si="36"/>
        <v>0</v>
      </c>
      <c r="T151" s="91">
        <f>IF(T$8="Habilitado",IF($B151="","",ROUND(VLOOKUP($B151,PRESUPUESTO!$M$12:$HV$133,141,FALSE),2)),"")</f>
        <v>53654</v>
      </c>
      <c r="U151" s="90">
        <f t="shared" si="37"/>
        <v>0</v>
      </c>
      <c r="V151" s="91" t="str">
        <f>IF(V$8="Habilitado",IF($B151="","",ROUND(VLOOKUP($B151,PRESUPUESTO!$M$12:$HV$133,158,FALSE),2)),"")</f>
        <v/>
      </c>
      <c r="W151" s="90" t="str">
        <f t="shared" si="38"/>
        <v/>
      </c>
      <c r="X151" s="91">
        <f>IF(X$8="Habilitado",IF($B151="","",ROUND(VLOOKUP($B151,PRESUPUESTO!$M$12:$HV$133,175,FALSE),2)),"")</f>
        <v>31027</v>
      </c>
      <c r="Y151" s="90">
        <f t="shared" si="39"/>
        <v>0.82474226804123707</v>
      </c>
      <c r="Z151" s="91" t="str">
        <f>IF(Z$8="Habilitado",IF($B151="","",ROUND(VLOOKUP($B151,PRESUPUESTO!$M$12:$HV$133,192,FALSE),2)),"")</f>
        <v/>
      </c>
      <c r="AA151" s="90" t="str">
        <f t="shared" si="40"/>
        <v/>
      </c>
      <c r="AB151" s="91">
        <f>IF(AB$8="Habilitado",IF($B151="","",ROUND(VLOOKUP($B151,PRESUPUESTO!$M$12:$HV$133,209,FALSE),2)),"")</f>
        <v>28500</v>
      </c>
      <c r="AC151" s="90">
        <f t="shared" si="41"/>
        <v>0</v>
      </c>
    </row>
    <row r="152" spans="1:29" s="79" customFormat="1" ht="21" customHeight="1">
      <c r="A152" s="158">
        <v>80</v>
      </c>
      <c r="B152" s="290" t="s">
        <v>340</v>
      </c>
      <c r="C152" s="659">
        <f t="shared" si="28"/>
        <v>67611.899999999994</v>
      </c>
      <c r="D152" s="91" t="str">
        <f>IF(D$8="Habilitado",IF($B152="","",ROUND(VLOOKUP($B152,PRESUPUESTO!$M$12:$HV$133,5,FALSE),2)),"")</f>
        <v/>
      </c>
      <c r="E152" s="90" t="str">
        <f t="shared" si="29"/>
        <v/>
      </c>
      <c r="F152" s="91">
        <f>IF(F$8="Habilitado",IF($B152="","",ROUND(VLOOKUP($B152,PRESUPUESTO!$M$12:$HV$133,22,FALSE),2)),"")</f>
        <v>43575</v>
      </c>
      <c r="G152" s="90">
        <f t="shared" si="30"/>
        <v>0</v>
      </c>
      <c r="H152" s="91" t="str">
        <f>IF(H$8="Habilitado",IF($B152="","",ROUND(VLOOKUP($B152,PRESUPUESTO!$M$12:$HV$133,39,FALSE),2)),"")</f>
        <v/>
      </c>
      <c r="I152" s="90" t="str">
        <f t="shared" si="31"/>
        <v/>
      </c>
      <c r="J152" s="91">
        <f>IF(J$8="Habilitado",IF($B152="","",ROUND(VLOOKUP($B152,PRESUPUESTO!$M$12:$HV$133,56,FALSE),2)),"")</f>
        <v>107285.75999999999</v>
      </c>
      <c r="K152" s="90">
        <f t="shared" si="32"/>
        <v>0.82474226804123707</v>
      </c>
      <c r="L152" s="91">
        <f>IF(L$8="Habilitado",IF($B152="","",ROUND(VLOOKUP($B152,PRESUPUESTO!$M$12:$HV$133,73,FALSE),2)),"")</f>
        <v>38000</v>
      </c>
      <c r="M152" s="90">
        <f t="shared" si="33"/>
        <v>0</v>
      </c>
      <c r="N152" s="91">
        <f>IF(N$8="Habilitado",IF($B152="","",ROUND(VLOOKUP($B152,PRESUPUESTO!$M$12:$HV$133,90,FALSE),2)),"")</f>
        <v>249795</v>
      </c>
      <c r="O152" s="90">
        <f t="shared" si="34"/>
        <v>0</v>
      </c>
      <c r="P152" s="91" t="str">
        <f>IF(P$8="Habilitado",IF($B152="","",ROUND(VLOOKUP($B152,PRESUPUESTO!$M$12:$HV$133,107,FALSE),2)),"")</f>
        <v/>
      </c>
      <c r="Q152" s="90" t="str">
        <f t="shared" si="35"/>
        <v/>
      </c>
      <c r="R152" s="91">
        <f>IF(R$8="Habilitado",IF($B152="","",ROUND(VLOOKUP($B152,PRESUPUESTO!$M$12:$HV$133,124,FALSE),2)),"")</f>
        <v>128000</v>
      </c>
      <c r="S152" s="90">
        <f t="shared" si="36"/>
        <v>0.82474226804123707</v>
      </c>
      <c r="T152" s="91">
        <f>IF(T$8="Habilitado",IF($B152="","",ROUND(VLOOKUP($B152,PRESUPUESTO!$M$12:$HV$133,141,FALSE),2)),"")</f>
        <v>106752</v>
      </c>
      <c r="U152" s="90">
        <f t="shared" si="37"/>
        <v>0.82474226804123707</v>
      </c>
      <c r="V152" s="91" t="str">
        <f>IF(V$8="Habilitado",IF($B152="","",ROUND(VLOOKUP($B152,PRESUPUESTO!$M$12:$HV$133,158,FALSE),2)),"")</f>
        <v/>
      </c>
      <c r="W152" s="90" t="str">
        <f t="shared" si="38"/>
        <v/>
      </c>
      <c r="X152" s="91">
        <f>IF(X$8="Habilitado",IF($B152="","",ROUND(VLOOKUP($B152,PRESUPUESTO!$M$12:$HV$133,175,FALSE),2)),"")</f>
        <v>32590</v>
      </c>
      <c r="Y152" s="90">
        <f t="shared" si="39"/>
        <v>0</v>
      </c>
      <c r="Z152" s="91" t="str">
        <f>IF(Z$8="Habilitado",IF($B152="","",ROUND(VLOOKUP($B152,PRESUPUESTO!$M$12:$HV$133,192,FALSE),2)),"")</f>
        <v/>
      </c>
      <c r="AA152" s="90" t="str">
        <f t="shared" si="40"/>
        <v/>
      </c>
      <c r="AB152" s="91">
        <f>IF(AB$8="Habilitado",IF($B152="","",ROUND(VLOOKUP($B152,PRESUPUESTO!$M$12:$HV$133,209,FALSE),2)),"")</f>
        <v>57000</v>
      </c>
      <c r="AC152" s="90">
        <f t="shared" si="41"/>
        <v>0</v>
      </c>
    </row>
    <row r="153" spans="1:29" s="79" customFormat="1" ht="21" customHeight="1">
      <c r="A153" s="158">
        <v>81</v>
      </c>
      <c r="B153" s="290" t="s">
        <v>342</v>
      </c>
      <c r="C153" s="659">
        <f t="shared" si="28"/>
        <v>16574.75</v>
      </c>
      <c r="D153" s="91" t="str">
        <f>IF(D$8="Habilitado",IF($B153="","",ROUND(VLOOKUP($B153,PRESUPUESTO!$M$12:$HV$133,5,FALSE),2)),"")</f>
        <v/>
      </c>
      <c r="E153" s="90" t="str">
        <f t="shared" si="29"/>
        <v/>
      </c>
      <c r="F153" s="91">
        <f>IF(F$8="Habilitado",IF($B153="","",ROUND(VLOOKUP($B153,PRESUPUESTO!$M$12:$HV$133,22,FALSE),2)),"")</f>
        <v>18551</v>
      </c>
      <c r="G153" s="90">
        <f t="shared" si="30"/>
        <v>0</v>
      </c>
      <c r="H153" s="91" t="str">
        <f>IF(H$8="Habilitado",IF($B153="","",ROUND(VLOOKUP($B153,PRESUPUESTO!$M$12:$HV$133,39,FALSE),2)),"")</f>
        <v/>
      </c>
      <c r="I153" s="90" t="str">
        <f t="shared" si="31"/>
        <v/>
      </c>
      <c r="J153" s="91">
        <f>IF(J$8="Habilitado",IF($B153="","",ROUND(VLOOKUP($B153,PRESUPUESTO!$M$12:$HV$133,56,FALSE),2)),"")</f>
        <v>58671.9</v>
      </c>
      <c r="K153" s="90">
        <f t="shared" si="32"/>
        <v>0</v>
      </c>
      <c r="L153" s="91">
        <f>IF(L$8="Habilitado",IF($B153="","",ROUND(VLOOKUP($B153,PRESUPUESTO!$M$12:$HV$133,73,FALSE),2)),"")</f>
        <v>42000</v>
      </c>
      <c r="M153" s="90">
        <f t="shared" si="33"/>
        <v>0.82474226804123707</v>
      </c>
      <c r="N153" s="91">
        <f>IF(N$8="Habilitado",IF($B153="","",ROUND(VLOOKUP($B153,PRESUPUESTO!$M$12:$HV$133,90,FALSE),2)),"")</f>
        <v>39204</v>
      </c>
      <c r="O153" s="90">
        <f t="shared" si="34"/>
        <v>0.82474226804123707</v>
      </c>
      <c r="P153" s="91" t="str">
        <f>IF(P$8="Habilitado",IF($B153="","",ROUND(VLOOKUP($B153,PRESUPUESTO!$M$12:$HV$133,107,FALSE),2)),"")</f>
        <v/>
      </c>
      <c r="Q153" s="90" t="str">
        <f t="shared" si="35"/>
        <v/>
      </c>
      <c r="R153" s="91">
        <f>IF(R$8="Habilitado",IF($B153="","",ROUND(VLOOKUP($B153,PRESUPUESTO!$M$12:$HV$133,124,FALSE),2)),"")</f>
        <v>23200</v>
      </c>
      <c r="S153" s="90">
        <f t="shared" si="36"/>
        <v>0</v>
      </c>
      <c r="T153" s="91">
        <f>IF(T$8="Habilitado",IF($B153="","",ROUND(VLOOKUP($B153,PRESUPUESTO!$M$12:$HV$133,141,FALSE),2)),"")</f>
        <v>58380</v>
      </c>
      <c r="U153" s="90">
        <f t="shared" si="37"/>
        <v>0</v>
      </c>
      <c r="V153" s="91" t="str">
        <f>IF(V$8="Habilitado",IF($B153="","",ROUND(VLOOKUP($B153,PRESUPUESTO!$M$12:$HV$133,158,FALSE),2)),"")</f>
        <v/>
      </c>
      <c r="W153" s="90" t="str">
        <f t="shared" si="38"/>
        <v/>
      </c>
      <c r="X153" s="91">
        <f>IF(X$8="Habilitado",IF($B153="","",ROUND(VLOOKUP($B153,PRESUPUESTO!$M$12:$HV$133,175,FALSE),2)),"")</f>
        <v>34918</v>
      </c>
      <c r="Y153" s="90">
        <f t="shared" si="39"/>
        <v>0.82474226804123707</v>
      </c>
      <c r="Z153" s="91" t="str">
        <f>IF(Z$8="Habilitado",IF($B153="","",ROUND(VLOOKUP($B153,PRESUPUESTO!$M$12:$HV$133,192,FALSE),2)),"")</f>
        <v/>
      </c>
      <c r="AA153" s="90" t="str">
        <f t="shared" si="40"/>
        <v/>
      </c>
      <c r="AB153" s="91">
        <f>IF(AB$8="Habilitado",IF($B153="","",ROUND(VLOOKUP($B153,PRESUPUESTO!$M$12:$HV$133,209,FALSE),2)),"")</f>
        <v>68400</v>
      </c>
      <c r="AC153" s="90">
        <f t="shared" si="41"/>
        <v>0</v>
      </c>
    </row>
    <row r="154" spans="1:29" s="79" customFormat="1" ht="21" customHeight="1">
      <c r="A154" s="158">
        <v>82</v>
      </c>
      <c r="B154" s="290" t="s">
        <v>344</v>
      </c>
      <c r="C154" s="659">
        <f t="shared" si="28"/>
        <v>41721.040000000001</v>
      </c>
      <c r="D154" s="91" t="str">
        <f>IF(D$8="Habilitado",IF($B154="","",ROUND(VLOOKUP($B154,PRESUPUESTO!$M$12:$HV$133,5,FALSE),2)),"")</f>
        <v/>
      </c>
      <c r="E154" s="90" t="str">
        <f t="shared" si="29"/>
        <v/>
      </c>
      <c r="F154" s="91">
        <f>IF(F$8="Habilitado",IF($B154="","",ROUND(VLOOKUP($B154,PRESUPUESTO!$M$12:$HV$133,22,FALSE),2)),"")</f>
        <v>43575</v>
      </c>
      <c r="G154" s="90">
        <f t="shared" si="30"/>
        <v>0.82474226804123707</v>
      </c>
      <c r="H154" s="91" t="str">
        <f>IF(H$8="Habilitado",IF($B154="","",ROUND(VLOOKUP($B154,PRESUPUESTO!$M$12:$HV$133,39,FALSE),2)),"")</f>
        <v/>
      </c>
      <c r="I154" s="90" t="str">
        <f t="shared" si="31"/>
        <v/>
      </c>
      <c r="J154" s="91">
        <f>IF(J$8="Habilitado",IF($B154="","",ROUND(VLOOKUP($B154,PRESUPUESTO!$M$12:$HV$133,56,FALSE),2)),"")</f>
        <v>23468.76</v>
      </c>
      <c r="K154" s="90">
        <f t="shared" si="32"/>
        <v>0</v>
      </c>
      <c r="L154" s="91">
        <f>IF(L$8="Habilitado",IF($B154="","",ROUND(VLOOKUP($B154,PRESUPUESTO!$M$12:$HV$133,73,FALSE),2)),"")</f>
        <v>150000</v>
      </c>
      <c r="M154" s="90">
        <f t="shared" si="33"/>
        <v>0</v>
      </c>
      <c r="N154" s="91">
        <f>IF(N$8="Habilitado",IF($B154="","",ROUND(VLOOKUP($B154,PRESUPUESTO!$M$12:$HV$133,90,FALSE),2)),"")</f>
        <v>81167</v>
      </c>
      <c r="O154" s="90">
        <f t="shared" si="34"/>
        <v>0</v>
      </c>
      <c r="P154" s="91" t="str">
        <f>IF(P$8="Habilitado",IF($B154="","",ROUND(VLOOKUP($B154,PRESUPUESTO!$M$12:$HV$133,107,FALSE),2)),"")</f>
        <v/>
      </c>
      <c r="Q154" s="90" t="str">
        <f t="shared" si="35"/>
        <v/>
      </c>
      <c r="R154" s="91">
        <f>IF(R$8="Habilitado",IF($B154="","",ROUND(VLOOKUP($B154,PRESUPUESTO!$M$12:$HV$133,124,FALSE),2)),"")</f>
        <v>22000</v>
      </c>
      <c r="S154" s="90">
        <f t="shared" si="36"/>
        <v>0</v>
      </c>
      <c r="T154" s="91">
        <f>IF(T$8="Habilitado",IF($B154="","",ROUND(VLOOKUP($B154,PRESUPUESTO!$M$12:$HV$133,141,FALSE),2)),"")</f>
        <v>23352</v>
      </c>
      <c r="U154" s="90">
        <f t="shared" si="37"/>
        <v>0</v>
      </c>
      <c r="V154" s="91" t="str">
        <f>IF(V$8="Habilitado",IF($B154="","",ROUND(VLOOKUP($B154,PRESUPUESTO!$M$12:$HV$133,158,FALSE),2)),"")</f>
        <v/>
      </c>
      <c r="W154" s="90" t="str">
        <f t="shared" si="38"/>
        <v/>
      </c>
      <c r="X154" s="91">
        <f>IF(X$8="Habilitado",IF($B154="","",ROUND(VLOOKUP($B154,PRESUPUESTO!$M$12:$HV$133,175,FALSE),2)),"")</f>
        <v>48500</v>
      </c>
      <c r="Y154" s="90">
        <f t="shared" si="39"/>
        <v>0.82474226804123707</v>
      </c>
      <c r="Z154" s="91" t="str">
        <f>IF(Z$8="Habilitado",IF($B154="","",ROUND(VLOOKUP($B154,PRESUPUESTO!$M$12:$HV$133,192,FALSE),2)),"")</f>
        <v/>
      </c>
      <c r="AA154" s="90" t="str">
        <f t="shared" si="40"/>
        <v/>
      </c>
      <c r="AB154" s="91">
        <f>IF(AB$8="Habilitado",IF($B154="","",ROUND(VLOOKUP($B154,PRESUPUESTO!$M$12:$HV$133,209,FALSE),2)),"")</f>
        <v>22800</v>
      </c>
      <c r="AC154" s="90">
        <f t="shared" si="41"/>
        <v>0</v>
      </c>
    </row>
    <row r="155" spans="1:29" s="79" customFormat="1" ht="21" customHeight="1">
      <c r="A155" s="158">
        <v>83</v>
      </c>
      <c r="B155" s="290" t="s">
        <v>346</v>
      </c>
      <c r="C155" s="659">
        <f t="shared" si="28"/>
        <v>41048.69</v>
      </c>
      <c r="D155" s="91" t="str">
        <f>IF(D$8="Habilitado",IF($B155="","",ROUND(VLOOKUP($B155,PRESUPUESTO!$M$12:$HV$133,5,FALSE),2)),"")</f>
        <v/>
      </c>
      <c r="E155" s="90" t="str">
        <f t="shared" si="29"/>
        <v/>
      </c>
      <c r="F155" s="91">
        <f>IF(F$8="Habilitado",IF($B155="","",ROUND(VLOOKUP($B155,PRESUPUESTO!$M$12:$HV$133,22,FALSE),2)),"")</f>
        <v>34113</v>
      </c>
      <c r="G155" s="90">
        <f t="shared" si="30"/>
        <v>0</v>
      </c>
      <c r="H155" s="91" t="str">
        <f>IF(H$8="Habilitado",IF($B155="","",ROUND(VLOOKUP($B155,PRESUPUESTO!$M$12:$HV$133,39,FALSE),2)),"")</f>
        <v/>
      </c>
      <c r="I155" s="90" t="str">
        <f t="shared" si="31"/>
        <v/>
      </c>
      <c r="J155" s="91">
        <f>IF(J$8="Habilitado",IF($B155="","",ROUND(VLOOKUP($B155,PRESUPUESTO!$M$12:$HV$133,56,FALSE),2)),"")</f>
        <v>135504.15</v>
      </c>
      <c r="K155" s="90">
        <f t="shared" si="32"/>
        <v>0</v>
      </c>
      <c r="L155" s="91">
        <f>IF(L$8="Habilitado",IF($B155="","",ROUND(VLOOKUP($B155,PRESUPUESTO!$M$12:$HV$133,73,FALSE),2)),"")</f>
        <v>42000</v>
      </c>
      <c r="M155" s="90">
        <f t="shared" si="33"/>
        <v>0</v>
      </c>
      <c r="N155" s="91">
        <f>IF(N$8="Habilitado",IF($B155="","",ROUND(VLOOKUP($B155,PRESUPUESTO!$M$12:$HV$133,90,FALSE),2)),"")</f>
        <v>49521</v>
      </c>
      <c r="O155" s="90">
        <f t="shared" si="34"/>
        <v>0.82474226804123707</v>
      </c>
      <c r="P155" s="91" t="str">
        <f>IF(P$8="Habilitado",IF($B155="","",ROUND(VLOOKUP($B155,PRESUPUESTO!$M$12:$HV$133,107,FALSE),2)),"")</f>
        <v/>
      </c>
      <c r="Q155" s="90" t="str">
        <f t="shared" si="35"/>
        <v/>
      </c>
      <c r="R155" s="91">
        <f>IF(R$8="Habilitado",IF($B155="","",ROUND(VLOOKUP($B155,PRESUPUESTO!$M$12:$HV$133,124,FALSE),2)),"")</f>
        <v>44000</v>
      </c>
      <c r="S155" s="90">
        <f t="shared" si="36"/>
        <v>0</v>
      </c>
      <c r="T155" s="91">
        <f>IF(T$8="Habilitado",IF($B155="","",ROUND(VLOOKUP($B155,PRESUPUESTO!$M$12:$HV$133,141,FALSE),2)),"")</f>
        <v>134830</v>
      </c>
      <c r="U155" s="90">
        <f t="shared" si="37"/>
        <v>0</v>
      </c>
      <c r="V155" s="91" t="str">
        <f>IF(V$8="Habilitado",IF($B155="","",ROUND(VLOOKUP($B155,PRESUPUESTO!$M$12:$HV$133,158,FALSE),2)),"")</f>
        <v/>
      </c>
      <c r="W155" s="90" t="str">
        <f t="shared" si="38"/>
        <v/>
      </c>
      <c r="X155" s="91">
        <f>IF(X$8="Habilitado",IF($B155="","",ROUND(VLOOKUP($B155,PRESUPUESTO!$M$12:$HV$133,175,FALSE),2)),"")</f>
        <v>42145</v>
      </c>
      <c r="Y155" s="90">
        <f t="shared" si="39"/>
        <v>0</v>
      </c>
      <c r="Z155" s="91" t="str">
        <f>IF(Z$8="Habilitado",IF($B155="","",ROUND(VLOOKUP($B155,PRESUPUESTO!$M$12:$HV$133,192,FALSE),2)),"")</f>
        <v/>
      </c>
      <c r="AA155" s="90" t="str">
        <f t="shared" si="40"/>
        <v/>
      </c>
      <c r="AB155" s="91">
        <f>IF(AB$8="Habilitado",IF($B155="","",ROUND(VLOOKUP($B155,PRESUPUESTO!$M$12:$HV$133,209,FALSE),2)),"")</f>
        <v>34200</v>
      </c>
      <c r="AC155" s="90">
        <f t="shared" si="41"/>
        <v>0</v>
      </c>
    </row>
    <row r="156" spans="1:29" s="79" customFormat="1" ht="21" customHeight="1">
      <c r="A156" s="158">
        <v>84</v>
      </c>
      <c r="B156" s="290" t="s">
        <v>350</v>
      </c>
      <c r="C156" s="659">
        <f t="shared" si="28"/>
        <v>67926.679999999993</v>
      </c>
      <c r="D156" s="91" t="str">
        <f>IF(D$8="Habilitado",IF($B156="","",ROUND(VLOOKUP($B156,PRESUPUESTO!$M$12:$HV$133,5,FALSE),2)),"")</f>
        <v/>
      </c>
      <c r="E156" s="90" t="str">
        <f t="shared" si="29"/>
        <v/>
      </c>
      <c r="F156" s="91">
        <f>IF(F$8="Habilitado",IF($B156="","",ROUND(VLOOKUP($B156,PRESUPUESTO!$M$12:$HV$133,22,FALSE),2)),"")</f>
        <v>60684</v>
      </c>
      <c r="G156" s="90">
        <f t="shared" si="30"/>
        <v>0.82474226804123707</v>
      </c>
      <c r="H156" s="91" t="str">
        <f>IF(H$8="Habilitado",IF($B156="","",ROUND(VLOOKUP($B156,PRESUPUESTO!$M$12:$HV$133,39,FALSE),2)),"")</f>
        <v/>
      </c>
      <c r="I156" s="90" t="str">
        <f t="shared" si="31"/>
        <v/>
      </c>
      <c r="J156" s="91">
        <f>IF(J$8="Habilitado",IF($B156="","",ROUND(VLOOKUP($B156,PRESUPUESTO!$M$12:$HV$133,56,FALSE),2)),"")</f>
        <v>30732.9</v>
      </c>
      <c r="K156" s="90">
        <f t="shared" si="32"/>
        <v>0</v>
      </c>
      <c r="L156" s="91">
        <f>IF(L$8="Habilitado",IF($B156="","",ROUND(VLOOKUP($B156,PRESUPUESTO!$M$12:$HV$133,73,FALSE),2)),"")</f>
        <v>250000</v>
      </c>
      <c r="M156" s="90">
        <f t="shared" si="33"/>
        <v>0</v>
      </c>
      <c r="N156" s="91">
        <f>IF(N$8="Habilitado",IF($B156="","",ROUND(VLOOKUP($B156,PRESUPUESTO!$M$12:$HV$133,90,FALSE),2)),"")</f>
        <v>101533</v>
      </c>
      <c r="O156" s="90">
        <f t="shared" si="34"/>
        <v>0.82474226804123707</v>
      </c>
      <c r="P156" s="91" t="str">
        <f>IF(P$8="Habilitado",IF($B156="","",ROUND(VLOOKUP($B156,PRESUPUESTO!$M$12:$HV$133,107,FALSE),2)),"")</f>
        <v/>
      </c>
      <c r="Q156" s="90" t="str">
        <f t="shared" si="35"/>
        <v/>
      </c>
      <c r="R156" s="91">
        <f>IF(R$8="Habilitado",IF($B156="","",ROUND(VLOOKUP($B156,PRESUPUESTO!$M$12:$HV$133,124,FALSE),2)),"")</f>
        <v>35000</v>
      </c>
      <c r="S156" s="90">
        <f t="shared" si="36"/>
        <v>0</v>
      </c>
      <c r="T156" s="91">
        <f>IF(T$8="Habilitado",IF($B156="","",ROUND(VLOOKUP($B156,PRESUPUESTO!$M$12:$HV$133,141,FALSE),2)),"")</f>
        <v>30580</v>
      </c>
      <c r="U156" s="90">
        <f t="shared" si="37"/>
        <v>0</v>
      </c>
      <c r="V156" s="91" t="str">
        <f>IF(V$8="Habilitado",IF($B156="","",ROUND(VLOOKUP($B156,PRESUPUESTO!$M$12:$HV$133,158,FALSE),2)),"")</f>
        <v/>
      </c>
      <c r="W156" s="90" t="str">
        <f t="shared" si="38"/>
        <v/>
      </c>
      <c r="X156" s="91">
        <f>IF(X$8="Habilitado",IF($B156="","",ROUND(VLOOKUP($B156,PRESUPUESTO!$M$12:$HV$133,175,FALSE),2)),"")</f>
        <v>105308</v>
      </c>
      <c r="Y156" s="90">
        <f t="shared" si="39"/>
        <v>0.82474226804123707</v>
      </c>
      <c r="Z156" s="91" t="str">
        <f>IF(Z$8="Habilitado",IF($B156="","",ROUND(VLOOKUP($B156,PRESUPUESTO!$M$12:$HV$133,192,FALSE),2)),"")</f>
        <v/>
      </c>
      <c r="AA156" s="90" t="str">
        <f t="shared" si="40"/>
        <v/>
      </c>
      <c r="AB156" s="91">
        <f>IF(AB$8="Habilitado",IF($B156="","",ROUND(VLOOKUP($B156,PRESUPUESTO!$M$12:$HV$133,209,FALSE),2)),"")</f>
        <v>79800</v>
      </c>
      <c r="AC156" s="90">
        <f t="shared" si="41"/>
        <v>0.82474226804123707</v>
      </c>
    </row>
    <row r="157" spans="1:29" s="79" customFormat="1" ht="21" customHeight="1">
      <c r="A157" s="158">
        <v>85</v>
      </c>
      <c r="B157" s="290" t="s">
        <v>351</v>
      </c>
      <c r="C157" s="659">
        <f t="shared" si="28"/>
        <v>142051.26999999999</v>
      </c>
      <c r="D157" s="91" t="str">
        <f>IF(D$8="Habilitado",IF($B157="","",ROUND(VLOOKUP($B157,PRESUPUESTO!$M$12:$HV$133,5,FALSE),2)),"")</f>
        <v/>
      </c>
      <c r="E157" s="90" t="str">
        <f t="shared" si="29"/>
        <v/>
      </c>
      <c r="F157" s="91">
        <f>IF(F$8="Habilitado",IF($B157="","",ROUND(VLOOKUP($B157,PRESUPUESTO!$M$12:$HV$133,22,FALSE),2)),"")</f>
        <v>83440</v>
      </c>
      <c r="G157" s="90">
        <f t="shared" si="30"/>
        <v>0.82474226804123707</v>
      </c>
      <c r="H157" s="91" t="str">
        <f>IF(H$8="Habilitado",IF($B157="","",ROUND(VLOOKUP($B157,PRESUPUESTO!$M$12:$HV$133,39,FALSE),2)),"")</f>
        <v/>
      </c>
      <c r="I157" s="90" t="str">
        <f t="shared" si="31"/>
        <v/>
      </c>
      <c r="J157" s="91">
        <f>IF(J$8="Habilitado",IF($B157="","",ROUND(VLOOKUP($B157,PRESUPUESTO!$M$12:$HV$133,56,FALSE),2)),"")</f>
        <v>50290.2</v>
      </c>
      <c r="K157" s="90">
        <f t="shared" si="32"/>
        <v>0</v>
      </c>
      <c r="L157" s="91">
        <f>IF(L$8="Habilitado",IF($B157="","",ROUND(VLOOKUP($B157,PRESUPUESTO!$M$12:$HV$133,73,FALSE),2)),"")</f>
        <v>500000</v>
      </c>
      <c r="M157" s="90">
        <f t="shared" si="33"/>
        <v>0</v>
      </c>
      <c r="N157" s="91">
        <f>IF(N$8="Habilitado",IF($B157="","",ROUND(VLOOKUP($B157,PRESUPUESTO!$M$12:$HV$133,90,FALSE),2)),"")</f>
        <v>131901</v>
      </c>
      <c r="O157" s="90">
        <f t="shared" si="34"/>
        <v>0.82474226804123707</v>
      </c>
      <c r="P157" s="91" t="str">
        <f>IF(P$8="Habilitado",IF($B157="","",ROUND(VLOOKUP($B157,PRESUPUESTO!$M$12:$HV$133,107,FALSE),2)),"")</f>
        <v/>
      </c>
      <c r="Q157" s="90" t="str">
        <f t="shared" si="35"/>
        <v/>
      </c>
      <c r="R157" s="91">
        <f>IF(R$8="Habilitado",IF($B157="","",ROUND(VLOOKUP($B157,PRESUPUESTO!$M$12:$HV$133,124,FALSE),2)),"")</f>
        <v>38000</v>
      </c>
      <c r="S157" s="90">
        <f t="shared" si="36"/>
        <v>0</v>
      </c>
      <c r="T157" s="91">
        <f>IF(T$8="Habilitado",IF($B157="","",ROUND(VLOOKUP($B157,PRESUPUESTO!$M$12:$HV$133,141,FALSE),2)),"")</f>
        <v>50040</v>
      </c>
      <c r="U157" s="90">
        <f t="shared" si="37"/>
        <v>0</v>
      </c>
      <c r="V157" s="91" t="str">
        <f>IF(V$8="Habilitado",IF($B157="","",ROUND(VLOOKUP($B157,PRESUPUESTO!$M$12:$HV$133,158,FALSE),2)),"")</f>
        <v/>
      </c>
      <c r="W157" s="90" t="str">
        <f t="shared" si="38"/>
        <v/>
      </c>
      <c r="X157" s="91">
        <f>IF(X$8="Habilitado",IF($B157="","",ROUND(VLOOKUP($B157,PRESUPUESTO!$M$12:$HV$133,175,FALSE),2)),"")</f>
        <v>138563</v>
      </c>
      <c r="Y157" s="90">
        <f t="shared" si="39"/>
        <v>0.82474226804123707</v>
      </c>
      <c r="Z157" s="91" t="str">
        <f>IF(Z$8="Habilitado",IF($B157="","",ROUND(VLOOKUP($B157,PRESUPUESTO!$M$12:$HV$133,192,FALSE),2)),"")</f>
        <v/>
      </c>
      <c r="AA157" s="90" t="str">
        <f t="shared" si="40"/>
        <v/>
      </c>
      <c r="AB157" s="91">
        <f>IF(AB$8="Habilitado",IF($B157="","",ROUND(VLOOKUP($B157,PRESUPUESTO!$M$12:$HV$133,209,FALSE),2)),"")</f>
        <v>93480</v>
      </c>
      <c r="AC157" s="90">
        <f t="shared" si="41"/>
        <v>0.82474226804123707</v>
      </c>
    </row>
    <row r="158" spans="1:29" s="79" customFormat="1" ht="21" customHeight="1">
      <c r="A158" s="158">
        <v>86</v>
      </c>
      <c r="B158" s="290" t="s">
        <v>353</v>
      </c>
      <c r="C158" s="659">
        <f t="shared" si="28"/>
        <v>216088.95999999999</v>
      </c>
      <c r="D158" s="91" t="str">
        <f>IF(D$8="Habilitado",IF($B158="","",ROUND(VLOOKUP($B158,PRESUPUESTO!$M$12:$HV$133,5,FALSE),2)),"")</f>
        <v/>
      </c>
      <c r="E158" s="90" t="str">
        <f t="shared" si="29"/>
        <v/>
      </c>
      <c r="F158" s="91">
        <f>IF(F$8="Habilitado",IF($B158="","",ROUND(VLOOKUP($B158,PRESUPUESTO!$M$12:$HV$133,22,FALSE),2)),"")</f>
        <v>106701</v>
      </c>
      <c r="G158" s="90">
        <f t="shared" si="30"/>
        <v>0.82474226804123707</v>
      </c>
      <c r="H158" s="91" t="str">
        <f>IF(H$8="Habilitado",IF($B158="","",ROUND(VLOOKUP($B158,PRESUPUESTO!$M$12:$HV$133,39,FALSE),2)),"")</f>
        <v/>
      </c>
      <c r="I158" s="90" t="str">
        <f t="shared" si="31"/>
        <v/>
      </c>
      <c r="J158" s="91">
        <f>IF(J$8="Habilitado",IF($B158="","",ROUND(VLOOKUP($B158,PRESUPUESTO!$M$12:$HV$133,56,FALSE),2)),"")</f>
        <v>69847.5</v>
      </c>
      <c r="K158" s="90">
        <f t="shared" si="32"/>
        <v>0</v>
      </c>
      <c r="L158" s="91">
        <f>IF(L$8="Habilitado",IF($B158="","",ROUND(VLOOKUP($B158,PRESUPUESTO!$M$12:$HV$133,73,FALSE),2)),"")</f>
        <v>750000</v>
      </c>
      <c r="M158" s="90">
        <f t="shared" si="33"/>
        <v>0</v>
      </c>
      <c r="N158" s="91">
        <f>IF(N$8="Habilitado",IF($B158="","",ROUND(VLOOKUP($B158,PRESUPUESTO!$M$12:$HV$133,90,FALSE),2)),"")</f>
        <v>162307</v>
      </c>
      <c r="O158" s="90">
        <f t="shared" si="34"/>
        <v>0.82474226804123707</v>
      </c>
      <c r="P158" s="91" t="str">
        <f>IF(P$8="Habilitado",IF($B158="","",ROUND(VLOOKUP($B158,PRESUPUESTO!$M$12:$HV$133,107,FALSE),2)),"")</f>
        <v/>
      </c>
      <c r="Q158" s="90" t="str">
        <f t="shared" si="35"/>
        <v/>
      </c>
      <c r="R158" s="91">
        <f>IF(R$8="Habilitado",IF($B158="","",ROUND(VLOOKUP($B158,PRESUPUESTO!$M$12:$HV$133,124,FALSE),2)),"")</f>
        <v>49000</v>
      </c>
      <c r="S158" s="90">
        <f t="shared" si="36"/>
        <v>0</v>
      </c>
      <c r="T158" s="91">
        <f>IF(T$8="Habilitado",IF($B158="","",ROUND(VLOOKUP($B158,PRESUPUESTO!$M$12:$HV$133,141,FALSE),2)),"")</f>
        <v>69500</v>
      </c>
      <c r="U158" s="90">
        <f t="shared" si="37"/>
        <v>0</v>
      </c>
      <c r="V158" s="91" t="str">
        <f>IF(V$8="Habilitado",IF($B158="","",ROUND(VLOOKUP($B158,PRESUPUESTO!$M$12:$HV$133,158,FALSE),2)),"")</f>
        <v/>
      </c>
      <c r="W158" s="90" t="str">
        <f t="shared" si="38"/>
        <v/>
      </c>
      <c r="X158" s="91">
        <f>IF(X$8="Habilitado",IF($B158="","",ROUND(VLOOKUP($B158,PRESUPUESTO!$M$12:$HV$133,175,FALSE),2)),"")</f>
        <v>165610</v>
      </c>
      <c r="Y158" s="90">
        <f t="shared" si="39"/>
        <v>0.82474226804123707</v>
      </c>
      <c r="Z158" s="91" t="str">
        <f>IF(Z$8="Habilitado",IF($B158="","",ROUND(VLOOKUP($B158,PRESUPUESTO!$M$12:$HV$133,192,FALSE),2)),"")</f>
        <v/>
      </c>
      <c r="AA158" s="90" t="str">
        <f t="shared" si="40"/>
        <v/>
      </c>
      <c r="AB158" s="91">
        <f>IF(AB$8="Habilitado",IF($B158="","",ROUND(VLOOKUP($B158,PRESUPUESTO!$M$12:$HV$133,209,FALSE),2)),"")</f>
        <v>136800</v>
      </c>
      <c r="AC158" s="90">
        <f t="shared" si="41"/>
        <v>0.82474226804123707</v>
      </c>
    </row>
    <row r="159" spans="1:29" s="79" customFormat="1" ht="21" customHeight="1">
      <c r="A159" s="158">
        <v>87</v>
      </c>
      <c r="B159" s="290" t="s">
        <v>356</v>
      </c>
      <c r="C159" s="659">
        <f t="shared" si="28"/>
        <v>64902.63</v>
      </c>
      <c r="D159" s="91" t="str">
        <f>IF(D$8="Habilitado",IF($B159="","",ROUND(VLOOKUP($B159,PRESUPUESTO!$M$12:$HV$133,5,FALSE),2)),"")</f>
        <v/>
      </c>
      <c r="E159" s="90" t="str">
        <f t="shared" si="29"/>
        <v/>
      </c>
      <c r="F159" s="91">
        <f>IF(F$8="Habilitado",IF($B159="","",ROUND(VLOOKUP($B159,PRESUPUESTO!$M$12:$HV$133,22,FALSE),2)),"")</f>
        <v>93915</v>
      </c>
      <c r="G159" s="90">
        <f t="shared" si="30"/>
        <v>0.82474226804123707</v>
      </c>
      <c r="H159" s="91" t="str">
        <f>IF(H$8="Habilitado",IF($B159="","",ROUND(VLOOKUP($B159,PRESUPUESTO!$M$12:$HV$133,39,FALSE),2)),"")</f>
        <v/>
      </c>
      <c r="I159" s="90" t="str">
        <f t="shared" si="31"/>
        <v/>
      </c>
      <c r="J159" s="91">
        <f>IF(J$8="Habilitado",IF($B159="","",ROUND(VLOOKUP($B159,PRESUPUESTO!$M$12:$HV$133,56,FALSE),2)),"")</f>
        <v>9624.99</v>
      </c>
      <c r="K159" s="90">
        <f t="shared" si="32"/>
        <v>0</v>
      </c>
      <c r="L159" s="91">
        <f>IF(L$8="Habilitado",IF($B159="","",ROUND(VLOOKUP($B159,PRESUPUESTO!$M$12:$HV$133,73,FALSE),2)),"")</f>
        <v>130000</v>
      </c>
      <c r="M159" s="90">
        <f t="shared" si="33"/>
        <v>0</v>
      </c>
      <c r="N159" s="91">
        <f>IF(N$8="Habilitado",IF($B159="","",ROUND(VLOOKUP($B159,PRESUPUESTO!$M$12:$HV$133,90,FALSE),2)),"")</f>
        <v>95000</v>
      </c>
      <c r="O159" s="90">
        <f t="shared" si="34"/>
        <v>0.82474226804123707</v>
      </c>
      <c r="P159" s="91" t="str">
        <f>IF(P$8="Habilitado",IF($B159="","",ROUND(VLOOKUP($B159,PRESUPUESTO!$M$12:$HV$133,107,FALSE),2)),"")</f>
        <v/>
      </c>
      <c r="Q159" s="90" t="str">
        <f t="shared" si="35"/>
        <v/>
      </c>
      <c r="R159" s="91">
        <f>IF(R$8="Habilitado",IF($B159="","",ROUND(VLOOKUP($B159,PRESUPUESTO!$M$12:$HV$133,124,FALSE),2)),"")</f>
        <v>135000</v>
      </c>
      <c r="S159" s="90">
        <f t="shared" si="36"/>
        <v>0</v>
      </c>
      <c r="T159" s="91">
        <f>IF(T$8="Habilitado",IF($B159="","",ROUND(VLOOKUP($B159,PRESUPUESTO!$M$12:$HV$133,141,FALSE),2)),"")</f>
        <v>9577.1</v>
      </c>
      <c r="U159" s="90">
        <f t="shared" si="37"/>
        <v>0</v>
      </c>
      <c r="V159" s="91" t="str">
        <f>IF(V$8="Habilitado",IF($B159="","",ROUND(VLOOKUP($B159,PRESUPUESTO!$M$12:$HV$133,158,FALSE),2)),"")</f>
        <v/>
      </c>
      <c r="W159" s="90" t="str">
        <f t="shared" si="38"/>
        <v/>
      </c>
      <c r="X159" s="91">
        <f>IF(X$8="Habilitado",IF($B159="","",ROUND(VLOOKUP($B159,PRESUPUESTO!$M$12:$HV$133,175,FALSE),2)),"")</f>
        <v>205516</v>
      </c>
      <c r="Y159" s="90">
        <f t="shared" si="39"/>
        <v>0</v>
      </c>
      <c r="Z159" s="91" t="str">
        <f>IF(Z$8="Habilitado",IF($B159="","",ROUND(VLOOKUP($B159,PRESUPUESTO!$M$12:$HV$133,192,FALSE),2)),"")</f>
        <v/>
      </c>
      <c r="AA159" s="90" t="str">
        <f t="shared" si="40"/>
        <v/>
      </c>
      <c r="AB159" s="91">
        <f>IF(AB$8="Habilitado",IF($B159="","",ROUND(VLOOKUP($B159,PRESUPUESTO!$M$12:$HV$133,209,FALSE),2)),"")</f>
        <v>28500</v>
      </c>
      <c r="AC159" s="90">
        <f t="shared" si="41"/>
        <v>0</v>
      </c>
    </row>
    <row r="160" spans="1:29" s="79" customFormat="1" ht="21" customHeight="1">
      <c r="A160" s="158">
        <v>88</v>
      </c>
      <c r="B160" s="290" t="s">
        <v>358</v>
      </c>
      <c r="C160" s="659">
        <f t="shared" si="28"/>
        <v>129612.99</v>
      </c>
      <c r="D160" s="91" t="str">
        <f>IF(D$8="Habilitado",IF($B160="","",ROUND(VLOOKUP($B160,PRESUPUESTO!$M$12:$HV$133,5,FALSE),2)),"")</f>
        <v/>
      </c>
      <c r="E160" s="90" t="str">
        <f t="shared" si="29"/>
        <v/>
      </c>
      <c r="F160" s="91">
        <f>IF(F$8="Habilitado",IF($B160="","",ROUND(VLOOKUP($B160,PRESUPUESTO!$M$12:$HV$133,22,FALSE),2)),"")</f>
        <v>180525</v>
      </c>
      <c r="G160" s="90">
        <f t="shared" si="30"/>
        <v>0.82474226804123707</v>
      </c>
      <c r="H160" s="91" t="str">
        <f>IF(H$8="Habilitado",IF($B160="","",ROUND(VLOOKUP($B160,PRESUPUESTO!$M$12:$HV$133,39,FALSE),2)),"")</f>
        <v/>
      </c>
      <c r="I160" s="90" t="str">
        <f t="shared" si="31"/>
        <v/>
      </c>
      <c r="J160" s="91">
        <f>IF(J$8="Habilitado",IF($B160="","",ROUND(VLOOKUP($B160,PRESUPUESTO!$M$12:$HV$133,56,FALSE),2)),"")</f>
        <v>340855.8</v>
      </c>
      <c r="K160" s="90">
        <f t="shared" si="32"/>
        <v>0</v>
      </c>
      <c r="L160" s="91">
        <f>IF(L$8="Habilitado",IF($B160="","",ROUND(VLOOKUP($B160,PRESUPUESTO!$M$12:$HV$133,73,FALSE),2)),"")</f>
        <v>160000</v>
      </c>
      <c r="M160" s="90">
        <f t="shared" si="33"/>
        <v>0</v>
      </c>
      <c r="N160" s="91">
        <f>IF(N$8="Habilitado",IF($B160="","",ROUND(VLOOKUP($B160,PRESUPUESTO!$M$12:$HV$133,90,FALSE),2)),"")</f>
        <v>126326</v>
      </c>
      <c r="O160" s="90">
        <f t="shared" si="34"/>
        <v>0</v>
      </c>
      <c r="P160" s="91" t="str">
        <f>IF(P$8="Habilitado",IF($B160="","",ROUND(VLOOKUP($B160,PRESUPUESTO!$M$12:$HV$133,107,FALSE),2)),"")</f>
        <v/>
      </c>
      <c r="Q160" s="90" t="str">
        <f t="shared" si="35"/>
        <v/>
      </c>
      <c r="R160" s="91">
        <f>IF(R$8="Habilitado",IF($B160="","",ROUND(VLOOKUP($B160,PRESUPUESTO!$M$12:$HV$133,124,FALSE),2)),"")</f>
        <v>122000</v>
      </c>
      <c r="S160" s="90">
        <f t="shared" si="36"/>
        <v>0</v>
      </c>
      <c r="T160" s="91">
        <f>IF(T$8="Habilitado",IF($B160="","",ROUND(VLOOKUP($B160,PRESUPUESTO!$M$12:$HV$133,141,FALSE),2)),"")</f>
        <v>339160</v>
      </c>
      <c r="U160" s="90">
        <f t="shared" si="37"/>
        <v>0</v>
      </c>
      <c r="V160" s="91" t="str">
        <f>IF(V$8="Habilitado",IF($B160="","",ROUND(VLOOKUP($B160,PRESUPUESTO!$M$12:$HV$133,158,FALSE),2)),"")</f>
        <v/>
      </c>
      <c r="W160" s="90" t="str">
        <f t="shared" si="38"/>
        <v/>
      </c>
      <c r="X160" s="91">
        <f>IF(X$8="Habilitado",IF($B160="","",ROUND(VLOOKUP($B160,PRESUPUESTO!$M$12:$HV$133,175,FALSE),2)),"")</f>
        <v>486299</v>
      </c>
      <c r="Y160" s="90">
        <f t="shared" si="39"/>
        <v>0</v>
      </c>
      <c r="Z160" s="91" t="str">
        <f>IF(Z$8="Habilitado",IF($B160="","",ROUND(VLOOKUP($B160,PRESUPUESTO!$M$12:$HV$133,192,FALSE),2)),"")</f>
        <v/>
      </c>
      <c r="AA160" s="90" t="str">
        <f t="shared" si="40"/>
        <v/>
      </c>
      <c r="AB160" s="91">
        <f>IF(AB$8="Habilitado",IF($B160="","",ROUND(VLOOKUP($B160,PRESUPUESTO!$M$12:$HV$133,209,FALSE),2)),"")</f>
        <v>108300</v>
      </c>
      <c r="AC160" s="90">
        <f t="shared" si="41"/>
        <v>0</v>
      </c>
    </row>
    <row r="161" spans="1:29" s="79" customFormat="1" ht="21" customHeight="1">
      <c r="A161" s="158">
        <v>89</v>
      </c>
      <c r="B161" s="290" t="s">
        <v>360</v>
      </c>
      <c r="C161" s="659">
        <f t="shared" si="28"/>
        <v>26440.85</v>
      </c>
      <c r="D161" s="91" t="str">
        <f>IF(D$8="Habilitado",IF($B161="","",ROUND(VLOOKUP($B161,PRESUPUESTO!$M$12:$HV$133,5,FALSE),2)),"")</f>
        <v/>
      </c>
      <c r="E161" s="90" t="str">
        <f t="shared" si="29"/>
        <v/>
      </c>
      <c r="F161" s="91">
        <f>IF(F$8="Habilitado",IF($B161="","",ROUND(VLOOKUP($B161,PRESUPUESTO!$M$12:$HV$133,22,FALSE),2)),"")</f>
        <v>18675</v>
      </c>
      <c r="G161" s="90">
        <f t="shared" si="30"/>
        <v>0</v>
      </c>
      <c r="H161" s="91" t="str">
        <f>IF(H$8="Habilitado",IF($B161="","",ROUND(VLOOKUP($B161,PRESUPUESTO!$M$12:$HV$133,39,FALSE),2)),"")</f>
        <v/>
      </c>
      <c r="I161" s="90" t="str">
        <f t="shared" si="31"/>
        <v/>
      </c>
      <c r="J161" s="91">
        <f>IF(J$8="Habilitado",IF($B161="","",ROUND(VLOOKUP($B161,PRESUPUESTO!$M$12:$HV$133,56,FALSE),2)),"")</f>
        <v>22351.200000000001</v>
      </c>
      <c r="K161" s="90">
        <f t="shared" si="32"/>
        <v>0.82474226804123707</v>
      </c>
      <c r="L161" s="91">
        <f>IF(L$8="Habilitado",IF($B161="","",ROUND(VLOOKUP($B161,PRESUPUESTO!$M$12:$HV$133,73,FALSE),2)),"")</f>
        <v>15000</v>
      </c>
      <c r="M161" s="90">
        <f t="shared" si="33"/>
        <v>0</v>
      </c>
      <c r="N161" s="91">
        <f>IF(N$8="Habilitado",IF($B161="","",ROUND(VLOOKUP($B161,PRESUPUESTO!$M$12:$HV$133,90,FALSE),2)),"")</f>
        <v>9231</v>
      </c>
      <c r="O161" s="90">
        <f t="shared" si="34"/>
        <v>0</v>
      </c>
      <c r="P161" s="91" t="str">
        <f>IF(P$8="Habilitado",IF($B161="","",ROUND(VLOOKUP($B161,PRESUPUESTO!$M$12:$HV$133,107,FALSE),2)),"")</f>
        <v/>
      </c>
      <c r="Q161" s="90" t="str">
        <f t="shared" si="35"/>
        <v/>
      </c>
      <c r="R161" s="91">
        <f>IF(R$8="Habilitado",IF($B161="","",ROUND(VLOOKUP($B161,PRESUPUESTO!$M$12:$HV$133,124,FALSE),2)),"")</f>
        <v>97500</v>
      </c>
      <c r="S161" s="90">
        <f t="shared" si="36"/>
        <v>0</v>
      </c>
      <c r="T161" s="91">
        <f>IF(T$8="Habilitado",IF($B161="","",ROUND(VLOOKUP($B161,PRESUPUESTO!$M$12:$HV$133,141,FALSE),2)),"")</f>
        <v>22240</v>
      </c>
      <c r="U161" s="90">
        <f t="shared" si="37"/>
        <v>0.82474226804123707</v>
      </c>
      <c r="V161" s="91" t="str">
        <f>IF(V$8="Habilitado",IF($B161="","",ROUND(VLOOKUP($B161,PRESUPUESTO!$M$12:$HV$133,158,FALSE),2)),"")</f>
        <v/>
      </c>
      <c r="W161" s="90" t="str">
        <f t="shared" si="38"/>
        <v/>
      </c>
      <c r="X161" s="91">
        <f>IF(X$8="Habilitado",IF($B161="","",ROUND(VLOOKUP($B161,PRESUPUESTO!$M$12:$HV$133,175,FALSE),2)),"")</f>
        <v>43400</v>
      </c>
      <c r="Y161" s="90">
        <f t="shared" si="39"/>
        <v>0.82474226804123707</v>
      </c>
      <c r="Z161" s="91" t="str">
        <f>IF(Z$8="Habilitado",IF($B161="","",ROUND(VLOOKUP($B161,PRESUPUESTO!$M$12:$HV$133,192,FALSE),2)),"")</f>
        <v/>
      </c>
      <c r="AA161" s="90" t="str">
        <f t="shared" si="40"/>
        <v/>
      </c>
      <c r="AB161" s="91">
        <f>IF(AB$8="Habilitado",IF($B161="","",ROUND(VLOOKUP($B161,PRESUPUESTO!$M$12:$HV$133,209,FALSE),2)),"")</f>
        <v>34200</v>
      </c>
      <c r="AC161" s="90">
        <f t="shared" si="41"/>
        <v>0.82474226804123707</v>
      </c>
    </row>
    <row r="162" spans="1:29" s="79" customFormat="1" ht="21" customHeight="1">
      <c r="A162" s="158">
        <v>90</v>
      </c>
      <c r="B162" s="290" t="s">
        <v>362</v>
      </c>
      <c r="C162" s="659">
        <f t="shared" si="28"/>
        <v>91800.75</v>
      </c>
      <c r="D162" s="91" t="str">
        <f>IF(D$8="Habilitado",IF($B162="","",ROUND(VLOOKUP($B162,PRESUPUESTO!$M$12:$HV$133,5,FALSE),2)),"")</f>
        <v/>
      </c>
      <c r="E162" s="90" t="str">
        <f t="shared" si="29"/>
        <v/>
      </c>
      <c r="F162" s="91">
        <f>IF(F$8="Habilitado",IF($B162="","",ROUND(VLOOKUP($B162,PRESUPUESTO!$M$12:$HV$133,22,FALSE),2)),"")</f>
        <v>236550</v>
      </c>
      <c r="G162" s="90">
        <f t="shared" si="30"/>
        <v>0.82474226804123707</v>
      </c>
      <c r="H162" s="91" t="str">
        <f>IF(H$8="Habilitado",IF($B162="","",ROUND(VLOOKUP($B162,PRESUPUESTO!$M$12:$HV$133,39,FALSE),2)),"")</f>
        <v/>
      </c>
      <c r="I162" s="90" t="str">
        <f t="shared" si="31"/>
        <v/>
      </c>
      <c r="J162" s="91">
        <f>IF(J$8="Habilitado",IF($B162="","",ROUND(VLOOKUP($B162,PRESUPUESTO!$M$12:$HV$133,56,FALSE),2)),"")</f>
        <v>335268</v>
      </c>
      <c r="K162" s="90">
        <f t="shared" si="32"/>
        <v>0</v>
      </c>
      <c r="L162" s="91">
        <f>IF(L$8="Habilitado",IF($B162="","",ROUND(VLOOKUP($B162,PRESUPUESTO!$M$12:$HV$133,73,FALSE),2)),"")</f>
        <v>100000</v>
      </c>
      <c r="M162" s="90">
        <f t="shared" si="33"/>
        <v>0</v>
      </c>
      <c r="N162" s="91">
        <f>IF(N$8="Habilitado",IF($B162="","",ROUND(VLOOKUP($B162,PRESUPUESTO!$M$12:$HV$133,90,FALSE),2)),"")</f>
        <v>300000</v>
      </c>
      <c r="O162" s="90">
        <f t="shared" si="34"/>
        <v>0.82474226804123707</v>
      </c>
      <c r="P162" s="91" t="str">
        <f>IF(P$8="Habilitado",IF($B162="","",ROUND(VLOOKUP($B162,PRESUPUESTO!$M$12:$HV$133,107,FALSE),2)),"")</f>
        <v/>
      </c>
      <c r="Q162" s="90" t="str">
        <f t="shared" si="35"/>
        <v/>
      </c>
      <c r="R162" s="91">
        <f>IF(R$8="Habilitado",IF($B162="","",ROUND(VLOOKUP($B162,PRESUPUESTO!$M$12:$HV$133,124,FALSE),2)),"")</f>
        <v>162500</v>
      </c>
      <c r="S162" s="90">
        <f t="shared" si="36"/>
        <v>0</v>
      </c>
      <c r="T162" s="91">
        <f>IF(T$8="Habilitado",IF($B162="","",ROUND(VLOOKUP($B162,PRESUPUESTO!$M$12:$HV$133,141,FALSE),2)),"")</f>
        <v>333600</v>
      </c>
      <c r="U162" s="90">
        <f t="shared" si="37"/>
        <v>0</v>
      </c>
      <c r="V162" s="91" t="str">
        <f>IF(V$8="Habilitado",IF($B162="","",ROUND(VLOOKUP($B162,PRESUPUESTO!$M$12:$HV$133,158,FALSE),2)),"")</f>
        <v/>
      </c>
      <c r="W162" s="90" t="str">
        <f t="shared" si="38"/>
        <v/>
      </c>
      <c r="X162" s="91">
        <f>IF(X$8="Habilitado",IF($B162="","",ROUND(VLOOKUP($B162,PRESUPUESTO!$M$12:$HV$133,175,FALSE),2)),"")</f>
        <v>275906</v>
      </c>
      <c r="Y162" s="90">
        <f t="shared" si="39"/>
        <v>0.82474226804123707</v>
      </c>
      <c r="Z162" s="91" t="str">
        <f>IF(Z$8="Habilitado",IF($B162="","",ROUND(VLOOKUP($B162,PRESUPUESTO!$M$12:$HV$133,192,FALSE),2)),"")</f>
        <v/>
      </c>
      <c r="AA162" s="90" t="str">
        <f t="shared" si="40"/>
        <v/>
      </c>
      <c r="AB162" s="91">
        <f>IF(AB$8="Habilitado",IF($B162="","",ROUND(VLOOKUP($B162,PRESUPUESTO!$M$12:$HV$133,209,FALSE),2)),"")</f>
        <v>399000</v>
      </c>
      <c r="AC162" s="90">
        <f t="shared" si="41"/>
        <v>0</v>
      </c>
    </row>
    <row r="163" spans="1:29" s="79" customFormat="1" ht="21" customHeight="1">
      <c r="A163" s="158">
        <v>91</v>
      </c>
      <c r="B163" s="290" t="s">
        <v>364</v>
      </c>
      <c r="C163" s="659">
        <f t="shared" si="28"/>
        <v>62891.35</v>
      </c>
      <c r="D163" s="91" t="str">
        <f>IF(D$8="Habilitado",IF($B163="","",ROUND(VLOOKUP($B163,PRESUPUESTO!$M$12:$HV$133,5,FALSE),2)),"")</f>
        <v/>
      </c>
      <c r="E163" s="90" t="str">
        <f t="shared" si="29"/>
        <v/>
      </c>
      <c r="F163" s="91">
        <f>IF(F$8="Habilitado",IF($B163="","",ROUND(VLOOKUP($B163,PRESUPUESTO!$M$12:$HV$133,22,FALSE),2)),"")</f>
        <v>286350</v>
      </c>
      <c r="G163" s="90">
        <f t="shared" si="30"/>
        <v>0</v>
      </c>
      <c r="H163" s="91" t="str">
        <f>IF(H$8="Habilitado",IF($B163="","",ROUND(VLOOKUP($B163,PRESUPUESTO!$M$12:$HV$133,39,FALSE),2)),"")</f>
        <v/>
      </c>
      <c r="I163" s="90" t="str">
        <f t="shared" si="31"/>
        <v/>
      </c>
      <c r="J163" s="91">
        <f>IF(J$8="Habilitado",IF($B163="","",ROUND(VLOOKUP($B163,PRESUPUESTO!$M$12:$HV$133,56,FALSE),2)),"")</f>
        <v>83817</v>
      </c>
      <c r="K163" s="90">
        <f t="shared" si="32"/>
        <v>0</v>
      </c>
      <c r="L163" s="91">
        <f>IF(L$8="Habilitado",IF($B163="","",ROUND(VLOOKUP($B163,PRESUPUESTO!$M$12:$HV$133,73,FALSE),2)),"")</f>
        <v>120000</v>
      </c>
      <c r="M163" s="90">
        <f t="shared" si="33"/>
        <v>0.82474226804123707</v>
      </c>
      <c r="N163" s="91">
        <f>IF(N$8="Habilitado",IF($B163="","",ROUND(VLOOKUP($B163,PRESUPUESTO!$M$12:$HV$133,90,FALSE),2)),"")</f>
        <v>160847</v>
      </c>
      <c r="O163" s="90">
        <f t="shared" si="34"/>
        <v>0.82474226804123707</v>
      </c>
      <c r="P163" s="91" t="str">
        <f>IF(P$8="Habilitado",IF($B163="","",ROUND(VLOOKUP($B163,PRESUPUESTO!$M$12:$HV$133,107,FALSE),2)),"")</f>
        <v/>
      </c>
      <c r="Q163" s="90" t="str">
        <f t="shared" si="35"/>
        <v/>
      </c>
      <c r="R163" s="91">
        <f>IF(R$8="Habilitado",IF($B163="","",ROUND(VLOOKUP($B163,PRESUPUESTO!$M$12:$HV$133,124,FALSE),2)),"")</f>
        <v>156000</v>
      </c>
      <c r="S163" s="90">
        <f t="shared" si="36"/>
        <v>0.82474226804123707</v>
      </c>
      <c r="T163" s="91">
        <f>IF(T$8="Habilitado",IF($B163="","",ROUND(VLOOKUP($B163,PRESUPUESTO!$M$12:$HV$133,141,FALSE),2)),"")</f>
        <v>83400</v>
      </c>
      <c r="U163" s="90">
        <f t="shared" si="37"/>
        <v>0</v>
      </c>
      <c r="V163" s="91" t="str">
        <f>IF(V$8="Habilitado",IF($B163="","",ROUND(VLOOKUP($B163,PRESUPUESTO!$M$12:$HV$133,158,FALSE),2)),"")</f>
        <v/>
      </c>
      <c r="W163" s="90" t="str">
        <f t="shared" si="38"/>
        <v/>
      </c>
      <c r="X163" s="91">
        <f>IF(X$8="Habilitado",IF($B163="","",ROUND(VLOOKUP($B163,PRESUPUESTO!$M$12:$HV$133,175,FALSE),2)),"")</f>
        <v>193433</v>
      </c>
      <c r="Y163" s="90">
        <f t="shared" si="39"/>
        <v>0</v>
      </c>
      <c r="Z163" s="91" t="str">
        <f>IF(Z$8="Habilitado",IF($B163="","",ROUND(VLOOKUP($B163,PRESUPUESTO!$M$12:$HV$133,192,FALSE),2)),"")</f>
        <v/>
      </c>
      <c r="AA163" s="90" t="str">
        <f t="shared" si="40"/>
        <v/>
      </c>
      <c r="AB163" s="91">
        <f>IF(AB$8="Habilitado",IF($B163="","",ROUND(VLOOKUP($B163,PRESUPUESTO!$M$12:$HV$133,209,FALSE),2)),"")</f>
        <v>114000</v>
      </c>
      <c r="AC163" s="90">
        <f t="shared" si="41"/>
        <v>0</v>
      </c>
    </row>
    <row r="164" spans="1:29" s="79" customFormat="1" ht="21" customHeight="1">
      <c r="A164" s="158">
        <v>92</v>
      </c>
      <c r="B164" s="290" t="s">
        <v>366</v>
      </c>
      <c r="C164" s="659">
        <f t="shared" si="28"/>
        <v>381118.93</v>
      </c>
      <c r="D164" s="91" t="str">
        <f>IF(D$8="Habilitado",IF($B164="","",ROUND(VLOOKUP($B164,PRESUPUESTO!$M$12:$HV$133,5,FALSE),2)),"")</f>
        <v/>
      </c>
      <c r="E164" s="90" t="str">
        <f t="shared" si="29"/>
        <v/>
      </c>
      <c r="F164" s="91">
        <f>IF(F$8="Habilitado",IF($B164="","",ROUND(VLOOKUP($B164,PRESUPUESTO!$M$12:$HV$133,22,FALSE),2)),"")</f>
        <v>809250</v>
      </c>
      <c r="G164" s="90">
        <f t="shared" si="30"/>
        <v>0.82474226804123707</v>
      </c>
      <c r="H164" s="91" t="str">
        <f>IF(H$8="Habilitado",IF($B164="","",ROUND(VLOOKUP($B164,PRESUPUESTO!$M$12:$HV$133,39,FALSE),2)),"")</f>
        <v/>
      </c>
      <c r="I164" s="90" t="str">
        <f t="shared" si="31"/>
        <v/>
      </c>
      <c r="J164" s="91">
        <f>IF(J$8="Habilitado",IF($B164="","",ROUND(VLOOKUP($B164,PRESUPUESTO!$M$12:$HV$133,56,FALSE),2)),"")</f>
        <v>650978.69999999995</v>
      </c>
      <c r="K164" s="90">
        <f t="shared" si="32"/>
        <v>0</v>
      </c>
      <c r="L164" s="91">
        <f>IF(L$8="Habilitado",IF($B164="","",ROUND(VLOOKUP($B164,PRESUPUESTO!$M$12:$HV$133,73,FALSE),2)),"")</f>
        <v>440000</v>
      </c>
      <c r="M164" s="90">
        <f t="shared" si="33"/>
        <v>0</v>
      </c>
      <c r="N164" s="91">
        <f>IF(N$8="Habilitado",IF($B164="","",ROUND(VLOOKUP($B164,PRESUPUESTO!$M$12:$HV$133,90,FALSE),2)),"")</f>
        <v>1300000</v>
      </c>
      <c r="O164" s="90">
        <f t="shared" si="34"/>
        <v>0</v>
      </c>
      <c r="P164" s="91" t="str">
        <f>IF(P$8="Habilitado",IF($B164="","",ROUND(VLOOKUP($B164,PRESUPUESTO!$M$12:$HV$133,107,FALSE),2)),"")</f>
        <v/>
      </c>
      <c r="Q164" s="90" t="str">
        <f t="shared" si="35"/>
        <v/>
      </c>
      <c r="R164" s="91">
        <f>IF(R$8="Habilitado",IF($B164="","",ROUND(VLOOKUP($B164,PRESUPUESTO!$M$12:$HV$133,124,FALSE),2)),"")</f>
        <v>1664000</v>
      </c>
      <c r="S164" s="90">
        <f t="shared" si="36"/>
        <v>0</v>
      </c>
      <c r="T164" s="91">
        <f>IF(T$8="Habilitado",IF($B164="","",ROUND(VLOOKUP($B164,PRESUPUESTO!$M$12:$HV$133,141,FALSE),2)),"")</f>
        <v>647740</v>
      </c>
      <c r="U164" s="90">
        <f t="shared" si="37"/>
        <v>0</v>
      </c>
      <c r="V164" s="91" t="str">
        <f>IF(V$8="Habilitado",IF($B164="","",ROUND(VLOOKUP($B164,PRESUPUESTO!$M$12:$HV$133,158,FALSE),2)),"")</f>
        <v/>
      </c>
      <c r="W164" s="90" t="str">
        <f t="shared" si="38"/>
        <v/>
      </c>
      <c r="X164" s="91">
        <f>IF(X$8="Habilitado",IF($B164="","",ROUND(VLOOKUP($B164,PRESUPUESTO!$M$12:$HV$133,175,FALSE),2)),"")</f>
        <v>829064</v>
      </c>
      <c r="Y164" s="90">
        <f t="shared" si="39"/>
        <v>0.82474226804123707</v>
      </c>
      <c r="Z164" s="91" t="str">
        <f>IF(Z$8="Habilitado",IF($B164="","",ROUND(VLOOKUP($B164,PRESUPUESTO!$M$12:$HV$133,192,FALSE),2)),"")</f>
        <v/>
      </c>
      <c r="AA164" s="90" t="str">
        <f t="shared" si="40"/>
        <v/>
      </c>
      <c r="AB164" s="91">
        <f>IF(AB$8="Habilitado",IF($B164="","",ROUND(VLOOKUP($B164,PRESUPUESTO!$M$12:$HV$133,209,FALSE),2)),"")</f>
        <v>627000</v>
      </c>
      <c r="AC164" s="90">
        <f t="shared" si="41"/>
        <v>0</v>
      </c>
    </row>
    <row r="165" spans="1:29" s="79" customFormat="1" ht="21" customHeight="1">
      <c r="A165" s="158">
        <v>93</v>
      </c>
      <c r="B165" s="290" t="s">
        <v>368</v>
      </c>
      <c r="C165" s="659">
        <f t="shared" si="28"/>
        <v>65310.91</v>
      </c>
      <c r="D165" s="91" t="str">
        <f>IF(D$8="Habilitado",IF($B165="","",ROUND(VLOOKUP($B165,PRESUPUESTO!$M$12:$HV$133,5,FALSE),2)),"")</f>
        <v/>
      </c>
      <c r="E165" s="90" t="str">
        <f t="shared" si="29"/>
        <v/>
      </c>
      <c r="F165" s="91">
        <f>IF(F$8="Habilitado",IF($B165="","",ROUND(VLOOKUP($B165,PRESUPUESTO!$M$12:$HV$133,22,FALSE),2)),"")</f>
        <v>286350</v>
      </c>
      <c r="G165" s="90">
        <f t="shared" si="30"/>
        <v>0</v>
      </c>
      <c r="H165" s="91" t="str">
        <f>IF(H$8="Habilitado",IF($B165="","",ROUND(VLOOKUP($B165,PRESUPUESTO!$M$12:$HV$133,39,FALSE),2)),"")</f>
        <v/>
      </c>
      <c r="I165" s="90" t="str">
        <f t="shared" si="31"/>
        <v/>
      </c>
      <c r="J165" s="91">
        <f>IF(J$8="Habilitado",IF($B165="","",ROUND(VLOOKUP($B165,PRESUPUESTO!$M$12:$HV$133,56,FALSE),2)),"")</f>
        <v>167634</v>
      </c>
      <c r="K165" s="90">
        <f t="shared" si="32"/>
        <v>0</v>
      </c>
      <c r="L165" s="91">
        <f>IF(L$8="Habilitado",IF($B165="","",ROUND(VLOOKUP($B165,PRESUPUESTO!$M$12:$HV$133,73,FALSE),2)),"")</f>
        <v>160000</v>
      </c>
      <c r="M165" s="90">
        <f t="shared" si="33"/>
        <v>0</v>
      </c>
      <c r="N165" s="91">
        <f>IF(N$8="Habilitado",IF($B165="","",ROUND(VLOOKUP($B165,PRESUPUESTO!$M$12:$HV$133,90,FALSE),2)),"")</f>
        <v>338540</v>
      </c>
      <c r="O165" s="90">
        <f t="shared" si="34"/>
        <v>0</v>
      </c>
      <c r="P165" s="91" t="str">
        <f>IF(P$8="Habilitado",IF($B165="","",ROUND(VLOOKUP($B165,PRESUPUESTO!$M$12:$HV$133,107,FALSE),2)),"")</f>
        <v/>
      </c>
      <c r="Q165" s="90" t="str">
        <f t="shared" si="35"/>
        <v/>
      </c>
      <c r="R165" s="91">
        <f>IF(R$8="Habilitado",IF($B165="","",ROUND(VLOOKUP($B165,PRESUPUESTO!$M$12:$HV$133,124,FALSE),2)),"")</f>
        <v>312000</v>
      </c>
      <c r="S165" s="90">
        <f t="shared" si="36"/>
        <v>0</v>
      </c>
      <c r="T165" s="91">
        <f>IF(T$8="Habilitado",IF($B165="","",ROUND(VLOOKUP($B165,PRESUPUESTO!$M$12:$HV$133,141,FALSE),2)),"")</f>
        <v>166800</v>
      </c>
      <c r="U165" s="90">
        <f t="shared" si="37"/>
        <v>0</v>
      </c>
      <c r="V165" s="91" t="str">
        <f>IF(V$8="Habilitado",IF($B165="","",ROUND(VLOOKUP($B165,PRESUPUESTO!$M$12:$HV$133,158,FALSE),2)),"")</f>
        <v/>
      </c>
      <c r="W165" s="90" t="str">
        <f t="shared" si="38"/>
        <v/>
      </c>
      <c r="X165" s="91">
        <f>IF(X$8="Habilitado",IF($B165="","",ROUND(VLOOKUP($B165,PRESUPUESTO!$M$12:$HV$133,175,FALSE),2)),"")</f>
        <v>235000</v>
      </c>
      <c r="Y165" s="90">
        <f t="shared" si="39"/>
        <v>0.82474226804123707</v>
      </c>
      <c r="Z165" s="91" t="str">
        <f>IF(Z$8="Habilitado",IF($B165="","",ROUND(VLOOKUP($B165,PRESUPUESTO!$M$12:$HV$133,192,FALSE),2)),"")</f>
        <v/>
      </c>
      <c r="AA165" s="90" t="str">
        <f t="shared" si="40"/>
        <v/>
      </c>
      <c r="AB165" s="91">
        <f>IF(AB$8="Habilitado",IF($B165="","",ROUND(VLOOKUP($B165,PRESUPUESTO!$M$12:$HV$133,209,FALSE),2)),"")</f>
        <v>228000</v>
      </c>
      <c r="AC165" s="90">
        <f t="shared" si="41"/>
        <v>0.82474226804123707</v>
      </c>
    </row>
    <row r="166" spans="1:29" s="79" customFormat="1" ht="21" customHeight="1">
      <c r="A166" s="158">
        <v>94</v>
      </c>
      <c r="B166" s="290" t="s">
        <v>370</v>
      </c>
      <c r="C166" s="659">
        <f t="shared" si="28"/>
        <v>8462.52</v>
      </c>
      <c r="D166" s="91" t="str">
        <f>IF(D$8="Habilitado",IF($B166="","",ROUND(VLOOKUP($B166,PRESUPUESTO!$M$12:$HV$133,5,FALSE),2)),"")</f>
        <v/>
      </c>
      <c r="E166" s="90" t="str">
        <f t="shared" si="29"/>
        <v/>
      </c>
      <c r="F166" s="91">
        <f>IF(F$8="Habilitado",IF($B166="","",ROUND(VLOOKUP($B166,PRESUPUESTO!$M$12:$HV$133,22,FALSE),2)),"")</f>
        <v>36105</v>
      </c>
      <c r="G166" s="90">
        <f t="shared" si="30"/>
        <v>0</v>
      </c>
      <c r="H166" s="91" t="str">
        <f>IF(H$8="Habilitado",IF($B166="","",ROUND(VLOOKUP($B166,PRESUPUESTO!$M$12:$HV$133,39,FALSE),2)),"")</f>
        <v/>
      </c>
      <c r="I166" s="90" t="str">
        <f t="shared" si="31"/>
        <v/>
      </c>
      <c r="J166" s="91">
        <f>IF(J$8="Habilitado",IF($B166="","",ROUND(VLOOKUP($B166,PRESUPUESTO!$M$12:$HV$133,56,FALSE),2)),"")</f>
        <v>19557.3</v>
      </c>
      <c r="K166" s="90">
        <f t="shared" si="32"/>
        <v>0.82474226804123707</v>
      </c>
      <c r="L166" s="91">
        <f>IF(L$8="Habilitado",IF($B166="","",ROUND(VLOOKUP($B166,PRESUPUESTO!$M$12:$HV$133,73,FALSE),2)),"")</f>
        <v>30000</v>
      </c>
      <c r="M166" s="90">
        <f t="shared" si="33"/>
        <v>0</v>
      </c>
      <c r="N166" s="91">
        <f>IF(N$8="Habilitado",IF($B166="","",ROUND(VLOOKUP($B166,PRESUPUESTO!$M$12:$HV$133,90,FALSE),2)),"")</f>
        <v>24592</v>
      </c>
      <c r="O166" s="90">
        <f t="shared" si="34"/>
        <v>0.82474226804123707</v>
      </c>
      <c r="P166" s="91" t="str">
        <f>IF(P$8="Habilitado",IF($B166="","",ROUND(VLOOKUP($B166,PRESUPUESTO!$M$12:$HV$133,107,FALSE),2)),"")</f>
        <v/>
      </c>
      <c r="Q166" s="90" t="str">
        <f t="shared" si="35"/>
        <v/>
      </c>
      <c r="R166" s="91">
        <f>IF(R$8="Habilitado",IF($B166="","",ROUND(VLOOKUP($B166,PRESUPUESTO!$M$12:$HV$133,124,FALSE),2)),"")</f>
        <v>12350</v>
      </c>
      <c r="S166" s="90">
        <f t="shared" si="36"/>
        <v>0</v>
      </c>
      <c r="T166" s="91">
        <f>IF(T$8="Habilitado",IF($B166="","",ROUND(VLOOKUP($B166,PRESUPUESTO!$M$12:$HV$133,141,FALSE),2)),"")</f>
        <v>19460</v>
      </c>
      <c r="U166" s="90">
        <f t="shared" si="37"/>
        <v>0.82474226804123707</v>
      </c>
      <c r="V166" s="91" t="str">
        <f>IF(V$8="Habilitado",IF($B166="","",ROUND(VLOOKUP($B166,PRESUPUESTO!$M$12:$HV$133,158,FALSE),2)),"")</f>
        <v/>
      </c>
      <c r="W166" s="90" t="str">
        <f t="shared" si="38"/>
        <v/>
      </c>
      <c r="X166" s="91">
        <f>IF(X$8="Habilitado",IF($B166="","",ROUND(VLOOKUP($B166,PRESUPUESTO!$M$12:$HV$133,175,FALSE),2)),"")</f>
        <v>23400</v>
      </c>
      <c r="Y166" s="90">
        <f t="shared" si="39"/>
        <v>0.82474226804123707</v>
      </c>
      <c r="Z166" s="91" t="str">
        <f>IF(Z$8="Habilitado",IF($B166="","",ROUND(VLOOKUP($B166,PRESUPUESTO!$M$12:$HV$133,192,FALSE),2)),"")</f>
        <v/>
      </c>
      <c r="AA166" s="90" t="str">
        <f t="shared" si="40"/>
        <v/>
      </c>
      <c r="AB166" s="91">
        <f>IF(AB$8="Habilitado",IF($B166="","",ROUND(VLOOKUP($B166,PRESUPUESTO!$M$12:$HV$133,209,FALSE),2)),"")</f>
        <v>7980</v>
      </c>
      <c r="AC166" s="90">
        <f t="shared" si="41"/>
        <v>0</v>
      </c>
    </row>
    <row r="167" spans="1:29" s="79" customFormat="1" ht="21" customHeight="1">
      <c r="A167" s="158">
        <v>95</v>
      </c>
      <c r="B167" s="290" t="s">
        <v>372</v>
      </c>
      <c r="C167" s="659">
        <f t="shared" si="28"/>
        <v>31045.06</v>
      </c>
      <c r="D167" s="91" t="str">
        <f>IF(D$8="Habilitado",IF($B167="","",ROUND(VLOOKUP($B167,PRESUPUESTO!$M$12:$HV$133,5,FALSE),2)),"")</f>
        <v/>
      </c>
      <c r="E167" s="90" t="str">
        <f t="shared" si="29"/>
        <v/>
      </c>
      <c r="F167" s="91">
        <f>IF(F$8="Habilitado",IF($B167="","",ROUND(VLOOKUP($B167,PRESUPUESTO!$M$12:$HV$133,22,FALSE),2)),"")</f>
        <v>61628</v>
      </c>
      <c r="G167" s="90">
        <f t="shared" si="30"/>
        <v>0.82474226804123707</v>
      </c>
      <c r="H167" s="91" t="str">
        <f>IF(H$8="Habilitado",IF($B167="","",ROUND(VLOOKUP($B167,PRESUPUESTO!$M$12:$HV$133,39,FALSE),2)),"")</f>
        <v/>
      </c>
      <c r="I167" s="90" t="str">
        <f t="shared" si="31"/>
        <v/>
      </c>
      <c r="J167" s="91">
        <f>IF(J$8="Habilitado",IF($B167="","",ROUND(VLOOKUP($B167,PRESUPUESTO!$M$12:$HV$133,56,FALSE),2)),"")</f>
        <v>33526.800000000003</v>
      </c>
      <c r="K167" s="90">
        <f t="shared" si="32"/>
        <v>0</v>
      </c>
      <c r="L167" s="91">
        <f>IF(L$8="Habilitado",IF($B167="","",ROUND(VLOOKUP($B167,PRESUPUESTO!$M$12:$HV$133,73,FALSE),2)),"")</f>
        <v>34000</v>
      </c>
      <c r="M167" s="90">
        <f t="shared" si="33"/>
        <v>0</v>
      </c>
      <c r="N167" s="91">
        <f>IF(N$8="Habilitado",IF($B167="","",ROUND(VLOOKUP($B167,PRESUPUESTO!$M$12:$HV$133,90,FALSE),2)),"")</f>
        <v>30231</v>
      </c>
      <c r="O167" s="90">
        <f t="shared" si="34"/>
        <v>0</v>
      </c>
      <c r="P167" s="91" t="str">
        <f>IF(P$8="Habilitado",IF($B167="","",ROUND(VLOOKUP($B167,PRESUPUESTO!$M$12:$HV$133,107,FALSE),2)),"")</f>
        <v/>
      </c>
      <c r="Q167" s="90" t="str">
        <f t="shared" si="35"/>
        <v/>
      </c>
      <c r="R167" s="91">
        <f>IF(R$8="Habilitado",IF($B167="","",ROUND(VLOOKUP($B167,PRESUPUESTO!$M$12:$HV$133,124,FALSE),2)),"")</f>
        <v>117000</v>
      </c>
      <c r="S167" s="90">
        <f t="shared" si="36"/>
        <v>0</v>
      </c>
      <c r="T167" s="91">
        <f>IF(T$8="Habilitado",IF($B167="","",ROUND(VLOOKUP($B167,PRESUPUESTO!$M$12:$HV$133,141,FALSE),2)),"")</f>
        <v>33360</v>
      </c>
      <c r="U167" s="90">
        <f t="shared" si="37"/>
        <v>0</v>
      </c>
      <c r="V167" s="91" t="str">
        <f>IF(V$8="Habilitado",IF($B167="","",ROUND(VLOOKUP($B167,PRESUPUESTO!$M$12:$HV$133,158,FALSE),2)),"")</f>
        <v/>
      </c>
      <c r="W167" s="90" t="str">
        <f t="shared" si="38"/>
        <v/>
      </c>
      <c r="X167" s="91">
        <f>IF(X$8="Habilitado",IF($B167="","",ROUND(VLOOKUP($B167,PRESUPUESTO!$M$12:$HV$133,175,FALSE),2)),"")</f>
        <v>78500</v>
      </c>
      <c r="Y167" s="90">
        <f t="shared" si="39"/>
        <v>0</v>
      </c>
      <c r="Z167" s="91" t="str">
        <f>IF(Z$8="Habilitado",IF($B167="","",ROUND(VLOOKUP($B167,PRESUPUESTO!$M$12:$HV$133,192,FALSE),2)),"")</f>
        <v/>
      </c>
      <c r="AA167" s="90" t="str">
        <f t="shared" si="40"/>
        <v/>
      </c>
      <c r="AB167" s="91">
        <f>IF(AB$8="Habilitado",IF($B167="","",ROUND(VLOOKUP($B167,PRESUPUESTO!$M$12:$HV$133,209,FALSE),2)),"")</f>
        <v>17100</v>
      </c>
      <c r="AC167" s="90">
        <f t="shared" si="41"/>
        <v>0</v>
      </c>
    </row>
    <row r="168" spans="1:29" s="79" customFormat="1" ht="21" customHeight="1">
      <c r="A168" s="158">
        <v>96</v>
      </c>
      <c r="B168" s="290" t="s">
        <v>374</v>
      </c>
      <c r="C168" s="659">
        <f t="shared" si="28"/>
        <v>79714.27</v>
      </c>
      <c r="D168" s="91" t="str">
        <f>IF(D$8="Habilitado",IF($B168="","",ROUND(VLOOKUP($B168,PRESUPUESTO!$M$12:$HV$133,5,FALSE),2)),"")</f>
        <v/>
      </c>
      <c r="E168" s="90" t="str">
        <f t="shared" si="29"/>
        <v/>
      </c>
      <c r="F168" s="91">
        <f>IF(F$8="Habilitado",IF($B168="","",ROUND(VLOOKUP($B168,PRESUPUESTO!$M$12:$HV$133,22,FALSE),2)),"")</f>
        <v>348600</v>
      </c>
      <c r="G168" s="90">
        <f t="shared" si="30"/>
        <v>0.82474226804123707</v>
      </c>
      <c r="H168" s="91" t="str">
        <f>IF(H$8="Habilitado",IF($B168="","",ROUND(VLOOKUP($B168,PRESUPUESTO!$M$12:$HV$133,39,FALSE),2)),"")</f>
        <v/>
      </c>
      <c r="I168" s="90" t="str">
        <f t="shared" si="31"/>
        <v/>
      </c>
      <c r="J168" s="91">
        <f>IF(J$8="Habilitado",IF($B168="","",ROUND(VLOOKUP($B168,PRESUPUESTO!$M$12:$HV$133,56,FALSE),2)),"")</f>
        <v>229099.8</v>
      </c>
      <c r="K168" s="90">
        <f t="shared" si="32"/>
        <v>0</v>
      </c>
      <c r="L168" s="91">
        <f>IF(L$8="Habilitado",IF($B168="","",ROUND(VLOOKUP($B168,PRESUPUESTO!$M$12:$HV$133,73,FALSE),2)),"")</f>
        <v>400000</v>
      </c>
      <c r="M168" s="90">
        <f t="shared" si="33"/>
        <v>0</v>
      </c>
      <c r="N168" s="91">
        <f>IF(N$8="Habilitado",IF($B168="","",ROUND(VLOOKUP($B168,PRESUPUESTO!$M$12:$HV$133,90,FALSE),2)),"")</f>
        <v>265969</v>
      </c>
      <c r="O168" s="90">
        <f t="shared" si="34"/>
        <v>0</v>
      </c>
      <c r="P168" s="91" t="str">
        <f>IF(P$8="Habilitado",IF($B168="","",ROUND(VLOOKUP($B168,PRESUPUESTO!$M$12:$HV$133,107,FALSE),2)),"")</f>
        <v/>
      </c>
      <c r="Q168" s="90" t="str">
        <f t="shared" si="35"/>
        <v/>
      </c>
      <c r="R168" s="91">
        <f>IF(R$8="Habilitado",IF($B168="","",ROUND(VLOOKUP($B168,PRESUPUESTO!$M$12:$HV$133,124,FALSE),2)),"")</f>
        <v>266500</v>
      </c>
      <c r="S168" s="90">
        <f t="shared" si="36"/>
        <v>0</v>
      </c>
      <c r="T168" s="91">
        <f>IF(T$8="Habilitado",IF($B168="","",ROUND(VLOOKUP($B168,PRESUPUESTO!$M$12:$HV$133,141,FALSE),2)),"")</f>
        <v>227960</v>
      </c>
      <c r="U168" s="90">
        <f t="shared" si="37"/>
        <v>0</v>
      </c>
      <c r="V168" s="91" t="str">
        <f>IF(V$8="Habilitado",IF($B168="","",ROUND(VLOOKUP($B168,PRESUPUESTO!$M$12:$HV$133,158,FALSE),2)),"")</f>
        <v/>
      </c>
      <c r="W168" s="90" t="str">
        <f t="shared" si="38"/>
        <v/>
      </c>
      <c r="X168" s="91">
        <f>IF(X$8="Habilitado",IF($B168="","",ROUND(VLOOKUP($B168,PRESUPUESTO!$M$12:$HV$133,175,FALSE),2)),"")</f>
        <v>418603</v>
      </c>
      <c r="Y168" s="90">
        <f t="shared" si="39"/>
        <v>0</v>
      </c>
      <c r="Z168" s="91" t="str">
        <f>IF(Z$8="Habilitado",IF($B168="","",ROUND(VLOOKUP($B168,PRESUPUESTO!$M$12:$HV$133,192,FALSE),2)),"")</f>
        <v/>
      </c>
      <c r="AA168" s="90" t="str">
        <f t="shared" si="40"/>
        <v/>
      </c>
      <c r="AB168" s="91">
        <f>IF(AB$8="Habilitado",IF($B168="","",ROUND(VLOOKUP($B168,PRESUPUESTO!$M$12:$HV$133,209,FALSE),2)),"")</f>
        <v>427000</v>
      </c>
      <c r="AC168" s="90">
        <f t="shared" si="41"/>
        <v>0</v>
      </c>
    </row>
    <row r="169" spans="1:29" s="79" customFormat="1" ht="21" customHeight="1">
      <c r="A169" s="158">
        <v>97</v>
      </c>
      <c r="B169" s="290">
        <v>12.11</v>
      </c>
      <c r="C169" s="659">
        <f t="shared" si="28"/>
        <v>2217.39</v>
      </c>
      <c r="D169" s="91" t="str">
        <f>IF(D$8="Habilitado",IF($B169="","",ROUND(VLOOKUP($B169,PRESUPUESTO!$M$12:$HV$133,5,FALSE),2)),"")</f>
        <v/>
      </c>
      <c r="E169" s="90" t="str">
        <f t="shared" si="29"/>
        <v/>
      </c>
      <c r="F169" s="91">
        <f>IF(F$8="Habilitado",IF($B169="","",ROUND(VLOOKUP($B169,PRESUPUESTO!$M$12:$HV$133,22,FALSE),2)),"")</f>
        <v>9272</v>
      </c>
      <c r="G169" s="90">
        <f t="shared" si="30"/>
        <v>0.82474226804123707</v>
      </c>
      <c r="H169" s="91" t="str">
        <f>IF(H$8="Habilitado",IF($B169="","",ROUND(VLOOKUP($B169,PRESUPUESTO!$M$12:$HV$133,39,FALSE),2)),"")</f>
        <v/>
      </c>
      <c r="I169" s="90" t="str">
        <f t="shared" si="31"/>
        <v/>
      </c>
      <c r="J169" s="91">
        <f>IF(J$8="Habilitado",IF($B169="","",ROUND(VLOOKUP($B169,PRESUPUESTO!$M$12:$HV$133,56,FALSE),2)),"")</f>
        <v>12432.86</v>
      </c>
      <c r="K169" s="90">
        <f t="shared" si="32"/>
        <v>0</v>
      </c>
      <c r="L169" s="91">
        <f>IF(L$8="Habilitado",IF($B169="","",ROUND(VLOOKUP($B169,PRESUPUESTO!$M$12:$HV$133,73,FALSE),2)),"")</f>
        <v>9110</v>
      </c>
      <c r="M169" s="90">
        <f t="shared" si="33"/>
        <v>0.82474226804123707</v>
      </c>
      <c r="N169" s="91">
        <f>IF(N$8="Habilitado",IF($B169="","",ROUND(VLOOKUP($B169,PRESUPUESTO!$M$12:$HV$133,90,FALSE),2)),"")</f>
        <v>8437</v>
      </c>
      <c r="O169" s="90">
        <f t="shared" si="34"/>
        <v>0.82474226804123707</v>
      </c>
      <c r="P169" s="91" t="str">
        <f>IF(P$8="Habilitado",IF($B169="","",ROUND(VLOOKUP($B169,PRESUPUESTO!$M$12:$HV$133,107,FALSE),2)),"")</f>
        <v/>
      </c>
      <c r="Q169" s="90" t="str">
        <f t="shared" si="35"/>
        <v/>
      </c>
      <c r="R169" s="91">
        <f>IF(R$8="Habilitado",IF($B169="","",ROUND(VLOOKUP($B169,PRESUPUESTO!$M$12:$HV$133,124,FALSE),2)),"")</f>
        <v>7000</v>
      </c>
      <c r="S169" s="90">
        <f t="shared" si="36"/>
        <v>0</v>
      </c>
      <c r="T169" s="91">
        <f>IF(T$8="Habilitado",IF($B169="","",ROUND(VLOOKUP($B169,PRESUPUESTO!$M$12:$HV$133,141,FALSE),2)),"")</f>
        <v>12371</v>
      </c>
      <c r="U169" s="90">
        <f t="shared" si="37"/>
        <v>0</v>
      </c>
      <c r="V169" s="91" t="str">
        <f>IF(V$8="Habilitado",IF($B169="","",ROUND(VLOOKUP($B169,PRESUPUESTO!$M$12:$HV$133,158,FALSE),2)),"")</f>
        <v/>
      </c>
      <c r="W169" s="90" t="str">
        <f t="shared" si="38"/>
        <v/>
      </c>
      <c r="X169" s="91">
        <f>IF(X$8="Habilitado",IF($B169="","",ROUND(VLOOKUP($B169,PRESUPUESTO!$M$12:$HV$133,175,FALSE),2)),"")</f>
        <v>10332</v>
      </c>
      <c r="Y169" s="90">
        <f t="shared" si="39"/>
        <v>0.82474226804123707</v>
      </c>
      <c r="Z169" s="91" t="str">
        <f>IF(Z$8="Habilitado",IF($B169="","",ROUND(VLOOKUP($B169,PRESUPUESTO!$M$12:$HV$133,192,FALSE),2)),"")</f>
        <v/>
      </c>
      <c r="AA169" s="90" t="str">
        <f t="shared" si="40"/>
        <v/>
      </c>
      <c r="AB169" s="91">
        <f>IF(AB$8="Habilitado",IF($B169="","",ROUND(VLOOKUP($B169,PRESUPUESTO!$M$12:$HV$133,209,FALSE),2)),"")</f>
        <v>5700</v>
      </c>
      <c r="AC169" s="90">
        <f t="shared" si="41"/>
        <v>0</v>
      </c>
    </row>
    <row r="170" spans="1:29" s="79" customFormat="1" ht="21" hidden="1" customHeight="1">
      <c r="A170" s="158">
        <v>98</v>
      </c>
      <c r="B170" s="290"/>
      <c r="C170" s="659" t="str">
        <f t="shared" si="28"/>
        <v/>
      </c>
      <c r="D170" s="91" t="str">
        <f>IF(D$8="Habilitado",IF($B170="","",ROUND(VLOOKUP($B170,PRESUPUESTO!$M$12:$HV$133,5,FALSE),2)),"")</f>
        <v/>
      </c>
      <c r="E170" s="90" t="str">
        <f t="shared" si="29"/>
        <v/>
      </c>
      <c r="F170" s="91" t="str">
        <f>IF(F$8="Habilitado",IF($B170="","",ROUND(VLOOKUP($B170,PRESUPUESTO!$M$12:$HV$133,22,FALSE),2)),"")</f>
        <v/>
      </c>
      <c r="G170" s="90" t="str">
        <f t="shared" si="30"/>
        <v/>
      </c>
      <c r="H170" s="91" t="str">
        <f>IF(H$8="Habilitado",IF($B170="","",ROUND(VLOOKUP($B170,PRESUPUESTO!$M$12:$HV$133,39,FALSE),2)),"")</f>
        <v/>
      </c>
      <c r="I170" s="90" t="str">
        <f t="shared" si="31"/>
        <v/>
      </c>
      <c r="J170" s="91" t="str">
        <f>IF(J$8="Habilitado",IF($B170="","",ROUND(VLOOKUP($B170,PRESUPUESTO!$M$12:$HV$133,56,FALSE),2)),"")</f>
        <v/>
      </c>
      <c r="K170" s="90" t="str">
        <f t="shared" si="32"/>
        <v/>
      </c>
      <c r="L170" s="91" t="str">
        <f>IF(L$8="Habilitado",IF($B170="","",ROUND(VLOOKUP($B170,PRESUPUESTO!$M$12:$HV$133,73,FALSE),2)),"")</f>
        <v/>
      </c>
      <c r="M170" s="90" t="str">
        <f t="shared" si="33"/>
        <v/>
      </c>
      <c r="N170" s="91" t="str">
        <f>IF(N$8="Habilitado",IF($B170="","",ROUND(VLOOKUP($B170,PRESUPUESTO!$M$12:$HV$133,90,FALSE),2)),"")</f>
        <v/>
      </c>
      <c r="O170" s="90" t="str">
        <f t="shared" si="34"/>
        <v/>
      </c>
      <c r="P170" s="91" t="str">
        <f>IF(P$8="Habilitado",IF($B170="","",ROUND(VLOOKUP($B170,PRESUPUESTO!$M$12:$HV$133,107,FALSE),2)),"")</f>
        <v/>
      </c>
      <c r="Q170" s="90" t="str">
        <f t="shared" si="35"/>
        <v/>
      </c>
      <c r="R170" s="91" t="str">
        <f>IF(R$8="Habilitado",IF($B170="","",ROUND(VLOOKUP($B170,PRESUPUESTO!$M$12:$HV$133,124,FALSE),2)),"")</f>
        <v/>
      </c>
      <c r="S170" s="90" t="str">
        <f t="shared" si="36"/>
        <v/>
      </c>
      <c r="T170" s="91" t="str">
        <f>IF(T$8="Habilitado",IF($B170="","",ROUND(VLOOKUP($B170,PRESUPUESTO!$M$12:$HV$133,141,FALSE),2)),"")</f>
        <v/>
      </c>
      <c r="U170" s="90" t="str">
        <f t="shared" si="37"/>
        <v/>
      </c>
      <c r="V170" s="91" t="str">
        <f>IF(V$8="Habilitado",IF($B170="","",ROUND(VLOOKUP($B170,PRESUPUESTO!$M$12:$HV$133,158,FALSE),2)),"")</f>
        <v/>
      </c>
      <c r="W170" s="90" t="str">
        <f t="shared" si="38"/>
        <v/>
      </c>
      <c r="X170" s="91" t="str">
        <f>IF(X$8="Habilitado",IF($B170="","",ROUND(VLOOKUP($B170,PRESUPUESTO!$M$12:$HV$133,175,FALSE),2)),"")</f>
        <v/>
      </c>
      <c r="Y170" s="90" t="str">
        <f t="shared" si="39"/>
        <v/>
      </c>
      <c r="Z170" s="91" t="str">
        <f>IF(Z$8="Habilitado",IF($B170="","",ROUND(VLOOKUP($B170,PRESUPUESTO!$M$12:$HV$133,192,FALSE),2)),"")</f>
        <v/>
      </c>
      <c r="AA170" s="90" t="str">
        <f t="shared" si="40"/>
        <v/>
      </c>
      <c r="AB170" s="91" t="str">
        <f>IF(AB$8="Habilitado",IF($B170="","",ROUND(VLOOKUP($B170,PRESUPUESTO!$M$12:$HV$133,209,FALSE),2)),"")</f>
        <v/>
      </c>
      <c r="AC170" s="90" t="str">
        <f t="shared" si="41"/>
        <v/>
      </c>
    </row>
    <row r="171" spans="1:29" s="79" customFormat="1" ht="21" hidden="1" customHeight="1">
      <c r="A171" s="158">
        <v>99</v>
      </c>
      <c r="B171" s="290"/>
      <c r="C171" s="659" t="str">
        <f t="shared" si="28"/>
        <v/>
      </c>
      <c r="D171" s="91" t="str">
        <f>IF(D$8="Habilitado",IF($B171="","",ROUND(VLOOKUP($B171,PRESUPUESTO!$M$12:$HV$133,5,FALSE),2)),"")</f>
        <v/>
      </c>
      <c r="E171" s="90" t="str">
        <f t="shared" si="29"/>
        <v/>
      </c>
      <c r="F171" s="91" t="str">
        <f>IF(F$8="Habilitado",IF($B171="","",ROUND(VLOOKUP($B171,PRESUPUESTO!$M$12:$HV$133,22,FALSE),2)),"")</f>
        <v/>
      </c>
      <c r="G171" s="90" t="str">
        <f t="shared" si="30"/>
        <v/>
      </c>
      <c r="H171" s="91" t="str">
        <f>IF(H$8="Habilitado",IF($B171="","",ROUND(VLOOKUP($B171,PRESUPUESTO!$M$12:$HV$133,39,FALSE),2)),"")</f>
        <v/>
      </c>
      <c r="I171" s="90" t="str">
        <f t="shared" si="31"/>
        <v/>
      </c>
      <c r="J171" s="91" t="str">
        <f>IF(J$8="Habilitado",IF($B171="","",ROUND(VLOOKUP($B171,PRESUPUESTO!$M$12:$HV$133,56,FALSE),2)),"")</f>
        <v/>
      </c>
      <c r="K171" s="90" t="str">
        <f t="shared" si="32"/>
        <v/>
      </c>
      <c r="L171" s="91" t="str">
        <f>IF(L$8="Habilitado",IF($B171="","",ROUND(VLOOKUP($B171,PRESUPUESTO!$M$12:$HV$133,73,FALSE),2)),"")</f>
        <v/>
      </c>
      <c r="M171" s="90" t="str">
        <f t="shared" si="33"/>
        <v/>
      </c>
      <c r="N171" s="91" t="str">
        <f>IF(N$8="Habilitado",IF($B171="","",ROUND(VLOOKUP($B171,PRESUPUESTO!$M$12:$HV$133,90,FALSE),2)),"")</f>
        <v/>
      </c>
      <c r="O171" s="90" t="str">
        <f t="shared" si="34"/>
        <v/>
      </c>
      <c r="P171" s="91" t="str">
        <f>IF(P$8="Habilitado",IF($B171="","",ROUND(VLOOKUP($B171,PRESUPUESTO!$M$12:$HV$133,107,FALSE),2)),"")</f>
        <v/>
      </c>
      <c r="Q171" s="90" t="str">
        <f t="shared" si="35"/>
        <v/>
      </c>
      <c r="R171" s="91" t="str">
        <f>IF(R$8="Habilitado",IF($B171="","",ROUND(VLOOKUP($B171,PRESUPUESTO!$M$12:$HV$133,124,FALSE),2)),"")</f>
        <v/>
      </c>
      <c r="S171" s="90" t="str">
        <f t="shared" si="36"/>
        <v/>
      </c>
      <c r="T171" s="91" t="str">
        <f>IF(T$8="Habilitado",IF($B171="","",ROUND(VLOOKUP($B171,PRESUPUESTO!$M$12:$HV$133,141,FALSE),2)),"")</f>
        <v/>
      </c>
      <c r="U171" s="90" t="str">
        <f t="shared" si="37"/>
        <v/>
      </c>
      <c r="V171" s="91" t="str">
        <f>IF(V$8="Habilitado",IF($B171="","",ROUND(VLOOKUP($B171,PRESUPUESTO!$M$12:$HV$133,158,FALSE),2)),"")</f>
        <v/>
      </c>
      <c r="W171" s="90" t="str">
        <f t="shared" si="38"/>
        <v/>
      </c>
      <c r="X171" s="91" t="str">
        <f>IF(X$8="Habilitado",IF($B171="","",ROUND(VLOOKUP($B171,PRESUPUESTO!$M$12:$HV$133,175,FALSE),2)),"")</f>
        <v/>
      </c>
      <c r="Y171" s="90" t="str">
        <f t="shared" si="39"/>
        <v/>
      </c>
      <c r="Z171" s="91" t="str">
        <f>IF(Z$8="Habilitado",IF($B171="","",ROUND(VLOOKUP($B171,PRESUPUESTO!$M$12:$HV$133,192,FALSE),2)),"")</f>
        <v/>
      </c>
      <c r="AA171" s="90" t="str">
        <f t="shared" si="40"/>
        <v/>
      </c>
      <c r="AB171" s="91" t="str">
        <f>IF(AB$8="Habilitado",IF($B171="","",ROUND(VLOOKUP($B171,PRESUPUESTO!$M$12:$HV$133,209,FALSE),2)),"")</f>
        <v/>
      </c>
      <c r="AC171" s="90" t="str">
        <f t="shared" si="41"/>
        <v/>
      </c>
    </row>
    <row r="172" spans="1:29" s="79" customFormat="1" ht="21" hidden="1" customHeight="1">
      <c r="A172" s="158">
        <v>100</v>
      </c>
      <c r="B172" s="290"/>
      <c r="C172" s="659" t="str">
        <f t="shared" si="28"/>
        <v/>
      </c>
      <c r="D172" s="91" t="str">
        <f>IF(D$8="Habilitado",IF($B172="","",ROUND(VLOOKUP($B172,PRESUPUESTO!$M$12:$HV$133,5,FALSE),2)),"")</f>
        <v/>
      </c>
      <c r="E172" s="90" t="str">
        <f t="shared" si="29"/>
        <v/>
      </c>
      <c r="F172" s="91" t="str">
        <f>IF(F$8="Habilitado",IF($B172="","",ROUND(VLOOKUP($B172,PRESUPUESTO!$M$12:$HV$133,22,FALSE),2)),"")</f>
        <v/>
      </c>
      <c r="G172" s="90" t="str">
        <f t="shared" si="30"/>
        <v/>
      </c>
      <c r="H172" s="91" t="str">
        <f>IF(H$8="Habilitado",IF($B172="","",ROUND(VLOOKUP($B172,PRESUPUESTO!$M$12:$HV$133,39,FALSE),2)),"")</f>
        <v/>
      </c>
      <c r="I172" s="90" t="str">
        <f t="shared" si="31"/>
        <v/>
      </c>
      <c r="J172" s="91" t="str">
        <f>IF(J$8="Habilitado",IF($B172="","",ROUND(VLOOKUP($B172,PRESUPUESTO!$M$12:$HV$133,56,FALSE),2)),"")</f>
        <v/>
      </c>
      <c r="K172" s="90" t="str">
        <f t="shared" si="32"/>
        <v/>
      </c>
      <c r="L172" s="91" t="str">
        <f>IF(L$8="Habilitado",IF($B172="","",ROUND(VLOOKUP($B172,PRESUPUESTO!$M$12:$HV$133,73,FALSE),2)),"")</f>
        <v/>
      </c>
      <c r="M172" s="90" t="str">
        <f t="shared" si="33"/>
        <v/>
      </c>
      <c r="N172" s="91" t="str">
        <f>IF(N$8="Habilitado",IF($B172="","",ROUND(VLOOKUP($B172,PRESUPUESTO!$M$12:$HV$133,90,FALSE),2)),"")</f>
        <v/>
      </c>
      <c r="O172" s="90" t="str">
        <f t="shared" si="34"/>
        <v/>
      </c>
      <c r="P172" s="91" t="str">
        <f>IF(P$8="Habilitado",IF($B172="","",ROUND(VLOOKUP($B172,PRESUPUESTO!$M$12:$HV$133,107,FALSE),2)),"")</f>
        <v/>
      </c>
      <c r="Q172" s="90" t="str">
        <f t="shared" si="35"/>
        <v/>
      </c>
      <c r="R172" s="91" t="str">
        <f>IF(R$8="Habilitado",IF($B172="","",ROUND(VLOOKUP($B172,PRESUPUESTO!$M$12:$HV$133,124,FALSE),2)),"")</f>
        <v/>
      </c>
      <c r="S172" s="90" t="str">
        <f t="shared" si="36"/>
        <v/>
      </c>
      <c r="T172" s="91" t="str">
        <f>IF(T$8="Habilitado",IF($B172="","",ROUND(VLOOKUP($B172,PRESUPUESTO!$M$12:$HV$133,141,FALSE),2)),"")</f>
        <v/>
      </c>
      <c r="U172" s="90" t="str">
        <f t="shared" si="37"/>
        <v/>
      </c>
      <c r="V172" s="91" t="str">
        <f>IF(V$8="Habilitado",IF($B172="","",ROUND(VLOOKUP($B172,PRESUPUESTO!$M$12:$HV$133,158,FALSE),2)),"")</f>
        <v/>
      </c>
      <c r="W172" s="90" t="str">
        <f t="shared" si="38"/>
        <v/>
      </c>
      <c r="X172" s="91" t="str">
        <f>IF(X$8="Habilitado",IF($B172="","",ROUND(VLOOKUP($B172,PRESUPUESTO!$M$12:$HV$133,175,FALSE),2)),"")</f>
        <v/>
      </c>
      <c r="Y172" s="90" t="str">
        <f t="shared" si="39"/>
        <v/>
      </c>
      <c r="Z172" s="91" t="str">
        <f>IF(Z$8="Habilitado",IF($B172="","",ROUND(VLOOKUP($B172,PRESUPUESTO!$M$12:$HV$133,192,FALSE),2)),"")</f>
        <v/>
      </c>
      <c r="AA172" s="90" t="str">
        <f t="shared" si="40"/>
        <v/>
      </c>
      <c r="AB172" s="91" t="str">
        <f>IF(AB$8="Habilitado",IF($B172="","",ROUND(VLOOKUP($B172,PRESUPUESTO!$M$12:$HV$133,209,FALSE),2)),"")</f>
        <v/>
      </c>
      <c r="AC172" s="90" t="str">
        <f t="shared" si="41"/>
        <v/>
      </c>
    </row>
    <row r="173" spans="1:29" s="79" customFormat="1" ht="21" hidden="1" customHeight="1">
      <c r="A173" s="158">
        <v>101</v>
      </c>
      <c r="B173" s="290"/>
      <c r="C173" s="659" t="str">
        <f t="shared" si="28"/>
        <v/>
      </c>
      <c r="D173" s="91" t="str">
        <f>IF(D$8="Habilitado",IF($B173="","",ROUND(VLOOKUP($B173,PRESUPUESTO!$M$12:$HV$133,5,FALSE),2)),"")</f>
        <v/>
      </c>
      <c r="E173" s="90" t="str">
        <f t="shared" si="29"/>
        <v/>
      </c>
      <c r="F173" s="91" t="str">
        <f>IF(F$8="Habilitado",IF($B173="","",ROUND(VLOOKUP($B173,PRESUPUESTO!$M$12:$HV$133,22,FALSE),2)),"")</f>
        <v/>
      </c>
      <c r="G173" s="90" t="str">
        <f t="shared" si="30"/>
        <v/>
      </c>
      <c r="H173" s="91" t="str">
        <f>IF(H$8="Habilitado",IF($B173="","",ROUND(VLOOKUP($B173,PRESUPUESTO!$M$12:$HV$133,39,FALSE),2)),"")</f>
        <v/>
      </c>
      <c r="I173" s="90" t="str">
        <f t="shared" si="31"/>
        <v/>
      </c>
      <c r="J173" s="91" t="str">
        <f>IF(J$8="Habilitado",IF($B173="","",ROUND(VLOOKUP($B173,PRESUPUESTO!$M$12:$HV$133,56,FALSE),2)),"")</f>
        <v/>
      </c>
      <c r="K173" s="90" t="str">
        <f t="shared" si="32"/>
        <v/>
      </c>
      <c r="L173" s="91" t="str">
        <f>IF(L$8="Habilitado",IF($B173="","",ROUND(VLOOKUP($B173,PRESUPUESTO!$M$12:$HV$133,73,FALSE),2)),"")</f>
        <v/>
      </c>
      <c r="M173" s="90" t="str">
        <f t="shared" si="33"/>
        <v/>
      </c>
      <c r="N173" s="91" t="str">
        <f>IF(N$8="Habilitado",IF($B173="","",ROUND(VLOOKUP($B173,PRESUPUESTO!$M$12:$HV$133,90,FALSE),2)),"")</f>
        <v/>
      </c>
      <c r="O173" s="90" t="str">
        <f t="shared" si="34"/>
        <v/>
      </c>
      <c r="P173" s="91" t="str">
        <f>IF(P$8="Habilitado",IF($B173="","",ROUND(VLOOKUP($B173,PRESUPUESTO!$M$12:$HV$133,107,FALSE),2)),"")</f>
        <v/>
      </c>
      <c r="Q173" s="90" t="str">
        <f t="shared" si="35"/>
        <v/>
      </c>
      <c r="R173" s="91" t="str">
        <f>IF(R$8="Habilitado",IF($B173="","",ROUND(VLOOKUP($B173,PRESUPUESTO!$M$12:$HV$133,124,FALSE),2)),"")</f>
        <v/>
      </c>
      <c r="S173" s="90" t="str">
        <f t="shared" si="36"/>
        <v/>
      </c>
      <c r="T173" s="91" t="str">
        <f>IF(T$8="Habilitado",IF($B173="","",ROUND(VLOOKUP($B173,PRESUPUESTO!$M$12:$HV$133,141,FALSE),2)),"")</f>
        <v/>
      </c>
      <c r="U173" s="90" t="str">
        <f t="shared" si="37"/>
        <v/>
      </c>
      <c r="V173" s="91" t="str">
        <f>IF(V$8="Habilitado",IF($B173="","",ROUND(VLOOKUP($B173,PRESUPUESTO!$M$12:$HV$133,158,FALSE),2)),"")</f>
        <v/>
      </c>
      <c r="W173" s="90" t="str">
        <f t="shared" si="38"/>
        <v/>
      </c>
      <c r="X173" s="91" t="str">
        <f>IF(X$8="Habilitado",IF($B173="","",ROUND(VLOOKUP($B173,PRESUPUESTO!$M$12:$HV$133,175,FALSE),2)),"")</f>
        <v/>
      </c>
      <c r="Y173" s="90" t="str">
        <f t="shared" si="39"/>
        <v/>
      </c>
      <c r="Z173" s="91" t="str">
        <f>IF(Z$8="Habilitado",IF($B173="","",ROUND(VLOOKUP($B173,PRESUPUESTO!$M$12:$HV$133,192,FALSE),2)),"")</f>
        <v/>
      </c>
      <c r="AA173" s="90" t="str">
        <f t="shared" si="40"/>
        <v/>
      </c>
      <c r="AB173" s="91" t="str">
        <f>IF(AB$8="Habilitado",IF($B173="","",ROUND(VLOOKUP($B173,PRESUPUESTO!$M$12:$HV$133,209,FALSE),2)),"")</f>
        <v/>
      </c>
      <c r="AC173" s="90" t="str">
        <f t="shared" si="41"/>
        <v/>
      </c>
    </row>
    <row r="174" spans="1:29" s="79" customFormat="1" ht="21" hidden="1" customHeight="1">
      <c r="A174" s="158">
        <v>102</v>
      </c>
      <c r="B174" s="290"/>
      <c r="C174" s="659" t="str">
        <f t="shared" si="28"/>
        <v/>
      </c>
      <c r="D174" s="91" t="str">
        <f>IF(D$8="Habilitado",IF($B174="","",ROUND(VLOOKUP($B174,PRESUPUESTO!$M$12:$HV$133,5,FALSE),2)),"")</f>
        <v/>
      </c>
      <c r="E174" s="90" t="str">
        <f t="shared" si="29"/>
        <v/>
      </c>
      <c r="F174" s="91" t="str">
        <f>IF(F$8="Habilitado",IF($B174="","",ROUND(VLOOKUP($B174,PRESUPUESTO!$M$12:$HV$133,22,FALSE),2)),"")</f>
        <v/>
      </c>
      <c r="G174" s="90" t="str">
        <f t="shared" si="30"/>
        <v/>
      </c>
      <c r="H174" s="91" t="str">
        <f>IF(H$8="Habilitado",IF($B174="","",ROUND(VLOOKUP($B174,PRESUPUESTO!$M$12:$HV$133,39,FALSE),2)),"")</f>
        <v/>
      </c>
      <c r="I174" s="90" t="str">
        <f t="shared" si="31"/>
        <v/>
      </c>
      <c r="J174" s="91" t="str">
        <f>IF(J$8="Habilitado",IF($B174="","",ROUND(VLOOKUP($B174,PRESUPUESTO!$M$12:$HV$133,56,FALSE),2)),"")</f>
        <v/>
      </c>
      <c r="K174" s="90" t="str">
        <f t="shared" si="32"/>
        <v/>
      </c>
      <c r="L174" s="91" t="str">
        <f>IF(L$8="Habilitado",IF($B174="","",ROUND(VLOOKUP($B174,PRESUPUESTO!$M$12:$HV$133,73,FALSE),2)),"")</f>
        <v/>
      </c>
      <c r="M174" s="90" t="str">
        <f t="shared" si="33"/>
        <v/>
      </c>
      <c r="N174" s="91" t="str">
        <f>IF(N$8="Habilitado",IF($B174="","",ROUND(VLOOKUP($B174,PRESUPUESTO!$M$12:$HV$133,90,FALSE),2)),"")</f>
        <v/>
      </c>
      <c r="O174" s="90" t="str">
        <f t="shared" si="34"/>
        <v/>
      </c>
      <c r="P174" s="91" t="str">
        <f>IF(P$8="Habilitado",IF($B174="","",ROUND(VLOOKUP($B174,PRESUPUESTO!$M$12:$HV$133,107,FALSE),2)),"")</f>
        <v/>
      </c>
      <c r="Q174" s="90" t="str">
        <f t="shared" si="35"/>
        <v/>
      </c>
      <c r="R174" s="91" t="str">
        <f>IF(R$8="Habilitado",IF($B174="","",ROUND(VLOOKUP($B174,PRESUPUESTO!$M$12:$HV$133,124,FALSE),2)),"")</f>
        <v/>
      </c>
      <c r="S174" s="90" t="str">
        <f t="shared" si="36"/>
        <v/>
      </c>
      <c r="T174" s="91" t="str">
        <f>IF(T$8="Habilitado",IF($B174="","",ROUND(VLOOKUP($B174,PRESUPUESTO!$M$12:$HV$133,141,FALSE),2)),"")</f>
        <v/>
      </c>
      <c r="U174" s="90" t="str">
        <f t="shared" si="37"/>
        <v/>
      </c>
      <c r="V174" s="91" t="str">
        <f>IF(V$8="Habilitado",IF($B174="","",ROUND(VLOOKUP($B174,PRESUPUESTO!$M$12:$HV$133,158,FALSE),2)),"")</f>
        <v/>
      </c>
      <c r="W174" s="90" t="str">
        <f t="shared" si="38"/>
        <v/>
      </c>
      <c r="X174" s="91" t="str">
        <f>IF(X$8="Habilitado",IF($B174="","",ROUND(VLOOKUP($B174,PRESUPUESTO!$M$12:$HV$133,175,FALSE),2)),"")</f>
        <v/>
      </c>
      <c r="Y174" s="90" t="str">
        <f t="shared" si="39"/>
        <v/>
      </c>
      <c r="Z174" s="91" t="str">
        <f>IF(Z$8="Habilitado",IF($B174="","",ROUND(VLOOKUP($B174,PRESUPUESTO!$M$12:$HV$133,192,FALSE),2)),"")</f>
        <v/>
      </c>
      <c r="AA174" s="90" t="str">
        <f t="shared" si="40"/>
        <v/>
      </c>
      <c r="AB174" s="91" t="str">
        <f>IF(AB$8="Habilitado",IF($B174="","",ROUND(VLOOKUP($B174,PRESUPUESTO!$M$12:$HV$133,209,FALSE),2)),"")</f>
        <v/>
      </c>
      <c r="AC174" s="90" t="str">
        <f t="shared" si="41"/>
        <v/>
      </c>
    </row>
    <row r="175" spans="1:29" s="79" customFormat="1" ht="21" hidden="1" customHeight="1">
      <c r="A175" s="158">
        <v>103</v>
      </c>
      <c r="B175" s="290"/>
      <c r="C175" s="659" t="str">
        <f t="shared" si="28"/>
        <v/>
      </c>
      <c r="D175" s="91" t="str">
        <f>IF(D$8="Habilitado",IF($B175="","",ROUND(VLOOKUP($B175,PRESUPUESTO!$M$12:$HV$133,5,FALSE),2)),"")</f>
        <v/>
      </c>
      <c r="E175" s="90" t="str">
        <f t="shared" si="29"/>
        <v/>
      </c>
      <c r="F175" s="91" t="str">
        <f>IF(F$8="Habilitado",IF($B175="","",ROUND(VLOOKUP($B175,PRESUPUESTO!$M$12:$HV$133,22,FALSE),2)),"")</f>
        <v/>
      </c>
      <c r="G175" s="90" t="str">
        <f t="shared" si="30"/>
        <v/>
      </c>
      <c r="H175" s="91" t="str">
        <f>IF(H$8="Habilitado",IF($B175="","",ROUND(VLOOKUP($B175,PRESUPUESTO!$M$12:$HV$133,39,FALSE),2)),"")</f>
        <v/>
      </c>
      <c r="I175" s="90" t="str">
        <f t="shared" si="31"/>
        <v/>
      </c>
      <c r="J175" s="91" t="str">
        <f>IF(J$8="Habilitado",IF($B175="","",ROUND(VLOOKUP($B175,PRESUPUESTO!$M$12:$HV$133,56,FALSE),2)),"")</f>
        <v/>
      </c>
      <c r="K175" s="90" t="str">
        <f t="shared" si="32"/>
        <v/>
      </c>
      <c r="L175" s="91" t="str">
        <f>IF(L$8="Habilitado",IF($B175="","",ROUND(VLOOKUP($B175,PRESUPUESTO!$M$12:$HV$133,73,FALSE),2)),"")</f>
        <v/>
      </c>
      <c r="M175" s="90" t="str">
        <f t="shared" si="33"/>
        <v/>
      </c>
      <c r="N175" s="91" t="str">
        <f>IF(N$8="Habilitado",IF($B175="","",ROUND(VLOOKUP($B175,PRESUPUESTO!$M$12:$HV$133,90,FALSE),2)),"")</f>
        <v/>
      </c>
      <c r="O175" s="90" t="str">
        <f t="shared" si="34"/>
        <v/>
      </c>
      <c r="P175" s="91" t="str">
        <f>IF(P$8="Habilitado",IF($B175="","",ROUND(VLOOKUP($B175,PRESUPUESTO!$M$12:$HV$133,107,FALSE),2)),"")</f>
        <v/>
      </c>
      <c r="Q175" s="90" t="str">
        <f t="shared" si="35"/>
        <v/>
      </c>
      <c r="R175" s="91" t="str">
        <f>IF(R$8="Habilitado",IF($B175="","",ROUND(VLOOKUP($B175,PRESUPUESTO!$M$12:$HV$133,124,FALSE),2)),"")</f>
        <v/>
      </c>
      <c r="S175" s="90" t="str">
        <f t="shared" si="36"/>
        <v/>
      </c>
      <c r="T175" s="91" t="str">
        <f>IF(T$8="Habilitado",IF($B175="","",ROUND(VLOOKUP($B175,PRESUPUESTO!$M$12:$HV$133,141,FALSE),2)),"")</f>
        <v/>
      </c>
      <c r="U175" s="90" t="str">
        <f t="shared" si="37"/>
        <v/>
      </c>
      <c r="V175" s="91" t="str">
        <f>IF(V$8="Habilitado",IF($B175="","",ROUND(VLOOKUP($B175,PRESUPUESTO!$M$12:$HV$133,158,FALSE),2)),"")</f>
        <v/>
      </c>
      <c r="W175" s="90" t="str">
        <f t="shared" si="38"/>
        <v/>
      </c>
      <c r="X175" s="91" t="str">
        <f>IF(X$8="Habilitado",IF($B175="","",ROUND(VLOOKUP($B175,PRESUPUESTO!$M$12:$HV$133,175,FALSE),2)),"")</f>
        <v/>
      </c>
      <c r="Y175" s="90" t="str">
        <f t="shared" si="39"/>
        <v/>
      </c>
      <c r="Z175" s="91" t="str">
        <f>IF(Z$8="Habilitado",IF($B175="","",ROUND(VLOOKUP($B175,PRESUPUESTO!$M$12:$HV$133,192,FALSE),2)),"")</f>
        <v/>
      </c>
      <c r="AA175" s="90" t="str">
        <f t="shared" si="40"/>
        <v/>
      </c>
      <c r="AB175" s="91" t="str">
        <f>IF(AB$8="Habilitado",IF($B175="","",ROUND(VLOOKUP($B175,PRESUPUESTO!$M$12:$HV$133,209,FALSE),2)),"")</f>
        <v/>
      </c>
      <c r="AC175" s="90" t="str">
        <f t="shared" si="41"/>
        <v/>
      </c>
    </row>
    <row r="176" spans="1:29" s="79" customFormat="1" ht="21" hidden="1" customHeight="1">
      <c r="A176" s="158">
        <v>104</v>
      </c>
      <c r="B176" s="290"/>
      <c r="C176" s="659" t="str">
        <f t="shared" si="28"/>
        <v/>
      </c>
      <c r="D176" s="91" t="str">
        <f>IF(D$8="Habilitado",IF($B176="","",ROUND(VLOOKUP($B176,PRESUPUESTO!$M$12:$HV$133,5,FALSE),2)),"")</f>
        <v/>
      </c>
      <c r="E176" s="90" t="str">
        <f t="shared" si="29"/>
        <v/>
      </c>
      <c r="F176" s="91" t="str">
        <f>IF(F$8="Habilitado",IF($B176="","",ROUND(VLOOKUP($B176,PRESUPUESTO!$M$12:$HV$133,22,FALSE),2)),"")</f>
        <v/>
      </c>
      <c r="G176" s="90" t="str">
        <f t="shared" si="30"/>
        <v/>
      </c>
      <c r="H176" s="91" t="str">
        <f>IF(H$8="Habilitado",IF($B176="","",ROUND(VLOOKUP($B176,PRESUPUESTO!$M$12:$HV$133,39,FALSE),2)),"")</f>
        <v/>
      </c>
      <c r="I176" s="90" t="str">
        <f t="shared" si="31"/>
        <v/>
      </c>
      <c r="J176" s="91" t="str">
        <f>IF(J$8="Habilitado",IF($B176="","",ROUND(VLOOKUP($B176,PRESUPUESTO!$M$12:$HV$133,56,FALSE),2)),"")</f>
        <v/>
      </c>
      <c r="K176" s="90" t="str">
        <f t="shared" si="32"/>
        <v/>
      </c>
      <c r="L176" s="91" t="str">
        <f>IF(L$8="Habilitado",IF($B176="","",ROUND(VLOOKUP($B176,PRESUPUESTO!$M$12:$HV$133,73,FALSE),2)),"")</f>
        <v/>
      </c>
      <c r="M176" s="90" t="str">
        <f t="shared" si="33"/>
        <v/>
      </c>
      <c r="N176" s="91" t="str">
        <f>IF(N$8="Habilitado",IF($B176="","",ROUND(VLOOKUP($B176,PRESUPUESTO!$M$12:$HV$133,90,FALSE),2)),"")</f>
        <v/>
      </c>
      <c r="O176" s="90" t="str">
        <f t="shared" si="34"/>
        <v/>
      </c>
      <c r="P176" s="91" t="str">
        <f>IF(P$8="Habilitado",IF($B176="","",ROUND(VLOOKUP($B176,PRESUPUESTO!$M$12:$HV$133,107,FALSE),2)),"")</f>
        <v/>
      </c>
      <c r="Q176" s="90" t="str">
        <f t="shared" si="35"/>
        <v/>
      </c>
      <c r="R176" s="91" t="str">
        <f>IF(R$8="Habilitado",IF($B176="","",ROUND(VLOOKUP($B176,PRESUPUESTO!$M$12:$HV$133,124,FALSE),2)),"")</f>
        <v/>
      </c>
      <c r="S176" s="90" t="str">
        <f t="shared" si="36"/>
        <v/>
      </c>
      <c r="T176" s="91" t="str">
        <f>IF(T$8="Habilitado",IF($B176="","",ROUND(VLOOKUP($B176,PRESUPUESTO!$M$12:$HV$133,141,FALSE),2)),"")</f>
        <v/>
      </c>
      <c r="U176" s="90" t="str">
        <f t="shared" si="37"/>
        <v/>
      </c>
      <c r="V176" s="91" t="str">
        <f>IF(V$8="Habilitado",IF($B176="","",ROUND(VLOOKUP($B176,PRESUPUESTO!$M$12:$HV$133,158,FALSE),2)),"")</f>
        <v/>
      </c>
      <c r="W176" s="90" t="str">
        <f t="shared" si="38"/>
        <v/>
      </c>
      <c r="X176" s="91" t="str">
        <f>IF(X$8="Habilitado",IF($B176="","",ROUND(VLOOKUP($B176,PRESUPUESTO!$M$12:$HV$133,175,FALSE),2)),"")</f>
        <v/>
      </c>
      <c r="Y176" s="90" t="str">
        <f t="shared" si="39"/>
        <v/>
      </c>
      <c r="Z176" s="91" t="str">
        <f>IF(Z$8="Habilitado",IF($B176="","",ROUND(VLOOKUP($B176,PRESUPUESTO!$M$12:$HV$133,192,FALSE),2)),"")</f>
        <v/>
      </c>
      <c r="AA176" s="90" t="str">
        <f t="shared" si="40"/>
        <v/>
      </c>
      <c r="AB176" s="91" t="str">
        <f>IF(AB$8="Habilitado",IF($B176="","",ROUND(VLOOKUP($B176,PRESUPUESTO!$M$12:$HV$133,209,FALSE),2)),"")</f>
        <v/>
      </c>
      <c r="AC176" s="90" t="str">
        <f t="shared" si="41"/>
        <v/>
      </c>
    </row>
    <row r="177" spans="1:29" s="79" customFormat="1" ht="21" hidden="1" customHeight="1">
      <c r="A177" s="158">
        <v>105</v>
      </c>
      <c r="B177" s="290"/>
      <c r="C177" s="659" t="str">
        <f t="shared" si="28"/>
        <v/>
      </c>
      <c r="D177" s="91" t="str">
        <f>IF(D$8="Habilitado",IF($B177="","",ROUND(VLOOKUP($B177,PRESUPUESTO!$M$12:$HV$133,5,FALSE),2)),"")</f>
        <v/>
      </c>
      <c r="E177" s="90" t="str">
        <f t="shared" si="29"/>
        <v/>
      </c>
      <c r="F177" s="91" t="str">
        <f>IF(F$8="Habilitado",IF($B177="","",ROUND(VLOOKUP($B177,PRESUPUESTO!$M$12:$HV$133,22,FALSE),2)),"")</f>
        <v/>
      </c>
      <c r="G177" s="90" t="str">
        <f t="shared" si="30"/>
        <v/>
      </c>
      <c r="H177" s="91" t="str">
        <f>IF(H$8="Habilitado",IF($B177="","",ROUND(VLOOKUP($B177,PRESUPUESTO!$M$12:$HV$133,39,FALSE),2)),"")</f>
        <v/>
      </c>
      <c r="I177" s="90" t="str">
        <f t="shared" si="31"/>
        <v/>
      </c>
      <c r="J177" s="91" t="str">
        <f>IF(J$8="Habilitado",IF($B177="","",ROUND(VLOOKUP($B177,PRESUPUESTO!$M$12:$HV$133,56,FALSE),2)),"")</f>
        <v/>
      </c>
      <c r="K177" s="90" t="str">
        <f t="shared" si="32"/>
        <v/>
      </c>
      <c r="L177" s="91" t="str">
        <f>IF(L$8="Habilitado",IF($B177="","",ROUND(VLOOKUP($B177,PRESUPUESTO!$M$12:$HV$133,73,FALSE),2)),"")</f>
        <v/>
      </c>
      <c r="M177" s="90" t="str">
        <f t="shared" si="33"/>
        <v/>
      </c>
      <c r="N177" s="91" t="str">
        <f>IF(N$8="Habilitado",IF($B177="","",ROUND(VLOOKUP($B177,PRESUPUESTO!$M$12:$HV$133,90,FALSE),2)),"")</f>
        <v/>
      </c>
      <c r="O177" s="90" t="str">
        <f t="shared" si="34"/>
        <v/>
      </c>
      <c r="P177" s="91" t="str">
        <f>IF(P$8="Habilitado",IF($B177="","",ROUND(VLOOKUP($B177,PRESUPUESTO!$M$12:$HV$133,107,FALSE),2)),"")</f>
        <v/>
      </c>
      <c r="Q177" s="90" t="str">
        <f t="shared" si="35"/>
        <v/>
      </c>
      <c r="R177" s="91" t="str">
        <f>IF(R$8="Habilitado",IF($B177="","",ROUND(VLOOKUP($B177,PRESUPUESTO!$M$12:$HV$133,124,FALSE),2)),"")</f>
        <v/>
      </c>
      <c r="S177" s="90" t="str">
        <f t="shared" si="36"/>
        <v/>
      </c>
      <c r="T177" s="91" t="str">
        <f>IF(T$8="Habilitado",IF($B177="","",ROUND(VLOOKUP($B177,PRESUPUESTO!$M$12:$HV$133,141,FALSE),2)),"")</f>
        <v/>
      </c>
      <c r="U177" s="90" t="str">
        <f t="shared" si="37"/>
        <v/>
      </c>
      <c r="V177" s="91" t="str">
        <f>IF(V$8="Habilitado",IF($B177="","",ROUND(VLOOKUP($B177,PRESUPUESTO!$M$12:$HV$133,158,FALSE),2)),"")</f>
        <v/>
      </c>
      <c r="W177" s="90" t="str">
        <f t="shared" si="38"/>
        <v/>
      </c>
      <c r="X177" s="91" t="str">
        <f>IF(X$8="Habilitado",IF($B177="","",ROUND(VLOOKUP($B177,PRESUPUESTO!$M$12:$HV$133,175,FALSE),2)),"")</f>
        <v/>
      </c>
      <c r="Y177" s="90" t="str">
        <f t="shared" si="39"/>
        <v/>
      </c>
      <c r="Z177" s="91" t="str">
        <f>IF(Z$8="Habilitado",IF($B177="","",ROUND(VLOOKUP($B177,PRESUPUESTO!$M$12:$HV$133,192,FALSE),2)),"")</f>
        <v/>
      </c>
      <c r="AA177" s="90" t="str">
        <f t="shared" si="40"/>
        <v/>
      </c>
      <c r="AB177" s="91" t="str">
        <f>IF(AB$8="Habilitado",IF($B177="","",ROUND(VLOOKUP($B177,PRESUPUESTO!$M$12:$HV$133,209,FALSE),2)),"")</f>
        <v/>
      </c>
      <c r="AC177" s="90" t="str">
        <f t="shared" si="41"/>
        <v/>
      </c>
    </row>
    <row r="178" spans="1:29" s="79" customFormat="1" ht="21" hidden="1" customHeight="1">
      <c r="A178" s="158">
        <v>106</v>
      </c>
      <c r="B178" s="290"/>
      <c r="C178" s="659" t="str">
        <f t="shared" si="28"/>
        <v/>
      </c>
      <c r="D178" s="91" t="str">
        <f>IF(D$8="Habilitado",IF($B178="","",ROUND(VLOOKUP($B178,PRESUPUESTO!$M$12:$HV$133,5,FALSE),2)),"")</f>
        <v/>
      </c>
      <c r="E178" s="90" t="str">
        <f t="shared" si="29"/>
        <v/>
      </c>
      <c r="F178" s="91" t="str">
        <f>IF(F$8="Habilitado",IF($B178="","",ROUND(VLOOKUP($B178,PRESUPUESTO!$M$12:$HV$133,22,FALSE),2)),"")</f>
        <v/>
      </c>
      <c r="G178" s="90" t="str">
        <f t="shared" si="30"/>
        <v/>
      </c>
      <c r="H178" s="91" t="str">
        <f>IF(H$8="Habilitado",IF($B178="","",ROUND(VLOOKUP($B178,PRESUPUESTO!$M$12:$HV$133,39,FALSE),2)),"")</f>
        <v/>
      </c>
      <c r="I178" s="90" t="str">
        <f t="shared" si="31"/>
        <v/>
      </c>
      <c r="J178" s="91" t="str">
        <f>IF(J$8="Habilitado",IF($B178="","",ROUND(VLOOKUP($B178,PRESUPUESTO!$M$12:$HV$133,56,FALSE),2)),"")</f>
        <v/>
      </c>
      <c r="K178" s="90" t="str">
        <f t="shared" si="32"/>
        <v/>
      </c>
      <c r="L178" s="91" t="str">
        <f>IF(L$8="Habilitado",IF($B178="","",ROUND(VLOOKUP($B178,PRESUPUESTO!$M$12:$HV$133,73,FALSE),2)),"")</f>
        <v/>
      </c>
      <c r="M178" s="90" t="str">
        <f t="shared" si="33"/>
        <v/>
      </c>
      <c r="N178" s="91" t="str">
        <f>IF(N$8="Habilitado",IF($B178="","",ROUND(VLOOKUP($B178,PRESUPUESTO!$M$12:$HV$133,90,FALSE),2)),"")</f>
        <v/>
      </c>
      <c r="O178" s="90" t="str">
        <f t="shared" si="34"/>
        <v/>
      </c>
      <c r="P178" s="91" t="str">
        <f>IF(P$8="Habilitado",IF($B178="","",ROUND(VLOOKUP($B178,PRESUPUESTO!$M$12:$HV$133,107,FALSE),2)),"")</f>
        <v/>
      </c>
      <c r="Q178" s="90" t="str">
        <f t="shared" si="35"/>
        <v/>
      </c>
      <c r="R178" s="91" t="str">
        <f>IF(R$8="Habilitado",IF($B178="","",ROUND(VLOOKUP($B178,PRESUPUESTO!$M$12:$HV$133,124,FALSE),2)),"")</f>
        <v/>
      </c>
      <c r="S178" s="90" t="str">
        <f t="shared" si="36"/>
        <v/>
      </c>
      <c r="T178" s="91" t="str">
        <f>IF(T$8="Habilitado",IF($B178="","",ROUND(VLOOKUP($B178,PRESUPUESTO!$M$12:$HV$133,141,FALSE),2)),"")</f>
        <v/>
      </c>
      <c r="U178" s="90" t="str">
        <f t="shared" si="37"/>
        <v/>
      </c>
      <c r="V178" s="91" t="str">
        <f>IF(V$8="Habilitado",IF($B178="","",ROUND(VLOOKUP($B178,PRESUPUESTO!$M$12:$HV$133,158,FALSE),2)),"")</f>
        <v/>
      </c>
      <c r="W178" s="90" t="str">
        <f t="shared" si="38"/>
        <v/>
      </c>
      <c r="X178" s="91" t="str">
        <f>IF(X$8="Habilitado",IF($B178="","",ROUND(VLOOKUP($B178,PRESUPUESTO!$M$12:$HV$133,175,FALSE),2)),"")</f>
        <v/>
      </c>
      <c r="Y178" s="90" t="str">
        <f t="shared" si="39"/>
        <v/>
      </c>
      <c r="Z178" s="91" t="str">
        <f>IF(Z$8="Habilitado",IF($B178="","",ROUND(VLOOKUP($B178,PRESUPUESTO!$M$12:$HV$133,192,FALSE),2)),"")</f>
        <v/>
      </c>
      <c r="AA178" s="90" t="str">
        <f t="shared" si="40"/>
        <v/>
      </c>
      <c r="AB178" s="91" t="str">
        <f>IF(AB$8="Habilitado",IF($B178="","",ROUND(VLOOKUP($B178,PRESUPUESTO!$M$12:$HV$133,209,FALSE),2)),"")</f>
        <v/>
      </c>
      <c r="AC178" s="90" t="str">
        <f t="shared" si="41"/>
        <v/>
      </c>
    </row>
    <row r="179" spans="1:29" s="79" customFormat="1" ht="21" hidden="1" customHeight="1">
      <c r="A179" s="158">
        <v>107</v>
      </c>
      <c r="B179" s="161"/>
      <c r="C179" s="659" t="str">
        <f t="shared" si="28"/>
        <v/>
      </c>
      <c r="D179" s="91" t="str">
        <f>IF(D$8="Habilitado",IF($B179="","",ROUND(VLOOKUP($B179,PRESUPUESTO!$M$12:$HV$133,5,FALSE),2)),"")</f>
        <v/>
      </c>
      <c r="E179" s="90" t="str">
        <f t="shared" si="29"/>
        <v/>
      </c>
      <c r="F179" s="91" t="str">
        <f>IF(F$8="Habilitado",IF($B179="","",ROUND(VLOOKUP($B179,PRESUPUESTO!$M$12:$HV$133,22,FALSE),2)),"")</f>
        <v/>
      </c>
      <c r="G179" s="90" t="str">
        <f t="shared" si="30"/>
        <v/>
      </c>
      <c r="H179" s="91" t="str">
        <f>IF(H$8="Habilitado",IF($B179="","",ROUND(VLOOKUP($B179,PRESUPUESTO!$M$12:$HV$133,39,FALSE),2)),"")</f>
        <v/>
      </c>
      <c r="I179" s="90" t="str">
        <f t="shared" si="31"/>
        <v/>
      </c>
      <c r="J179" s="91" t="str">
        <f>IF(J$8="Habilitado",IF($B179="","",ROUND(VLOOKUP($B179,PRESUPUESTO!$M$12:$HV$133,56,FALSE),2)),"")</f>
        <v/>
      </c>
      <c r="K179" s="90" t="str">
        <f t="shared" si="32"/>
        <v/>
      </c>
      <c r="L179" s="91" t="str">
        <f>IF(L$8="Habilitado",IF($B179="","",ROUND(VLOOKUP($B179,PRESUPUESTO!$M$12:$HV$133,73,FALSE),2)),"")</f>
        <v/>
      </c>
      <c r="M179" s="90" t="str">
        <f t="shared" si="33"/>
        <v/>
      </c>
      <c r="N179" s="91" t="str">
        <f>IF(N$8="Habilitado",IF($B179="","",ROUND(VLOOKUP($B179,PRESUPUESTO!$M$12:$HV$133,90,FALSE),2)),"")</f>
        <v/>
      </c>
      <c r="O179" s="90" t="str">
        <f t="shared" si="34"/>
        <v/>
      </c>
      <c r="P179" s="91" t="str">
        <f>IF(P$8="Habilitado",IF($B179="","",ROUND(VLOOKUP($B179,PRESUPUESTO!$M$12:$HV$133,107,FALSE),2)),"")</f>
        <v/>
      </c>
      <c r="Q179" s="90" t="str">
        <f t="shared" si="35"/>
        <v/>
      </c>
      <c r="R179" s="91" t="str">
        <f>IF(R$8="Habilitado",IF($B179="","",ROUND(VLOOKUP($B179,PRESUPUESTO!$M$12:$HV$133,124,FALSE),2)),"")</f>
        <v/>
      </c>
      <c r="S179" s="90" t="str">
        <f t="shared" si="36"/>
        <v/>
      </c>
      <c r="T179" s="91" t="str">
        <f>IF(T$8="Habilitado",IF($B179="","",ROUND(VLOOKUP($B179,PRESUPUESTO!$M$12:$HV$133,141,FALSE),2)),"")</f>
        <v/>
      </c>
      <c r="U179" s="90" t="str">
        <f t="shared" si="37"/>
        <v/>
      </c>
      <c r="V179" s="91" t="str">
        <f>IF(V$8="Habilitado",IF($B179="","",ROUND(VLOOKUP($B179,PRESUPUESTO!$M$12:$HV$133,158,FALSE),2)),"")</f>
        <v/>
      </c>
      <c r="W179" s="90" t="str">
        <f t="shared" si="38"/>
        <v/>
      </c>
      <c r="X179" s="91" t="str">
        <f>IF(X$8="Habilitado",IF($B179="","",ROUND(VLOOKUP($B179,PRESUPUESTO!$M$12:$HV$133,175,FALSE),2)),"")</f>
        <v/>
      </c>
      <c r="Y179" s="90" t="str">
        <f t="shared" si="39"/>
        <v/>
      </c>
      <c r="Z179" s="91" t="str">
        <f>IF(Z$8="Habilitado",IF($B179="","",ROUND(VLOOKUP($B179,PRESUPUESTO!$M$12:$HV$133,192,FALSE),2)),"")</f>
        <v/>
      </c>
      <c r="AA179" s="90" t="str">
        <f t="shared" si="40"/>
        <v/>
      </c>
      <c r="AB179" s="91" t="str">
        <f>IF(AB$8="Habilitado",IF($B179="","",ROUND(VLOOKUP($B179,PRESUPUESTO!$M$12:$HV$133,209,FALSE),2)),"")</f>
        <v/>
      </c>
      <c r="AC179" s="90" t="str">
        <f t="shared" si="41"/>
        <v/>
      </c>
    </row>
    <row r="180" spans="1:29" s="79" customFormat="1" ht="21" hidden="1" customHeight="1">
      <c r="A180" s="158">
        <v>108</v>
      </c>
      <c r="B180" s="161"/>
      <c r="C180" s="659" t="str">
        <f t="shared" si="28"/>
        <v/>
      </c>
      <c r="D180" s="91" t="str">
        <f>IF(D$8="Habilitado",IF($B180="","",ROUND(VLOOKUP($B180,PRESUPUESTO!$M$12:$HV$133,5,FALSE),2)),"")</f>
        <v/>
      </c>
      <c r="E180" s="90" t="str">
        <f t="shared" si="29"/>
        <v/>
      </c>
      <c r="F180" s="91" t="str">
        <f>IF(F$8="Habilitado",IF($B180="","",ROUND(VLOOKUP($B180,PRESUPUESTO!$M$12:$HV$133,22,FALSE),2)),"")</f>
        <v/>
      </c>
      <c r="G180" s="90" t="str">
        <f t="shared" si="30"/>
        <v/>
      </c>
      <c r="H180" s="91" t="str">
        <f>IF(H$8="Habilitado",IF($B180="","",ROUND(VLOOKUP($B180,PRESUPUESTO!$M$12:$HV$133,39,FALSE),2)),"")</f>
        <v/>
      </c>
      <c r="I180" s="90" t="str">
        <f t="shared" si="31"/>
        <v/>
      </c>
      <c r="J180" s="91" t="str">
        <f>IF(J$8="Habilitado",IF($B180="","",ROUND(VLOOKUP($B180,PRESUPUESTO!$M$12:$HV$133,56,FALSE),2)),"")</f>
        <v/>
      </c>
      <c r="K180" s="90" t="str">
        <f t="shared" si="32"/>
        <v/>
      </c>
      <c r="L180" s="91" t="str">
        <f>IF(L$8="Habilitado",IF($B180="","",ROUND(VLOOKUP($B180,PRESUPUESTO!$M$12:$HV$133,73,FALSE),2)),"")</f>
        <v/>
      </c>
      <c r="M180" s="90" t="str">
        <f t="shared" si="33"/>
        <v/>
      </c>
      <c r="N180" s="91" t="str">
        <f>IF(N$8="Habilitado",IF($B180="","",ROUND(VLOOKUP($B180,PRESUPUESTO!$M$12:$HV$133,90,FALSE),2)),"")</f>
        <v/>
      </c>
      <c r="O180" s="90" t="str">
        <f t="shared" si="34"/>
        <v/>
      </c>
      <c r="P180" s="91" t="str">
        <f>IF(P$8="Habilitado",IF($B180="","",ROUND(VLOOKUP($B180,PRESUPUESTO!$M$12:$HV$133,107,FALSE),2)),"")</f>
        <v/>
      </c>
      <c r="Q180" s="90" t="str">
        <f t="shared" si="35"/>
        <v/>
      </c>
      <c r="R180" s="91" t="str">
        <f>IF(R$8="Habilitado",IF($B180="","",ROUND(VLOOKUP($B180,PRESUPUESTO!$M$12:$HV$133,124,FALSE),2)),"")</f>
        <v/>
      </c>
      <c r="S180" s="90" t="str">
        <f t="shared" si="36"/>
        <v/>
      </c>
      <c r="T180" s="91" t="str">
        <f>IF(T$8="Habilitado",IF($B180="","",ROUND(VLOOKUP($B180,PRESUPUESTO!$M$12:$HV$133,141,FALSE),2)),"")</f>
        <v/>
      </c>
      <c r="U180" s="90" t="str">
        <f t="shared" si="37"/>
        <v/>
      </c>
      <c r="V180" s="91" t="str">
        <f>IF(V$8="Habilitado",IF($B180="","",ROUND(VLOOKUP($B180,PRESUPUESTO!$M$12:$HV$133,158,FALSE),2)),"")</f>
        <v/>
      </c>
      <c r="W180" s="90" t="str">
        <f t="shared" si="38"/>
        <v/>
      </c>
      <c r="X180" s="91" t="str">
        <f>IF(X$8="Habilitado",IF($B180="","",ROUND(VLOOKUP($B180,PRESUPUESTO!$M$12:$HV$133,175,FALSE),2)),"")</f>
        <v/>
      </c>
      <c r="Y180" s="90" t="str">
        <f t="shared" si="39"/>
        <v/>
      </c>
      <c r="Z180" s="91" t="str">
        <f>IF(Z$8="Habilitado",IF($B180="","",ROUND(VLOOKUP($B180,PRESUPUESTO!$M$12:$HV$133,192,FALSE),2)),"")</f>
        <v/>
      </c>
      <c r="AA180" s="90" t="str">
        <f t="shared" si="40"/>
        <v/>
      </c>
      <c r="AB180" s="91" t="str">
        <f>IF(AB$8="Habilitado",IF($B180="","",ROUND(VLOOKUP($B180,PRESUPUESTO!$M$12:$HV$133,209,FALSE),2)),"")</f>
        <v/>
      </c>
      <c r="AC180" s="90" t="str">
        <f t="shared" si="41"/>
        <v/>
      </c>
    </row>
  </sheetData>
  <sheetProtection algorithmName="SHA-512" hashValue="1raj1CjBUEJ0Q2Qpyc3tpJ9QYNtfoX0YYoyUJGekmztPP1NWPbEL8bxIR7103dOFdvhan/RwNErSNJohTZl5gw==" saltValue="cBRdQONEP6/fD8gWNc9mKg==" spinCount="100000" sheet="1" objects="1" scenarios="1" selectLockedCells="1" selectUnlockedCells="1"/>
  <mergeCells count="80">
    <mergeCell ref="J8:K8"/>
    <mergeCell ref="L8:M8"/>
    <mergeCell ref="N8:O8"/>
    <mergeCell ref="P8:Q8"/>
    <mergeCell ref="T8:U8"/>
    <mergeCell ref="B1:AC1"/>
    <mergeCell ref="F5:G5"/>
    <mergeCell ref="F4:G4"/>
    <mergeCell ref="H4:I4"/>
    <mergeCell ref="H5:I5"/>
    <mergeCell ref="F3:I3"/>
    <mergeCell ref="L3:N3"/>
    <mergeCell ref="L4:N5"/>
    <mergeCell ref="X8:Y8"/>
    <mergeCell ref="R8:S8"/>
    <mergeCell ref="B3:C3"/>
    <mergeCell ref="B7:B8"/>
    <mergeCell ref="R7:S7"/>
    <mergeCell ref="H7:I7"/>
    <mergeCell ref="J7:K7"/>
    <mergeCell ref="L7:M7"/>
    <mergeCell ref="N7:O7"/>
    <mergeCell ref="P7:Q7"/>
    <mergeCell ref="F8:G8"/>
    <mergeCell ref="F7:G7"/>
    <mergeCell ref="D8:E8"/>
    <mergeCell ref="D7:E7"/>
    <mergeCell ref="T7:U7"/>
    <mergeCell ref="H8:I8"/>
    <mergeCell ref="Z7:AA7"/>
    <mergeCell ref="AB7:AC7"/>
    <mergeCell ref="AB11:AC11"/>
    <mergeCell ref="V9:W9"/>
    <mergeCell ref="Z8:AA8"/>
    <mergeCell ref="AB8:AC8"/>
    <mergeCell ref="V10:W10"/>
    <mergeCell ref="V11:W11"/>
    <mergeCell ref="AB9:AC9"/>
    <mergeCell ref="V7:W7"/>
    <mergeCell ref="X7:Y7"/>
    <mergeCell ref="AB10:AC10"/>
    <mergeCell ref="Z11:AA11"/>
    <mergeCell ref="X10:Y10"/>
    <mergeCell ref="Z10:AA10"/>
    <mergeCell ref="V8:W8"/>
    <mergeCell ref="T9:U9"/>
    <mergeCell ref="D10:E10"/>
    <mergeCell ref="F10:G10"/>
    <mergeCell ref="L9:M9"/>
    <mergeCell ref="N9:O9"/>
    <mergeCell ref="P9:Q9"/>
    <mergeCell ref="F9:G9"/>
    <mergeCell ref="H9:I9"/>
    <mergeCell ref="J9:K9"/>
    <mergeCell ref="H10:I10"/>
    <mergeCell ref="J10:K10"/>
    <mergeCell ref="T10:U10"/>
    <mergeCell ref="B9:C9"/>
    <mergeCell ref="L10:M10"/>
    <mergeCell ref="N10:O10"/>
    <mergeCell ref="P10:Q10"/>
    <mergeCell ref="R10:S10"/>
    <mergeCell ref="D9:E9"/>
    <mergeCell ref="R9:S9"/>
    <mergeCell ref="B13:G13"/>
    <mergeCell ref="B72:G72"/>
    <mergeCell ref="B10:C10"/>
    <mergeCell ref="X9:Y9"/>
    <mergeCell ref="Z9:AA9"/>
    <mergeCell ref="B11:C11"/>
    <mergeCell ref="D11:E11"/>
    <mergeCell ref="F11:G11"/>
    <mergeCell ref="H11:I11"/>
    <mergeCell ref="J11:K11"/>
    <mergeCell ref="L11:M11"/>
    <mergeCell ref="N11:O11"/>
    <mergeCell ref="P11:Q11"/>
    <mergeCell ref="R11:S11"/>
    <mergeCell ref="T11:U11"/>
    <mergeCell ref="X11:Y11"/>
  </mergeCells>
  <hyperlinks>
    <hyperlink ref="B73" location="APU!B5" display="APU!B5" xr:uid="{00000000-0004-0000-0900-000000000000}"/>
    <hyperlink ref="B74" location="APU!B31" display="APU!B31" xr:uid="{00000000-0004-0000-0900-000001000000}"/>
  </hyperlinks>
  <printOptions horizontalCentered="1"/>
  <pageMargins left="0.39370078740157483" right="0.19685039370078741" top="0.39370078740157483" bottom="0.19685039370078741" header="0.31496062992125984" footer="0.31496062992125984"/>
  <pageSetup scale="85"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U49"/>
  <sheetViews>
    <sheetView topLeftCell="A4" zoomScale="70" zoomScaleNormal="70" workbookViewId="0">
      <selection activeCell="O20" sqref="O20:Q20"/>
    </sheetView>
  </sheetViews>
  <sheetFormatPr baseColWidth="10" defaultColWidth="11.42578125" defaultRowHeight="15.75"/>
  <cols>
    <col min="1" max="1" width="4.42578125" style="124" customWidth="1"/>
    <col min="2" max="2" width="6.140625" style="124" customWidth="1"/>
    <col min="3" max="3" width="23.28515625" style="124" customWidth="1"/>
    <col min="4" max="4" width="16" style="124" customWidth="1"/>
    <col min="5" max="5" width="5.5703125" style="124" customWidth="1"/>
    <col min="6" max="6" width="10" style="124" customWidth="1"/>
    <col min="7" max="7" width="17" style="124" customWidth="1"/>
    <col min="8" max="8" width="8.5703125" style="124" bestFit="1" customWidth="1"/>
    <col min="9" max="10" width="10" style="124" customWidth="1"/>
    <col min="11" max="11" width="11.140625" style="124" customWidth="1"/>
    <col min="12" max="12" width="10" style="124" customWidth="1"/>
    <col min="13" max="13" width="9.7109375" style="124" bestFit="1" customWidth="1"/>
    <col min="14" max="14" width="13.85546875" style="124" customWidth="1"/>
    <col min="15" max="15" width="18.85546875" style="124" customWidth="1"/>
    <col min="16" max="16" width="18.5703125" style="124" bestFit="1" customWidth="1"/>
    <col min="17" max="17" width="62" style="124" customWidth="1"/>
    <col min="18" max="18" width="13.7109375" style="123" customWidth="1"/>
    <col min="19" max="19" width="8.28515625" style="123" customWidth="1"/>
    <col min="20" max="20" width="13.7109375" style="124" customWidth="1"/>
    <col min="21" max="21" width="13.7109375" style="124" bestFit="1" customWidth="1"/>
    <col min="22" max="16384" width="11.42578125" style="124"/>
  </cols>
  <sheetData>
    <row r="2" spans="2:21" ht="25.5" customHeight="1">
      <c r="B2" s="1270" t="str">
        <f>+'1_ENTREGA'!A1</f>
        <v>UNIVERSIDAD DE ANTIOQUIA</v>
      </c>
      <c r="C2" s="1271"/>
      <c r="D2" s="1271"/>
      <c r="E2" s="1271"/>
      <c r="F2" s="1271"/>
      <c r="G2" s="1271"/>
      <c r="H2" s="1271"/>
      <c r="I2" s="1271"/>
      <c r="J2" s="1271"/>
      <c r="K2" s="1271"/>
      <c r="L2" s="1271"/>
      <c r="M2" s="1271"/>
      <c r="N2" s="1271"/>
      <c r="O2" s="1271"/>
      <c r="P2" s="1271"/>
      <c r="Q2" s="1272"/>
    </row>
    <row r="3" spans="2:21" ht="48" customHeight="1">
      <c r="B3" s="1273" t="str">
        <f>+'1_ENTREGA'!A2</f>
        <v>Invitación Pública N° VA-012-2020</v>
      </c>
      <c r="C3" s="1274"/>
      <c r="D3" s="1274"/>
      <c r="E3" s="1274"/>
      <c r="F3" s="1274"/>
      <c r="G3" s="1274"/>
      <c r="H3" s="1274"/>
      <c r="I3" s="1274"/>
      <c r="J3" s="1274"/>
      <c r="K3" s="1274"/>
      <c r="L3" s="1274"/>
      <c r="M3" s="1274"/>
      <c r="N3" s="1274"/>
      <c r="O3" s="1274"/>
      <c r="P3" s="1274"/>
      <c r="Q3" s="1275"/>
    </row>
    <row r="4" spans="2:21" ht="69" customHeight="1">
      <c r="B4" s="1273" t="str">
        <f>+'1_ENTREGA'!A4</f>
        <v>Mantenimiento de obra civil, bajo la modalidad a demanda en las diferentes edificaciones de la Universidad de Antioquia tanto del campus como las existentes en el área Metropolitana y en Hacienda La Montaña (Municipio de San Pedro de Los Milagros)</v>
      </c>
      <c r="C4" s="1274"/>
      <c r="D4" s="1274"/>
      <c r="E4" s="1274"/>
      <c r="F4" s="1274"/>
      <c r="G4" s="1274"/>
      <c r="H4" s="1274"/>
      <c r="I4" s="1274"/>
      <c r="J4" s="1274"/>
      <c r="K4" s="1274"/>
      <c r="L4" s="1274"/>
      <c r="M4" s="1274"/>
      <c r="N4" s="1274"/>
      <c r="O4" s="1274"/>
      <c r="P4" s="1274"/>
      <c r="Q4" s="1275"/>
    </row>
    <row r="5" spans="2:21" ht="26.25" customHeight="1">
      <c r="B5" s="1276" t="s">
        <v>148</v>
      </c>
      <c r="C5" s="1277"/>
      <c r="D5" s="1277"/>
      <c r="E5" s="1277"/>
      <c r="F5" s="1277"/>
      <c r="G5" s="1277"/>
      <c r="H5" s="1277"/>
      <c r="I5" s="1277"/>
      <c r="J5" s="1277"/>
      <c r="K5" s="1277"/>
      <c r="L5" s="1277"/>
      <c r="M5" s="1277"/>
      <c r="N5" s="1277"/>
      <c r="O5" s="1277"/>
      <c r="P5" s="1277"/>
      <c r="Q5" s="1278"/>
    </row>
    <row r="6" spans="2:21" ht="16.5" thickBot="1">
      <c r="B6" s="125"/>
      <c r="C6" s="125"/>
      <c r="D6" s="125"/>
      <c r="E6" s="125"/>
      <c r="F6" s="125"/>
      <c r="G6" s="125"/>
      <c r="H6" s="125"/>
      <c r="I6" s="125"/>
      <c r="J6" s="125"/>
      <c r="K6" s="125"/>
      <c r="L6" s="125"/>
      <c r="M6" s="125"/>
      <c r="N6" s="125"/>
      <c r="O6" s="125"/>
      <c r="P6" s="125"/>
    </row>
    <row r="7" spans="2:21" ht="30.75" customHeight="1" thickBot="1">
      <c r="B7" s="1279" t="s">
        <v>27</v>
      </c>
      <c r="C7" s="1279"/>
      <c r="D7" s="126">
        <v>3947.79</v>
      </c>
      <c r="E7" s="1279" t="s">
        <v>56</v>
      </c>
      <c r="F7" s="1279"/>
      <c r="G7" s="1279"/>
      <c r="H7" s="1279" t="s">
        <v>44</v>
      </c>
      <c r="I7" s="1279"/>
      <c r="J7" s="1279"/>
      <c r="K7" s="1279"/>
      <c r="L7" s="1279"/>
      <c r="M7" s="125"/>
      <c r="N7" s="125"/>
      <c r="O7" s="708" t="s">
        <v>26</v>
      </c>
      <c r="P7" s="127">
        <f>'5.2.1 EXPERIENCIA GRAL'!N6</f>
        <v>1089000000</v>
      </c>
    </row>
    <row r="8" spans="2:21" ht="30.75" customHeight="1" thickBot="1">
      <c r="B8" s="1262" t="s">
        <v>42</v>
      </c>
      <c r="C8" s="1262"/>
      <c r="D8" s="128">
        <v>43966</v>
      </c>
      <c r="E8" s="129">
        <v>1</v>
      </c>
      <c r="F8" s="1280" t="s">
        <v>54</v>
      </c>
      <c r="G8" s="1280"/>
      <c r="H8" s="130">
        <f>IF(($D$7-TRUNC($D$7))&lt;=0.5,1,2)</f>
        <v>2</v>
      </c>
      <c r="I8" s="1281" t="str">
        <f>IF(H8=3,VLOOKUP(H8,$E$8:$F$9,2,FALSE),IF(H8=2,VLOOKUP(H8,$E$8:$F$9,2,FALSE),IF(H8=1,VLOOKUP(H8,$E$8:$F$9,2,FALSE),"NINGUNO")))</f>
        <v>Desviación estándar</v>
      </c>
      <c r="J8" s="1281"/>
      <c r="K8" s="1282">
        <f>IF($I$8="Media aritmética",ROUND(SUM(G14:G26)/P8,2),ROUND(_xlfn.STDEV.P(G14:G26),2))</f>
        <v>674215.75</v>
      </c>
      <c r="L8" s="1282"/>
      <c r="M8" s="125"/>
      <c r="N8" s="125"/>
      <c r="O8" s="131" t="s">
        <v>55</v>
      </c>
      <c r="P8" s="132">
        <v>8</v>
      </c>
    </row>
    <row r="9" spans="2:21" ht="30.75" customHeight="1" thickBot="1">
      <c r="B9" s="1262" t="s">
        <v>200</v>
      </c>
      <c r="C9" s="1262"/>
      <c r="D9" s="159">
        <v>17884710</v>
      </c>
      <c r="E9" s="129">
        <v>2</v>
      </c>
      <c r="F9" s="1280" t="s">
        <v>75</v>
      </c>
      <c r="G9" s="1280"/>
      <c r="H9" s="125"/>
      <c r="I9" s="125"/>
      <c r="J9" s="125"/>
      <c r="K9" s="125"/>
      <c r="L9" s="125"/>
      <c r="M9" s="125"/>
      <c r="N9" s="133"/>
      <c r="O9" s="125"/>
      <c r="P9" s="125"/>
    </row>
    <row r="10" spans="2:21" ht="30.75" customHeight="1" thickBot="1">
      <c r="B10" s="1262" t="s">
        <v>116</v>
      </c>
      <c r="C10" s="1262"/>
      <c r="D10" s="160">
        <v>0.23960000000000001</v>
      </c>
      <c r="E10" s="125"/>
      <c r="F10" s="125"/>
      <c r="G10" s="125"/>
      <c r="H10" s="125"/>
      <c r="I10" s="125"/>
      <c r="J10" s="125"/>
      <c r="K10" s="125"/>
      <c r="L10" s="125"/>
      <c r="M10" s="125"/>
      <c r="N10" s="125"/>
      <c r="O10" s="125"/>
      <c r="P10" s="125"/>
    </row>
    <row r="11" spans="2:21" ht="28.5" customHeight="1">
      <c r="B11" s="125"/>
      <c r="C11" s="125"/>
      <c r="D11" s="134"/>
      <c r="E11" s="125"/>
      <c r="F11" s="125"/>
      <c r="G11" s="125"/>
      <c r="I11" s="1263" t="s">
        <v>69</v>
      </c>
      <c r="J11" s="1264"/>
      <c r="K11" s="1264"/>
      <c r="L11" s="1265"/>
      <c r="M11" s="135" t="s">
        <v>2</v>
      </c>
      <c r="N11" s="125"/>
    </row>
    <row r="12" spans="2:21" ht="18" customHeight="1">
      <c r="B12" s="136"/>
      <c r="C12" s="133"/>
      <c r="D12" s="136"/>
      <c r="E12" s="133"/>
      <c r="F12" s="137" t="s">
        <v>50</v>
      </c>
      <c r="G12" s="133"/>
      <c r="I12" s="138">
        <v>100</v>
      </c>
      <c r="J12" s="138">
        <v>120</v>
      </c>
      <c r="K12" s="138">
        <f>200-J12</f>
        <v>80</v>
      </c>
      <c r="L12" s="138">
        <v>100</v>
      </c>
      <c r="M12" s="135">
        <f>+SUM(I12:L12)</f>
        <v>400</v>
      </c>
      <c r="N12" s="125"/>
    </row>
    <row r="13" spans="2:21" ht="47.25" customHeight="1">
      <c r="B13" s="139" t="s">
        <v>29</v>
      </c>
      <c r="C13" s="1263" t="s">
        <v>30</v>
      </c>
      <c r="D13" s="1264"/>
      <c r="E13" s="1265"/>
      <c r="F13" s="140" t="s">
        <v>51</v>
      </c>
      <c r="G13" s="139" t="s">
        <v>199</v>
      </c>
      <c r="H13" s="139" t="s">
        <v>118</v>
      </c>
      <c r="I13" s="141" t="s">
        <v>43</v>
      </c>
      <c r="J13" s="141" t="s">
        <v>70</v>
      </c>
      <c r="K13" s="141" t="s">
        <v>71</v>
      </c>
      <c r="L13" s="141" t="s">
        <v>146</v>
      </c>
      <c r="M13" s="142" t="s">
        <v>47</v>
      </c>
      <c r="N13" s="142" t="s">
        <v>147</v>
      </c>
      <c r="O13" s="1263" t="s">
        <v>33</v>
      </c>
      <c r="P13" s="1264"/>
      <c r="Q13" s="1265"/>
      <c r="T13" s="1269" t="s">
        <v>28</v>
      </c>
      <c r="U13" s="1269"/>
    </row>
    <row r="14" spans="2:21" s="152" customFormat="1" ht="36" customHeight="1">
      <c r="B14" s="143">
        <f>+IF('1_ENTREGA'!A8="","",'1_ENTREGA'!A8)</f>
        <v>1</v>
      </c>
      <c r="C14" s="1247" t="str">
        <f>IF(B14="","",VLOOKUP(B14,LISTA_OFERENTES,2,FALSE))</f>
        <v>URBÁNICO S.A.S</v>
      </c>
      <c r="D14" s="1248"/>
      <c r="E14" s="1249"/>
      <c r="F14" s="144" t="str">
        <f>IFERROR(IF(VLOOKUP(B14,ESTATUS,8,FALSE)=0, " ",VLOOKUP(B14,ESTATUS,8,FALSE))," ")</f>
        <v>NH</v>
      </c>
      <c r="G14" s="145" t="str">
        <f>IF(OR(F14="NH",F14=""),"",IF(VLOOKUP(B14,'COSTOS TOTALES'!G39:H51,2,FALSE)&gt;$D$9,"REVISAR",ROUND(VLOOKUP(B14,'COSTOS TOTALES'!G39:H51,2,FALSE),0)))</f>
        <v/>
      </c>
      <c r="H14" s="146" t="str">
        <f>IF(OR(F14="NH",F14=""),"",IF(VLOOKUP(B14,'COSTOS TOTALES'!J37:K49,2,FALSE)&gt;$D$10,"REVISAR",VLOOKUP(B14,'COSTOS TOTALES'!J37:K49,2,FALSE)))</f>
        <v/>
      </c>
      <c r="I14" s="147" t="str">
        <f>IF(G14="","",IF($I$8="Media aritmética",(G14&lt;=$K$8)*100+(G14&gt;$K$8)*0,IF(AND((AVERAGE($G$14:$G$26)-$K$8/2&lt;=G14),(G14&lt;=(AVERAGE($G$14:$G$26)+$K$8/2))),100,0)))</f>
        <v/>
      </c>
      <c r="J14" s="147" t="str">
        <f>+IF(F14="H",HLOOKUP(B14,'Cálculo Pt2'!$D$7:$AC$11,3,FALSE),"")</f>
        <v/>
      </c>
      <c r="K14" s="147" t="str">
        <f>+IF(F14="H",HLOOKUP(B14,'Cálculo Pt2'!$D$7:$AC$11,4,FALSE),"")</f>
        <v/>
      </c>
      <c r="L14" s="147" t="str">
        <f>IF(F14="H",($L$12*(MIN($H$14:$H$26)/H14))," ")</f>
        <v xml:space="preserve"> </v>
      </c>
      <c r="M14" s="148" t="str">
        <f>IF(OR(F14="",F14="NH"),"",SUM(I14:L14))</f>
        <v/>
      </c>
      <c r="N14" s="149" t="str">
        <f t="shared" ref="N14:N26" si="0">IFERROR(IF(OR(F14=" ",F14="NH")," ",VLOOKUP(M14,ORDEN,2,FALSE))," ")</f>
        <v xml:space="preserve"> </v>
      </c>
      <c r="O14" s="1256" t="s">
        <v>591</v>
      </c>
      <c r="P14" s="1257"/>
      <c r="Q14" s="1258"/>
      <c r="T14" s="664">
        <f>IFERROR(LARGE($M$14:$M$26,U14)," ")</f>
        <v>241.33960670112367</v>
      </c>
      <c r="U14" s="151">
        <v>1</v>
      </c>
    </row>
    <row r="15" spans="2:21" s="152" customFormat="1" ht="25.5" customHeight="1">
      <c r="B15" s="143">
        <f>+IF('1_ENTREGA'!A9="","",'1_ENTREGA'!A9)</f>
        <v>2</v>
      </c>
      <c r="C15" s="1247" t="str">
        <f t="shared" ref="C15:C29" si="1">IF(B15="","",VLOOKUP(B15,LISTA_OFERENTES,2,FALSE))</f>
        <v>DISEÑO CONCRETO S.A.S</v>
      </c>
      <c r="D15" s="1248"/>
      <c r="E15" s="1249"/>
      <c r="F15" s="144" t="str">
        <f t="shared" ref="F15:F43" si="2">IFERROR(IF(VLOOKUP(B15,ESTATUS,8,FALSE)=0, " ",VLOOKUP(B15,ESTATUS,8,FALSE))," ")</f>
        <v>H</v>
      </c>
      <c r="G15" s="145">
        <f>IF(OR(F15="NH",F15=""),"",IF(VLOOKUP(B15,'COSTOS TOTALES'!G40:H52,2,FALSE)&gt;$D$9,"REVISAR",ROUND(VLOOKUP(B15,'COSTOS TOTALES'!G40:H52,2,FALSE),0)))</f>
        <v>17430223</v>
      </c>
      <c r="H15" s="146">
        <f>IF(OR(F15="NH",F15=""),"",IF(VLOOKUP(B15,'COSTOS TOTALES'!J38:K50,2,FALSE)&gt;$D$10,"REVISAR",VLOOKUP(B15,'COSTOS TOTALES'!J38:K50,2,FALSE)))</f>
        <v>0.23830000000000001</v>
      </c>
      <c r="I15" s="147">
        <f>IF(G15="","",IF($I$8="Media aritmética",(G15&lt;=$K$8)*100+(G15&gt;$K$8)*0,IF(AND((AVERAGE($G$14:$G$26)-$K$8/2&lt;=G15),(G15&lt;=(AVERAGE($G$14:$G$26)+$K$8/2))),100,0)))</f>
        <v>100</v>
      </c>
      <c r="J15" s="147">
        <f>+IF(F15="H",HLOOKUP(B15,'Cálculo Pt2'!$D$7:$AC$11,3,FALSE),"")</f>
        <v>42.857142857142854</v>
      </c>
      <c r="K15" s="147">
        <f>+IF(F15="H",HLOOKUP(B15,'Cálculo Pt2'!$D$7:$AC$11,4,FALSE),"")</f>
        <v>31.340206185567027</v>
      </c>
      <c r="L15" s="147">
        <f>IF(F15="H",($L$12*(MIN($H$14:$H$26)/H15))," ")</f>
        <v>67.142257658413769</v>
      </c>
      <c r="M15" s="148">
        <f>IF(OR(F15="",F15="NH"),"",SUM(I15:L15))</f>
        <v>241.33960670112367</v>
      </c>
      <c r="N15" s="149">
        <f t="shared" si="0"/>
        <v>1</v>
      </c>
      <c r="O15" s="1253"/>
      <c r="P15" s="1254"/>
      <c r="Q15" s="1255"/>
      <c r="T15" s="664">
        <f t="shared" ref="T15:T26" si="3">IFERROR(LARGE($M$14:$M$26,U15)," ")</f>
        <v>240.23564064801178</v>
      </c>
      <c r="U15" s="151">
        <v>2</v>
      </c>
    </row>
    <row r="16" spans="2:21" s="152" customFormat="1" ht="120.75" customHeight="1">
      <c r="B16" s="143">
        <f>+IF('1_ENTREGA'!A10="","",'1_ENTREGA'!A10)</f>
        <v>3</v>
      </c>
      <c r="C16" s="1247" t="str">
        <f t="shared" si="1"/>
        <v>LUIS CARLOS PARRA</v>
      </c>
      <c r="D16" s="1248"/>
      <c r="E16" s="1249"/>
      <c r="F16" s="144" t="str">
        <f t="shared" si="2"/>
        <v>NH</v>
      </c>
      <c r="G16" s="145" t="str">
        <f>IF(OR(F16="NH",F16=""),"",IF(VLOOKUP(B16,'COSTOS TOTALES'!G41:H53,2,FALSE)&gt;$D$9,"REVISAR",ROUND(VLOOKUP(B16,'COSTOS TOTALES'!G41:H53,2,FALSE),0)))</f>
        <v/>
      </c>
      <c r="H16" s="146" t="str">
        <f>IF(OR(F16="NH",F16=""),"",IF(VLOOKUP(B16,'COSTOS TOTALES'!J39:K51,2,FALSE)&gt;$D$10,"REVISAR",VLOOKUP(B16,'COSTOS TOTALES'!J39:K51,2,FALSE)))</f>
        <v/>
      </c>
      <c r="I16" s="147" t="str">
        <f t="shared" ref="I16:I26" si="4">IF(G16="","",IF($I$8="Media aritmética",(G16&lt;=$K$8)*100+(G16&gt;$K$8)*0,IF(AND((AVERAGE($G$14:$G$26)-$K$8/2&lt;=G16),(G16&lt;=(AVERAGE($G$14:$G$26)+$K$8/2))),100,0)))</f>
        <v/>
      </c>
      <c r="J16" s="147" t="str">
        <f>+IF(F16="H",HLOOKUP(B16,'Cálculo Pt2'!$D$7:$AC$11,3,FALSE),"")</f>
        <v/>
      </c>
      <c r="K16" s="147" t="str">
        <f>+IF(F16="H",HLOOKUP(B16,'Cálculo Pt2'!$D$7:$AC$11,4,FALSE),"")</f>
        <v/>
      </c>
      <c r="L16" s="147" t="str">
        <f t="shared" ref="L16:L25" si="5">IF(F16="H",($L$12*(MIN($H$14:$H$26)/H16))," ")</f>
        <v xml:space="preserve"> </v>
      </c>
      <c r="M16" s="148" t="str">
        <f t="shared" ref="M16:M43" si="6">IF(OR(F16="",F16="NH"),"",SUM(I16:L16))</f>
        <v/>
      </c>
      <c r="N16" s="149" t="str">
        <f t="shared" si="0"/>
        <v xml:space="preserve"> </v>
      </c>
      <c r="O16" s="1256" t="s">
        <v>634</v>
      </c>
      <c r="P16" s="1257"/>
      <c r="Q16" s="1258"/>
      <c r="T16" s="664">
        <f t="shared" si="3"/>
        <v>229.6318114874816</v>
      </c>
      <c r="U16" s="151">
        <v>3</v>
      </c>
    </row>
    <row r="17" spans="2:21" s="152" customFormat="1" ht="129" customHeight="1">
      <c r="B17" s="143">
        <f>+IF('1_ENTREGA'!A11="","",'1_ENTREGA'!A11)</f>
        <v>4</v>
      </c>
      <c r="C17" s="1247" t="str">
        <f t="shared" si="1"/>
        <v>OMEGA INGENIERÍA ASOCIADOS S.A.S</v>
      </c>
      <c r="D17" s="1248"/>
      <c r="E17" s="1249"/>
      <c r="F17" s="144" t="str">
        <f t="shared" si="2"/>
        <v>H</v>
      </c>
      <c r="G17" s="145">
        <f>IF(OR(F17="NH",F17=""),"",IF(VLOOKUP(B17,'COSTOS TOTALES'!G42:H54,2,FALSE)&gt;$D$9,"REVISAR",ROUND(VLOOKUP(B17,'COSTOS TOTALES'!G42:H54,2,FALSE),0)))</f>
        <v>17084811</v>
      </c>
      <c r="H17" s="146">
        <f>IF(OR(F17="NH",F17=""),"",IF(VLOOKUP(B17,'COSTOS TOTALES'!J40:K52,2,FALSE)&gt;$D$10,"REVISAR",VLOOKUP(B17,'COSTOS TOTALES'!J40:K52,2,FALSE)))</f>
        <v>0.18</v>
      </c>
      <c r="I17" s="147">
        <f t="shared" si="4"/>
        <v>100</v>
      </c>
      <c r="J17" s="147">
        <f>+IF(F17="H",HLOOKUP(B17,'Cálculo Pt2'!$D$7:$AC$11,3,FALSE),"")</f>
        <v>17.142857142857142</v>
      </c>
      <c r="K17" s="147">
        <f>+IF(F17="H",HLOOKUP(B17,'Cálculo Pt2'!$D$7:$AC$11,4,FALSE),"")</f>
        <v>23.09278350515465</v>
      </c>
      <c r="L17" s="147">
        <f t="shared" si="5"/>
        <v>88.8888888888889</v>
      </c>
      <c r="M17" s="148">
        <f t="shared" si="6"/>
        <v>229.1245295369007</v>
      </c>
      <c r="N17" s="149">
        <f t="shared" si="0"/>
        <v>4</v>
      </c>
      <c r="O17" s="1266" t="s">
        <v>621</v>
      </c>
      <c r="P17" s="1267"/>
      <c r="Q17" s="1268"/>
      <c r="T17" s="664">
        <f t="shared" si="3"/>
        <v>229.1245295369007</v>
      </c>
      <c r="U17" s="151">
        <v>4</v>
      </c>
    </row>
    <row r="18" spans="2:21" s="152" customFormat="1" ht="201.75" customHeight="1">
      <c r="B18" s="143">
        <f>+IF('1_ENTREGA'!A12="","",'1_ENTREGA'!A12)</f>
        <v>5</v>
      </c>
      <c r="C18" s="1247" t="str">
        <f t="shared" si="1"/>
        <v>CONSTRUCTORA 2G S.A.S</v>
      </c>
      <c r="D18" s="1248"/>
      <c r="E18" s="1249"/>
      <c r="F18" s="144" t="str">
        <f t="shared" si="2"/>
        <v>H</v>
      </c>
      <c r="G18" s="145">
        <f>IF(OR(F18="NH",F18=""),"",IF(VLOOKUP(B18,'COSTOS TOTALES'!G43:H55,2,FALSE)&gt;$D$9,"REVISAR",ROUND(VLOOKUP(B18,'COSTOS TOTALES'!G43:H55,2,FALSE),0)))</f>
        <v>17884710</v>
      </c>
      <c r="H18" s="146">
        <f>IF(OR(F18="NH",F18=""),"",IF(VLOOKUP(B18,'COSTOS TOTALES'!J41:K53,2,FALSE)&gt;$D$10,"REVISAR",VLOOKUP(B18,'COSTOS TOTALES'!J41:K53,2,FALSE)))</f>
        <v>0.19</v>
      </c>
      <c r="I18" s="147">
        <f t="shared" si="4"/>
        <v>0</v>
      </c>
      <c r="J18" s="147">
        <f>+IF(F18="H",HLOOKUP(B18,'Cálculo Pt2'!$D$7:$AC$11,3,FALSE),"")</f>
        <v>42.857142857142854</v>
      </c>
      <c r="K18" s="147">
        <f>+IF(F18="H",HLOOKUP(B18,'Cálculo Pt2'!$D$7:$AC$11,4,FALSE),"")</f>
        <v>25.567010309278363</v>
      </c>
      <c r="L18" s="147">
        <f t="shared" si="5"/>
        <v>84.210526315789465</v>
      </c>
      <c r="M18" s="148">
        <f t="shared" si="6"/>
        <v>152.63467948221069</v>
      </c>
      <c r="N18" s="149">
        <f t="shared" si="0"/>
        <v>6</v>
      </c>
      <c r="O18" s="1259" t="s">
        <v>633</v>
      </c>
      <c r="P18" s="1260"/>
      <c r="Q18" s="1261"/>
      <c r="T18" s="664">
        <f t="shared" si="3"/>
        <v>191.56816289940451</v>
      </c>
      <c r="U18" s="151">
        <v>5</v>
      </c>
    </row>
    <row r="19" spans="2:21" s="152" customFormat="1" ht="240" customHeight="1">
      <c r="B19" s="143">
        <f>+IF('1_ENTREGA'!A13="","",'1_ENTREGA'!A13)</f>
        <v>6</v>
      </c>
      <c r="C19" s="1247" t="str">
        <f t="shared" si="1"/>
        <v>CNV CONSTRUCCIONES S.A.S</v>
      </c>
      <c r="D19" s="1248"/>
      <c r="E19" s="1249"/>
      <c r="F19" s="144" t="str">
        <f t="shared" si="2"/>
        <v>H</v>
      </c>
      <c r="G19" s="145">
        <f>IF(OR(F19="NH",F19=""),"",IF(VLOOKUP(B19,'COSTOS TOTALES'!G44:H56,2,FALSE)&gt;$D$9,"REVISAR",ROUND(VLOOKUP(B19,'COSTOS TOTALES'!G44:H56,2,FALSE),0)))</f>
        <v>17881190</v>
      </c>
      <c r="H19" s="146">
        <f>IF(OR(F19="NH",F19=""),"",IF(VLOOKUP(B19,'COSTOS TOTALES'!J42:K54,2,FALSE)&gt;$D$10,"REVISAR",VLOOKUP(B19,'COSTOS TOTALES'!J42:K54,2,FALSE)))</f>
        <v>0.23899999999999999</v>
      </c>
      <c r="I19" s="147">
        <f t="shared" si="4"/>
        <v>0</v>
      </c>
      <c r="J19" s="147">
        <f>+IF(F19="H",HLOOKUP(B19,'Cálculo Pt2'!$D$7:$AC$11,3,FALSE),"")</f>
        <v>25.714285714285715</v>
      </c>
      <c r="K19" s="147">
        <f>+IF(F19="H",HLOOKUP(B19,'Cálculo Pt2'!$D$7:$AC$11,4,FALSE),"")</f>
        <v>32.989690721649495</v>
      </c>
      <c r="L19" s="147">
        <f>IF(F19="H",($L$12*(MIN($H$14:$H$26)/H19))," ")</f>
        <v>66.945606694560681</v>
      </c>
      <c r="M19" s="148">
        <f t="shared" si="6"/>
        <v>125.6495831304959</v>
      </c>
      <c r="N19" s="149">
        <f t="shared" si="0"/>
        <v>7</v>
      </c>
      <c r="O19" s="1259" t="s">
        <v>636</v>
      </c>
      <c r="P19" s="1260"/>
      <c r="Q19" s="1261"/>
      <c r="T19" s="664">
        <f t="shared" si="3"/>
        <v>152.63467948221069</v>
      </c>
      <c r="U19" s="151">
        <v>6</v>
      </c>
    </row>
    <row r="20" spans="2:21" s="152" customFormat="1" ht="68.25" customHeight="1">
      <c r="B20" s="143">
        <f>+IF('1_ENTREGA'!A14="","",'1_ENTREGA'!A14)</f>
        <v>7</v>
      </c>
      <c r="C20" s="1247" t="str">
        <f t="shared" si="1"/>
        <v>GUSTAVO ADOLFO CARMONA ALARCÓN</v>
      </c>
      <c r="D20" s="1248"/>
      <c r="E20" s="1249"/>
      <c r="F20" s="144" t="str">
        <f t="shared" si="2"/>
        <v>NH</v>
      </c>
      <c r="G20" s="145" t="str">
        <f>IF(OR(F20="NH",F20=""),"",IF(VLOOKUP(B20,'COSTOS TOTALES'!G45:H57,2,FALSE)&gt;$D$9,"REVISAR",ROUND(VLOOKUP(B20,'COSTOS TOTALES'!G45:H57,2,FALSE),0)))</f>
        <v/>
      </c>
      <c r="H20" s="146" t="str">
        <f>IF(OR(F20="NH",F20=""),"",IF(VLOOKUP(B20,'COSTOS TOTALES'!J43:K55,2,FALSE)&gt;$D$10,"REVISAR",VLOOKUP(B20,'COSTOS TOTALES'!J43:K55,2,FALSE)))</f>
        <v/>
      </c>
      <c r="I20" s="147" t="str">
        <f t="shared" si="4"/>
        <v/>
      </c>
      <c r="J20" s="147" t="str">
        <f>+IF(F20="H",HLOOKUP(B20,'Cálculo Pt2'!$D$7:$AC$11,3,FALSE),"")</f>
        <v/>
      </c>
      <c r="K20" s="147" t="str">
        <f>+IF(F20="H",HLOOKUP(B20,'Cálculo Pt2'!$D$7:$AC$11,4,FALSE),"")</f>
        <v/>
      </c>
      <c r="L20" s="147" t="str">
        <f t="shared" si="5"/>
        <v xml:space="preserve"> </v>
      </c>
      <c r="M20" s="148" t="str">
        <f t="shared" si="6"/>
        <v/>
      </c>
      <c r="N20" s="149" t="str">
        <f t="shared" si="0"/>
        <v xml:space="preserve"> </v>
      </c>
      <c r="O20" s="1256" t="s">
        <v>626</v>
      </c>
      <c r="P20" s="1257"/>
      <c r="Q20" s="1258"/>
      <c r="T20" s="150">
        <f t="shared" si="3"/>
        <v>125.6495831304959</v>
      </c>
      <c r="U20" s="151">
        <v>7</v>
      </c>
    </row>
    <row r="21" spans="2:21" s="152" customFormat="1" ht="25.5" customHeight="1">
      <c r="B21" s="143">
        <f>+IF('1_ENTREGA'!A15="","",'1_ENTREGA'!A15)</f>
        <v>8</v>
      </c>
      <c r="C21" s="1247" t="str">
        <f t="shared" si="1"/>
        <v>ANGELA MARÍA CÁRDENAS ZAPATA</v>
      </c>
      <c r="D21" s="1248"/>
      <c r="E21" s="1249"/>
      <c r="F21" s="144" t="str">
        <f t="shared" si="2"/>
        <v>H</v>
      </c>
      <c r="G21" s="145">
        <f>IF(OR(F21="NH",F21=""),"",IF(VLOOKUP(B21,'COSTOS TOTALES'!G46:H58,2,FALSE)&gt;$D$9,"REVISAR",ROUND(VLOOKUP(B21,'COSTOS TOTALES'!G46:H58,2,FALSE),0)))</f>
        <v>15650577</v>
      </c>
      <c r="H21" s="146">
        <f>IF(OR(F21="NH",F21=""),"",IF(VLOOKUP(B21,'COSTOS TOTALES'!J44:K56,2,FALSE)&gt;$D$10,"REVISAR",VLOOKUP(B21,'COSTOS TOTALES'!J44:K56,2,FALSE)))</f>
        <v>0.22960000000000003</v>
      </c>
      <c r="I21" s="147">
        <f t="shared" si="4"/>
        <v>0</v>
      </c>
      <c r="J21" s="147">
        <f>+IF(F21="H",HLOOKUP(B21,'Cálculo Pt2'!$D$7:$AC$11,3,FALSE),"")</f>
        <v>34.285714285714285</v>
      </c>
      <c r="K21" s="147">
        <f>+IF(F21="H",HLOOKUP(B21,'Cálculo Pt2'!$D$7:$AC$11,4,FALSE),"")</f>
        <v>14.845360824742272</v>
      </c>
      <c r="L21" s="147">
        <f t="shared" si="5"/>
        <v>69.686411149825773</v>
      </c>
      <c r="M21" s="148">
        <f t="shared" si="6"/>
        <v>118.81748626028232</v>
      </c>
      <c r="N21" s="149">
        <f t="shared" si="0"/>
        <v>8</v>
      </c>
      <c r="O21" s="1253"/>
      <c r="P21" s="1254"/>
      <c r="Q21" s="1255"/>
      <c r="T21" s="150">
        <f t="shared" si="3"/>
        <v>118.81748626028232</v>
      </c>
      <c r="U21" s="151">
        <v>8</v>
      </c>
    </row>
    <row r="22" spans="2:21" s="152" customFormat="1" ht="25.5" customHeight="1">
      <c r="B22" s="143">
        <f>+IF('1_ENTREGA'!A16="","",'1_ENTREGA'!A16)</f>
        <v>9</v>
      </c>
      <c r="C22" s="1247" t="str">
        <f t="shared" si="1"/>
        <v>O.L INGENIERÍA DE CONSTRUCCIÓN S.A.S</v>
      </c>
      <c r="D22" s="1248"/>
      <c r="E22" s="1249"/>
      <c r="F22" s="144" t="str">
        <f t="shared" si="2"/>
        <v>H</v>
      </c>
      <c r="G22" s="145">
        <f>IF(OR(F22="NH",F22=""),"",IF(VLOOKUP(B22,'COSTOS TOTALES'!G47:H59,2,FALSE)&gt;$D$9,"REVISAR",ROUND(VLOOKUP(B22,'COSTOS TOTALES'!G47:H59,2,FALSE),0)))</f>
        <v>16999811</v>
      </c>
      <c r="H22" s="146">
        <f>IF(OR(F22="NH",F22=""),"",IF(VLOOKUP(B22,'COSTOS TOTALES'!J45:K57,2,FALSE)&gt;$D$10,"REVISAR",VLOOKUP(B22,'COSTOS TOTALES'!J45:K57,2,FALSE)))</f>
        <v>0.2</v>
      </c>
      <c r="I22" s="147">
        <f t="shared" si="4"/>
        <v>100</v>
      </c>
      <c r="J22" s="147">
        <f>+IF(F22="H",HLOOKUP(B22,'Cálculo Pt2'!$D$7:$AC$11,3,FALSE),"")</f>
        <v>25.714285714285715</v>
      </c>
      <c r="K22" s="147">
        <f>+IF(F22="H",HLOOKUP(B22,'Cálculo Pt2'!$D$7:$AC$11,4,FALSE),"")</f>
        <v>23.917525773195887</v>
      </c>
      <c r="L22" s="147">
        <f t="shared" si="5"/>
        <v>80</v>
      </c>
      <c r="M22" s="148">
        <f t="shared" si="6"/>
        <v>229.6318114874816</v>
      </c>
      <c r="N22" s="149">
        <f t="shared" si="0"/>
        <v>3</v>
      </c>
      <c r="O22" s="1253"/>
      <c r="P22" s="1254"/>
      <c r="Q22" s="1255"/>
      <c r="T22" s="150" t="str">
        <f t="shared" si="3"/>
        <v xml:space="preserve"> </v>
      </c>
      <c r="U22" s="151">
        <v>9</v>
      </c>
    </row>
    <row r="23" spans="2:21" s="152" customFormat="1" ht="81" customHeight="1">
      <c r="B23" s="143">
        <f>+IF('1_ENTREGA'!A17="","",'1_ENTREGA'!A17)</f>
        <v>10</v>
      </c>
      <c r="C23" s="1247" t="str">
        <f t="shared" si="1"/>
        <v>INGEOMEGA S.A.S</v>
      </c>
      <c r="D23" s="1248"/>
      <c r="E23" s="1249"/>
      <c r="F23" s="144" t="str">
        <f t="shared" si="2"/>
        <v>NH</v>
      </c>
      <c r="G23" s="145" t="str">
        <f>IF(OR(F23="NH",F23=""),"",IF(VLOOKUP(B23,'COSTOS TOTALES'!G48:H60,2,FALSE)&gt;$D$9,"REVISAR",ROUND(VLOOKUP(B23,'COSTOS TOTALES'!G48:H60,2,FALSE),0)))</f>
        <v/>
      </c>
      <c r="H23" s="146" t="str">
        <f>IF(OR(F23="NH",F23=""),"",IF(VLOOKUP(B23,'COSTOS TOTALES'!J46:K58,2,FALSE)&gt;$D$10,"REVISAR",VLOOKUP(B23,'COSTOS TOTALES'!J46:K58,2,FALSE)))</f>
        <v/>
      </c>
      <c r="I23" s="147" t="str">
        <f t="shared" si="4"/>
        <v/>
      </c>
      <c r="J23" s="147" t="str">
        <f>+IF(F23="H",HLOOKUP(B23,'Cálculo Pt2'!$D$7:$AC$11,3,FALSE),"")</f>
        <v/>
      </c>
      <c r="K23" s="147" t="str">
        <f>+IF(F23="H",HLOOKUP(B23,'Cálculo Pt2'!$D$7:$AC$11,4,FALSE),"")</f>
        <v/>
      </c>
      <c r="L23" s="147" t="str">
        <f t="shared" si="5"/>
        <v xml:space="preserve"> </v>
      </c>
      <c r="M23" s="148" t="str">
        <f t="shared" si="6"/>
        <v/>
      </c>
      <c r="N23" s="149" t="str">
        <f t="shared" si="0"/>
        <v xml:space="preserve"> </v>
      </c>
      <c r="O23" s="1256" t="s">
        <v>619</v>
      </c>
      <c r="P23" s="1257"/>
      <c r="Q23" s="1258"/>
      <c r="T23" s="150" t="str">
        <f t="shared" si="3"/>
        <v xml:space="preserve"> </v>
      </c>
      <c r="U23" s="151">
        <v>10</v>
      </c>
    </row>
    <row r="24" spans="2:21" s="152" customFormat="1" ht="35.25" customHeight="1">
      <c r="B24" s="143">
        <f>+IF('1_ENTREGA'!A18="","",'1_ENTREGA'!A18)</f>
        <v>11</v>
      </c>
      <c r="C24" s="1247" t="str">
        <f t="shared" si="1"/>
        <v>IDEAS Y SOLUCIONES CIVILES DE COLOMBIA S.A.S</v>
      </c>
      <c r="D24" s="1248"/>
      <c r="E24" s="1249"/>
      <c r="F24" s="144" t="str">
        <f t="shared" si="2"/>
        <v>H</v>
      </c>
      <c r="G24" s="145">
        <f>IF(OR(F24="NH",F24=""),"",IF(VLOOKUP(B24,'COSTOS TOTALES'!G49:H61,2,FALSE)&gt;$D$9,"REVISAR",ROUND(VLOOKUP(B24,'COSTOS TOTALES'!G49:H61,2,FALSE),0)))</f>
        <v>17616438</v>
      </c>
      <c r="H24" s="146">
        <f>IF(OR(F24="NH",F24=""),"",IF(VLOOKUP(B24,'COSTOS TOTALES'!J47:K59,2,FALSE)&gt;$D$10,"REVISAR",VLOOKUP(B24,'COSTOS TOTALES'!J47:K59,2,FALSE)))</f>
        <v>0.22999999999999998</v>
      </c>
      <c r="I24" s="147">
        <f t="shared" si="4"/>
        <v>0</v>
      </c>
      <c r="J24" s="147">
        <f>+IF(F24="H",HLOOKUP(B24,'Cálculo Pt2'!$D$7:$AC$11,3,FALSE),"")</f>
        <v>85.714285714285708</v>
      </c>
      <c r="K24" s="147">
        <f>+IF(F24="H",HLOOKUP(B24,'Cálculo Pt2'!$D$7:$AC$11,4,FALSE),"")</f>
        <v>36.288659793814432</v>
      </c>
      <c r="L24" s="147">
        <f t="shared" si="5"/>
        <v>69.565217391304358</v>
      </c>
      <c r="M24" s="148">
        <f t="shared" si="6"/>
        <v>191.56816289940451</v>
      </c>
      <c r="N24" s="149">
        <f t="shared" si="0"/>
        <v>5</v>
      </c>
      <c r="O24" s="1253"/>
      <c r="P24" s="1254"/>
      <c r="Q24" s="1255"/>
      <c r="T24" s="150" t="str">
        <f t="shared" si="3"/>
        <v xml:space="preserve"> </v>
      </c>
      <c r="U24" s="151">
        <v>11</v>
      </c>
    </row>
    <row r="25" spans="2:21" s="152" customFormat="1" ht="114.75" customHeight="1">
      <c r="B25" s="143">
        <f>+IF('1_ENTREGA'!A19="","",'1_ENTREGA'!A19)</f>
        <v>12</v>
      </c>
      <c r="C25" s="1247" t="str">
        <f t="shared" si="1"/>
        <v>INGEADE S.A.S</v>
      </c>
      <c r="D25" s="1248"/>
      <c r="E25" s="1249"/>
      <c r="F25" s="144" t="str">
        <f t="shared" si="2"/>
        <v>NH</v>
      </c>
      <c r="G25" s="145" t="str">
        <f>IF(OR(F25="NH",F25=""),"",IF(VLOOKUP(B25,'COSTOS TOTALES'!G50:H62,2,FALSE)&gt;$D$9,"REVISAR",ROUND(VLOOKUP(B25,'COSTOS TOTALES'!G50:H62,2,FALSE),0)))</f>
        <v/>
      </c>
      <c r="H25" s="146" t="str">
        <f>IF(OR(F25="NH",F25=""),"",IF(VLOOKUP(B25,'COSTOS TOTALES'!J48:K60,2,FALSE)&gt;$D$10,"REVISAR",VLOOKUP(B25,'COSTOS TOTALES'!J48:K60,2,FALSE)))</f>
        <v/>
      </c>
      <c r="I25" s="147" t="str">
        <f t="shared" si="4"/>
        <v/>
      </c>
      <c r="J25" s="147" t="str">
        <f>+IF(F25="H",HLOOKUP(B25,'Cálculo Pt2'!$D$7:$AC$11,3,FALSE),"")</f>
        <v/>
      </c>
      <c r="K25" s="147" t="str">
        <f>+IF(F25="H",HLOOKUP(B25,'Cálculo Pt2'!$D$7:$AC$11,4,FALSE),"")</f>
        <v/>
      </c>
      <c r="L25" s="147" t="str">
        <f t="shared" si="5"/>
        <v xml:space="preserve"> </v>
      </c>
      <c r="M25" s="148" t="str">
        <f t="shared" si="6"/>
        <v/>
      </c>
      <c r="N25" s="149" t="str">
        <f t="shared" si="0"/>
        <v xml:space="preserve"> </v>
      </c>
      <c r="O25" s="1256" t="s">
        <v>635</v>
      </c>
      <c r="P25" s="1257"/>
      <c r="Q25" s="1258"/>
      <c r="T25" s="150" t="str">
        <f t="shared" si="3"/>
        <v xml:space="preserve"> </v>
      </c>
      <c r="U25" s="151">
        <v>12</v>
      </c>
    </row>
    <row r="26" spans="2:21" s="152" customFormat="1" ht="25.5" customHeight="1">
      <c r="B26" s="143">
        <f>+IF('1_ENTREGA'!A20="","",'1_ENTREGA'!A20)</f>
        <v>13</v>
      </c>
      <c r="C26" s="1247" t="str">
        <f t="shared" si="1"/>
        <v>INGAP S.A.S</v>
      </c>
      <c r="D26" s="1248"/>
      <c r="E26" s="1249"/>
      <c r="F26" s="144" t="str">
        <f t="shared" si="2"/>
        <v>H</v>
      </c>
      <c r="G26" s="145">
        <f>IF(OR(F26="NH",F26=""),"",IF(VLOOKUP(B26,'COSTOS TOTALES'!G51:H63,2,FALSE)&gt;$D$9,"REVISAR",ROUND(VLOOKUP(B26,'COSTOS TOTALES'!G51:H63,2,FALSE),0)))</f>
        <v>17394569</v>
      </c>
      <c r="H26" s="146">
        <f>'COSTOS TOTALES'!CO16</f>
        <v>0.16</v>
      </c>
      <c r="I26" s="147">
        <f t="shared" si="4"/>
        <v>100</v>
      </c>
      <c r="J26" s="147">
        <f>+IF(F26="H",HLOOKUP(B26,'Cálculo Pt2'!$D$7:$AC$11,3,FALSE),"")</f>
        <v>17.142857142857142</v>
      </c>
      <c r="K26" s="147">
        <f>+IF(F26="H",HLOOKUP(B26,'Cálculo Pt2'!$D$7:$AC$11,4,FALSE),"")</f>
        <v>23.09278350515465</v>
      </c>
      <c r="L26" s="147">
        <f>IF(F26="H",($L$12*(MIN($H$14:$H$26)/H26))," ")</f>
        <v>100</v>
      </c>
      <c r="M26" s="148">
        <f t="shared" si="6"/>
        <v>240.23564064801178</v>
      </c>
      <c r="N26" s="149">
        <f t="shared" si="0"/>
        <v>2</v>
      </c>
      <c r="O26" s="1253"/>
      <c r="P26" s="1254"/>
      <c r="Q26" s="1255"/>
      <c r="T26" s="150" t="str">
        <f t="shared" si="3"/>
        <v xml:space="preserve"> </v>
      </c>
      <c r="U26" s="151">
        <v>13</v>
      </c>
    </row>
    <row r="27" spans="2:21" s="152" customFormat="1" hidden="1">
      <c r="B27" s="143">
        <f>+IF('1_ENTREGA'!A21="","",'1_ENTREGA'!A21)</f>
        <v>14</v>
      </c>
      <c r="C27" s="1247" t="str">
        <f t="shared" si="1"/>
        <v>N</v>
      </c>
      <c r="D27" s="1248"/>
      <c r="E27" s="1249"/>
      <c r="F27" s="144" t="str">
        <f t="shared" si="2"/>
        <v xml:space="preserve"> </v>
      </c>
      <c r="G27" s="145" t="e">
        <f>IF(OR(F27="NH",F27=""),"",IF(VLOOKUP(B27,'COSTOS TOTALES'!G52:H64,2,FALSE)&gt;$D$9,"REVISAR",ROUND(VLOOKUP(B27,'COSTOS TOTALES'!G52:H64,2,FALSE),0)))</f>
        <v>#N/A</v>
      </c>
      <c r="H27" s="146" t="e">
        <f>IF(OR(F27="NH",F27=""),"",IF(VLOOKUP(B27,'COSTOS TOTALES'!J50:K62,2,FALSE)&gt;$D$10,"REVISAR",VLOOKUP(B27,'COSTOS TOTALES'!J50:K62,2,FALSE)))</f>
        <v>#N/A</v>
      </c>
      <c r="I27" s="147" t="e">
        <f t="shared" ref="I27:I43" si="7">IF(G27="","",IF($I$8="Media aritmética",(G27&lt;=$K$8)*100+(G27&gt;$K$8)*0,IF(AND((AVERAGE($G$14:$G$43)-$K$8/2&lt;=G27),(G27&lt;=(AVERAGE($G$14:$G$43)+$K$8/2))),100,0)))</f>
        <v>#N/A</v>
      </c>
      <c r="J27" s="147" t="str">
        <f>+IF(F27="H",HLOOKUP(B27,'Cálculo Pt2'!$D$7:$AC$11,3,FALSE),"")</f>
        <v/>
      </c>
      <c r="K27" s="147" t="str">
        <f>+IF(F27="H",HLOOKUP(B27,'Cálculo Pt2'!$D$7:$AC$11,4,FALSE),"")</f>
        <v/>
      </c>
      <c r="L27" s="147" t="str">
        <f t="shared" ref="L27:L43" si="8">IF(F27="H",($L$12*(MIN($H$14:$H$43)/H27))," ")</f>
        <v xml:space="preserve"> </v>
      </c>
      <c r="M27" s="148" t="e">
        <f t="shared" si="6"/>
        <v>#N/A</v>
      </c>
      <c r="N27" s="149" t="str">
        <f t="shared" ref="N27:N43" si="9">IFERROR(IF(OR(F27=" ",F27="NH")," ",VLOOKUP(M27,ORDEN,2,FALSE))," ")</f>
        <v xml:space="preserve"> </v>
      </c>
      <c r="O27" s="1250"/>
      <c r="P27" s="1251"/>
      <c r="Q27" s="1252"/>
      <c r="T27" s="150" t="str">
        <f t="shared" ref="T27:T43" si="10">IFERROR(LARGE($M$14:$M$43,U27)," ")</f>
        <v xml:space="preserve"> </v>
      </c>
      <c r="U27" s="151">
        <v>14</v>
      </c>
    </row>
    <row r="28" spans="2:21" s="152" customFormat="1" hidden="1">
      <c r="B28" s="143">
        <f>+IF('1_ENTREGA'!A22="","",'1_ENTREGA'!A22)</f>
        <v>15</v>
      </c>
      <c r="C28" s="1247" t="str">
        <f t="shared" si="1"/>
        <v>Ñ</v>
      </c>
      <c r="D28" s="1248"/>
      <c r="E28" s="1249"/>
      <c r="F28" s="144" t="str">
        <f t="shared" si="2"/>
        <v xml:space="preserve"> </v>
      </c>
      <c r="G28" s="145" t="e">
        <f>IF(OR(F28="NH",F28=""),"",IF(VLOOKUP(B28,'COSTOS TOTALES'!G53:H65,2,FALSE)&gt;$D$9,"REVISAR",ROUND(VLOOKUP(B28,'COSTOS TOTALES'!G53:H65,2,FALSE),0)))</f>
        <v>#N/A</v>
      </c>
      <c r="H28" s="146" t="e">
        <f>IF(OR(F28="NH",F28=""),"",IF(VLOOKUP(B28,'COSTOS TOTALES'!J51:K63,2,FALSE)&gt;$D$10,"REVISAR",VLOOKUP(B28,'COSTOS TOTALES'!J51:K63,2,FALSE)))</f>
        <v>#N/A</v>
      </c>
      <c r="I28" s="147" t="e">
        <f t="shared" si="7"/>
        <v>#N/A</v>
      </c>
      <c r="J28" s="147" t="str">
        <f>+IF(F28="H",HLOOKUP(B28,'Cálculo Pt2'!$D$7:$AC$11,3,FALSE),"")</f>
        <v/>
      </c>
      <c r="K28" s="147" t="str">
        <f>+IF(F28="H",HLOOKUP(B28,'Cálculo Pt2'!$D$7:$AC$11,4,FALSE),"")</f>
        <v/>
      </c>
      <c r="L28" s="147" t="str">
        <f t="shared" si="8"/>
        <v xml:space="preserve"> </v>
      </c>
      <c r="M28" s="148" t="e">
        <f t="shared" si="6"/>
        <v>#N/A</v>
      </c>
      <c r="N28" s="149" t="str">
        <f t="shared" si="9"/>
        <v xml:space="preserve"> </v>
      </c>
      <c r="O28" s="1250"/>
      <c r="P28" s="1251"/>
      <c r="Q28" s="1252"/>
      <c r="T28" s="150" t="str">
        <f t="shared" si="10"/>
        <v xml:space="preserve"> </v>
      </c>
      <c r="U28" s="151">
        <v>15</v>
      </c>
    </row>
    <row r="29" spans="2:21" s="152" customFormat="1" hidden="1">
      <c r="B29" s="143">
        <f>+IF('1_ENTREGA'!A23="","",'1_ENTREGA'!A23)</f>
        <v>16</v>
      </c>
      <c r="C29" s="1247" t="str">
        <f t="shared" si="1"/>
        <v>O1</v>
      </c>
      <c r="D29" s="1248"/>
      <c r="E29" s="1249"/>
      <c r="F29" s="144" t="str">
        <f t="shared" si="2"/>
        <v xml:space="preserve"> </v>
      </c>
      <c r="G29" s="145" t="e">
        <f>IF(OR(F29="NH",F29=""),"",IF(VLOOKUP(B29,'COSTOS TOTALES'!G54:H66,2,FALSE)&gt;$D$9,"REVISAR",ROUND(VLOOKUP(B29,'COSTOS TOTALES'!G54:H66,2,FALSE),0)))</f>
        <v>#N/A</v>
      </c>
      <c r="H29" s="146" t="e">
        <f>IF(OR(F29="NH",F29=""),"",IF(VLOOKUP(B29,'COSTOS TOTALES'!J52:K64,2,FALSE)&gt;$D$10,"REVISAR",VLOOKUP(B29,'COSTOS TOTALES'!J52:K64,2,FALSE)))</f>
        <v>#N/A</v>
      </c>
      <c r="I29" s="147" t="e">
        <f t="shared" si="7"/>
        <v>#N/A</v>
      </c>
      <c r="J29" s="147" t="str">
        <f>+IF(F29="H",HLOOKUP(B29,'Cálculo Pt2'!$D$7:$AC$11,3,FALSE),"")</f>
        <v/>
      </c>
      <c r="K29" s="147" t="str">
        <f>+IF(F29="H",HLOOKUP(B29,'Cálculo Pt2'!$D$7:$AC$11,4,FALSE),"")</f>
        <v/>
      </c>
      <c r="L29" s="147" t="str">
        <f t="shared" si="8"/>
        <v xml:space="preserve"> </v>
      </c>
      <c r="M29" s="148" t="e">
        <f t="shared" si="6"/>
        <v>#N/A</v>
      </c>
      <c r="N29" s="149" t="str">
        <f t="shared" si="9"/>
        <v xml:space="preserve"> </v>
      </c>
      <c r="O29" s="1250"/>
      <c r="P29" s="1251"/>
      <c r="Q29" s="1252"/>
      <c r="T29" s="150" t="str">
        <f t="shared" si="10"/>
        <v xml:space="preserve"> </v>
      </c>
      <c r="U29" s="151">
        <v>16</v>
      </c>
    </row>
    <row r="30" spans="2:21" s="152" customFormat="1" hidden="1">
      <c r="B30" s="143">
        <f>+IF('1_ENTREGA'!A24="","",'1_ENTREGA'!A24)</f>
        <v>17</v>
      </c>
      <c r="C30" s="1247" t="str">
        <f t="shared" ref="C30:C42" si="11">IF(B30="","",VLOOKUP(B30,LISTA_OFERENTES,2,FALSE))</f>
        <v>O2</v>
      </c>
      <c r="D30" s="1248"/>
      <c r="E30" s="1249"/>
      <c r="F30" s="144" t="str">
        <f t="shared" si="2"/>
        <v xml:space="preserve"> </v>
      </c>
      <c r="G30" s="145" t="e">
        <f>IF(OR(F30="NH",F30=""),"",IF(VLOOKUP(B30,'COSTOS TOTALES'!G55:H67,2,FALSE)&gt;$D$9,"REVISAR",ROUND(VLOOKUP(B30,'COSTOS TOTALES'!G55:H67,2,FALSE),0)))</f>
        <v>#N/A</v>
      </c>
      <c r="H30" s="146" t="e">
        <f>IF(OR(F30="NH",F30=""),"",IF(VLOOKUP(B30,'COSTOS TOTALES'!J53:K65,2,FALSE)&gt;$D$10,"REVISAR",VLOOKUP(B30,'COSTOS TOTALES'!J53:K65,2,FALSE)))</f>
        <v>#N/A</v>
      </c>
      <c r="I30" s="147" t="e">
        <f t="shared" si="7"/>
        <v>#N/A</v>
      </c>
      <c r="J30" s="147" t="str">
        <f>+IF(F30="H",HLOOKUP(B30,'Cálculo Pt2'!$D$7:$AC$11,3,FALSE),"")</f>
        <v/>
      </c>
      <c r="K30" s="147" t="str">
        <f>+IF(F30="H",HLOOKUP(B30,'Cálculo Pt2'!$D$7:$AC$11,4,FALSE),"")</f>
        <v/>
      </c>
      <c r="L30" s="147" t="str">
        <f t="shared" si="8"/>
        <v xml:space="preserve"> </v>
      </c>
      <c r="M30" s="148" t="e">
        <f t="shared" si="6"/>
        <v>#N/A</v>
      </c>
      <c r="N30" s="149" t="str">
        <f t="shared" si="9"/>
        <v xml:space="preserve"> </v>
      </c>
      <c r="O30" s="154"/>
      <c r="P30" s="155"/>
      <c r="Q30" s="156"/>
      <c r="T30" s="150" t="str">
        <f t="shared" si="10"/>
        <v xml:space="preserve"> </v>
      </c>
      <c r="U30" s="151">
        <v>17</v>
      </c>
    </row>
    <row r="31" spans="2:21" s="152" customFormat="1" hidden="1">
      <c r="B31" s="143">
        <f>+IF('1_ENTREGA'!A25="","",'1_ENTREGA'!A25)</f>
        <v>18</v>
      </c>
      <c r="C31" s="1247" t="str">
        <f t="shared" si="11"/>
        <v>O3</v>
      </c>
      <c r="D31" s="1248"/>
      <c r="E31" s="1249"/>
      <c r="F31" s="144" t="str">
        <f t="shared" si="2"/>
        <v xml:space="preserve"> </v>
      </c>
      <c r="G31" s="145" t="e">
        <f>IF(OR(F31="NH",F31=""),"",IF(VLOOKUP(B31,'COSTOS TOTALES'!G56:H68,2,FALSE)&gt;$D$9,"REVISAR",ROUND(VLOOKUP(B31,'COSTOS TOTALES'!G56:H68,2,FALSE),0)))</f>
        <v>#N/A</v>
      </c>
      <c r="H31" s="146" t="e">
        <f>IF(OR(F31="NH",F31=""),"",IF(VLOOKUP(B31,'COSTOS TOTALES'!J54:K66,2,FALSE)&gt;$D$10,"REVISAR",VLOOKUP(B31,'COSTOS TOTALES'!J54:K66,2,FALSE)))</f>
        <v>#N/A</v>
      </c>
      <c r="I31" s="147" t="e">
        <f t="shared" si="7"/>
        <v>#N/A</v>
      </c>
      <c r="J31" s="147" t="str">
        <f>+IF(F31="H",HLOOKUP(B31,'Cálculo Pt2'!$D$7:$AC$11,3,FALSE),"")</f>
        <v/>
      </c>
      <c r="K31" s="147" t="str">
        <f>+IF(F31="H",HLOOKUP(B31,'Cálculo Pt2'!$D$7:$AC$11,4,FALSE),"")</f>
        <v/>
      </c>
      <c r="L31" s="147" t="str">
        <f t="shared" si="8"/>
        <v xml:space="preserve"> </v>
      </c>
      <c r="M31" s="148" t="e">
        <f t="shared" si="6"/>
        <v>#N/A</v>
      </c>
      <c r="N31" s="149" t="str">
        <f t="shared" si="9"/>
        <v xml:space="preserve"> </v>
      </c>
      <c r="O31" s="154"/>
      <c r="P31" s="155"/>
      <c r="Q31" s="156"/>
      <c r="T31" s="150" t="str">
        <f t="shared" si="10"/>
        <v xml:space="preserve"> </v>
      </c>
      <c r="U31" s="151">
        <v>18</v>
      </c>
    </row>
    <row r="32" spans="2:21" s="152" customFormat="1" hidden="1">
      <c r="B32" s="143">
        <f>+IF('1_ENTREGA'!A26="","",'1_ENTREGA'!A26)</f>
        <v>19</v>
      </c>
      <c r="C32" s="1247" t="str">
        <f t="shared" si="11"/>
        <v>O4</v>
      </c>
      <c r="D32" s="1248"/>
      <c r="E32" s="1249"/>
      <c r="F32" s="144" t="str">
        <f t="shared" si="2"/>
        <v xml:space="preserve"> </v>
      </c>
      <c r="G32" s="145" t="e">
        <f>IF(OR(F32="NH",F32=""),"",IF(VLOOKUP(B32,'COSTOS TOTALES'!G57:H69,2,FALSE)&gt;$D$9,"REVISAR",ROUND(VLOOKUP(B32,'COSTOS TOTALES'!G57:H69,2,FALSE),0)))</f>
        <v>#N/A</v>
      </c>
      <c r="H32" s="146" t="e">
        <f>IF(OR(F32="NH",F32=""),"",IF(VLOOKUP(B32,'COSTOS TOTALES'!J55:K67,2,FALSE)&gt;$D$10,"REVISAR",VLOOKUP(B32,'COSTOS TOTALES'!J55:K67,2,FALSE)))</f>
        <v>#N/A</v>
      </c>
      <c r="I32" s="147" t="e">
        <f t="shared" si="7"/>
        <v>#N/A</v>
      </c>
      <c r="J32" s="147" t="str">
        <f>+IF(F32="H",HLOOKUP(B32,'Cálculo Pt2'!$D$7:$AC$11,3,FALSE),"")</f>
        <v/>
      </c>
      <c r="K32" s="147" t="str">
        <f>+IF(F32="H",HLOOKUP(B32,'Cálculo Pt2'!$D$7:$AC$11,4,FALSE),"")</f>
        <v/>
      </c>
      <c r="L32" s="147" t="str">
        <f t="shared" si="8"/>
        <v xml:space="preserve"> </v>
      </c>
      <c r="M32" s="148" t="e">
        <f t="shared" si="6"/>
        <v>#N/A</v>
      </c>
      <c r="N32" s="149" t="str">
        <f t="shared" si="9"/>
        <v xml:space="preserve"> </v>
      </c>
      <c r="O32" s="154"/>
      <c r="P32" s="155"/>
      <c r="Q32" s="156"/>
      <c r="T32" s="150" t="str">
        <f t="shared" si="10"/>
        <v xml:space="preserve"> </v>
      </c>
      <c r="U32" s="151">
        <v>19</v>
      </c>
    </row>
    <row r="33" spans="2:21" s="152" customFormat="1" hidden="1">
      <c r="B33" s="143">
        <f>+IF('1_ENTREGA'!A27="","",'1_ENTREGA'!A27)</f>
        <v>20</v>
      </c>
      <c r="C33" s="1247" t="str">
        <f t="shared" si="11"/>
        <v>O5</v>
      </c>
      <c r="D33" s="1248"/>
      <c r="E33" s="1249"/>
      <c r="F33" s="144" t="str">
        <f t="shared" si="2"/>
        <v xml:space="preserve"> </v>
      </c>
      <c r="G33" s="145" t="e">
        <f>IF(OR(F33="NH",F33=""),"",IF(VLOOKUP(B33,'COSTOS TOTALES'!G58:H70,2,FALSE)&gt;$D$9,"REVISAR",ROUND(VLOOKUP(B33,'COSTOS TOTALES'!G58:H70,2,FALSE),0)))</f>
        <v>#N/A</v>
      </c>
      <c r="H33" s="146" t="e">
        <f>IF(OR(F33="NH",F33=""),"",IF(VLOOKUP(B33,'COSTOS TOTALES'!J56:K68,2,FALSE)&gt;$D$10,"REVISAR",VLOOKUP(B33,'COSTOS TOTALES'!J56:K68,2,FALSE)))</f>
        <v>#N/A</v>
      </c>
      <c r="I33" s="147" t="e">
        <f t="shared" si="7"/>
        <v>#N/A</v>
      </c>
      <c r="J33" s="147" t="str">
        <f>+IF(F33="H",HLOOKUP(B33,'Cálculo Pt2'!$D$7:$AC$11,3,FALSE),"")</f>
        <v/>
      </c>
      <c r="K33" s="147" t="str">
        <f>+IF(F33="H",HLOOKUP(B33,'Cálculo Pt2'!$D$7:$AC$11,4,FALSE),"")</f>
        <v/>
      </c>
      <c r="L33" s="147" t="str">
        <f t="shared" si="8"/>
        <v xml:space="preserve"> </v>
      </c>
      <c r="M33" s="148" t="e">
        <f t="shared" si="6"/>
        <v>#N/A</v>
      </c>
      <c r="N33" s="149" t="str">
        <f t="shared" si="9"/>
        <v xml:space="preserve"> </v>
      </c>
      <c r="O33" s="154"/>
      <c r="P33" s="155"/>
      <c r="Q33" s="156"/>
      <c r="T33" s="150" t="str">
        <f t="shared" si="10"/>
        <v xml:space="preserve"> </v>
      </c>
      <c r="U33" s="151">
        <v>20</v>
      </c>
    </row>
    <row r="34" spans="2:21" s="152" customFormat="1" hidden="1">
      <c r="B34" s="143">
        <f>+IF('1_ENTREGA'!A28="","",'1_ENTREGA'!A28)</f>
        <v>21</v>
      </c>
      <c r="C34" s="1247" t="str">
        <f t="shared" si="11"/>
        <v>O6</v>
      </c>
      <c r="D34" s="1248"/>
      <c r="E34" s="1249"/>
      <c r="F34" s="144" t="str">
        <f t="shared" si="2"/>
        <v xml:space="preserve"> </v>
      </c>
      <c r="G34" s="145" t="e">
        <f>IF(OR(F34="NH",F34=""),"",IF(VLOOKUP(B34,'COSTOS TOTALES'!G59:H71,2,FALSE)&gt;$D$9,"REVISAR",ROUND(VLOOKUP(B34,'COSTOS TOTALES'!G59:H71,2,FALSE),0)))</f>
        <v>#N/A</v>
      </c>
      <c r="H34" s="146" t="e">
        <f>IF(OR(F34="NH",F34=""),"",IF(VLOOKUP(B34,'COSTOS TOTALES'!J57:K69,2,FALSE)&gt;$D$10,"REVISAR",VLOOKUP(B34,'COSTOS TOTALES'!J57:K69,2,FALSE)))</f>
        <v>#N/A</v>
      </c>
      <c r="I34" s="147" t="e">
        <f t="shared" si="7"/>
        <v>#N/A</v>
      </c>
      <c r="J34" s="147" t="str">
        <f>+IF(F34="H",HLOOKUP(B34,'Cálculo Pt2'!$D$7:$AC$11,3,FALSE),"")</f>
        <v/>
      </c>
      <c r="K34" s="147" t="str">
        <f>+IF(F34="H",HLOOKUP(B34,'Cálculo Pt2'!$D$7:$AC$11,4,FALSE),"")</f>
        <v/>
      </c>
      <c r="L34" s="147" t="str">
        <f t="shared" si="8"/>
        <v xml:space="preserve"> </v>
      </c>
      <c r="M34" s="148" t="e">
        <f t="shared" si="6"/>
        <v>#N/A</v>
      </c>
      <c r="N34" s="149" t="str">
        <f t="shared" si="9"/>
        <v xml:space="preserve"> </v>
      </c>
      <c r="O34" s="154"/>
      <c r="P34" s="155"/>
      <c r="Q34" s="156"/>
      <c r="T34" s="150" t="str">
        <f t="shared" si="10"/>
        <v xml:space="preserve"> </v>
      </c>
      <c r="U34" s="151">
        <v>21</v>
      </c>
    </row>
    <row r="35" spans="2:21" s="152" customFormat="1" hidden="1">
      <c r="B35" s="143">
        <f>+IF('1_ENTREGA'!A29="","",'1_ENTREGA'!A29)</f>
        <v>22</v>
      </c>
      <c r="C35" s="1247" t="str">
        <f t="shared" si="11"/>
        <v>O7</v>
      </c>
      <c r="D35" s="1248"/>
      <c r="E35" s="1249"/>
      <c r="F35" s="144" t="str">
        <f t="shared" si="2"/>
        <v xml:space="preserve"> </v>
      </c>
      <c r="G35" s="145" t="e">
        <f>IF(OR(F35="NH",F35=""),"",IF(VLOOKUP(B35,'COSTOS TOTALES'!G60:H72,2,FALSE)&gt;$D$9,"REVISAR",ROUND(VLOOKUP(B35,'COSTOS TOTALES'!G60:H72,2,FALSE),0)))</f>
        <v>#N/A</v>
      </c>
      <c r="H35" s="146" t="e">
        <f>IF(OR(F35="NH",F35=""),"",IF(VLOOKUP(B35,'COSTOS TOTALES'!J58:K70,2,FALSE)&gt;$D$10,"REVISAR",VLOOKUP(B35,'COSTOS TOTALES'!J58:K70,2,FALSE)))</f>
        <v>#N/A</v>
      </c>
      <c r="I35" s="147" t="e">
        <f t="shared" si="7"/>
        <v>#N/A</v>
      </c>
      <c r="J35" s="147" t="str">
        <f>+IF(F35="H",HLOOKUP(B35,'Cálculo Pt2'!$D$7:$AC$11,3,FALSE),"")</f>
        <v/>
      </c>
      <c r="K35" s="147" t="str">
        <f>+IF(F35="H",HLOOKUP(B35,'Cálculo Pt2'!$D$7:$AC$11,4,FALSE),"")</f>
        <v/>
      </c>
      <c r="L35" s="147" t="str">
        <f t="shared" si="8"/>
        <v xml:space="preserve"> </v>
      </c>
      <c r="M35" s="148" t="e">
        <f t="shared" si="6"/>
        <v>#N/A</v>
      </c>
      <c r="N35" s="149" t="str">
        <f t="shared" si="9"/>
        <v xml:space="preserve"> </v>
      </c>
      <c r="O35" s="154"/>
      <c r="P35" s="155"/>
      <c r="Q35" s="156"/>
      <c r="T35" s="150" t="str">
        <f t="shared" si="10"/>
        <v xml:space="preserve"> </v>
      </c>
      <c r="U35" s="151">
        <v>22</v>
      </c>
    </row>
    <row r="36" spans="2:21" s="152" customFormat="1" hidden="1">
      <c r="B36" s="143">
        <f>+IF('1_ENTREGA'!A30="","",'1_ENTREGA'!A30)</f>
        <v>23</v>
      </c>
      <c r="C36" s="1247" t="str">
        <f t="shared" si="11"/>
        <v>O8</v>
      </c>
      <c r="D36" s="1248"/>
      <c r="E36" s="1249"/>
      <c r="F36" s="144" t="str">
        <f t="shared" si="2"/>
        <v xml:space="preserve"> </v>
      </c>
      <c r="G36" s="145" t="e">
        <f>IF(OR(F36="NH",F36=""),"",IF(VLOOKUP(B36,'COSTOS TOTALES'!G61:H73,2,FALSE)&gt;$D$9,"REVISAR",ROUND(VLOOKUP(B36,'COSTOS TOTALES'!G61:H73,2,FALSE),0)))</f>
        <v>#N/A</v>
      </c>
      <c r="H36" s="146" t="e">
        <f>IF(OR(F36="NH",F36=""),"",IF(VLOOKUP(B36,'COSTOS TOTALES'!J59:K71,2,FALSE)&gt;$D$10,"REVISAR",VLOOKUP(B36,'COSTOS TOTALES'!J59:K71,2,FALSE)))</f>
        <v>#N/A</v>
      </c>
      <c r="I36" s="147" t="e">
        <f t="shared" si="7"/>
        <v>#N/A</v>
      </c>
      <c r="J36" s="147" t="str">
        <f>+IF(F36="H",HLOOKUP(B36,'Cálculo Pt2'!$D$7:$AC$11,3,FALSE),"")</f>
        <v/>
      </c>
      <c r="K36" s="147" t="str">
        <f>+IF(F36="H",HLOOKUP(B36,'Cálculo Pt2'!$D$7:$AC$11,4,FALSE),"")</f>
        <v/>
      </c>
      <c r="L36" s="147" t="str">
        <f t="shared" si="8"/>
        <v xml:space="preserve"> </v>
      </c>
      <c r="M36" s="148" t="e">
        <f t="shared" si="6"/>
        <v>#N/A</v>
      </c>
      <c r="N36" s="149" t="str">
        <f t="shared" si="9"/>
        <v xml:space="preserve"> </v>
      </c>
      <c r="O36" s="154"/>
      <c r="P36" s="155"/>
      <c r="Q36" s="156"/>
      <c r="T36" s="150" t="str">
        <f t="shared" si="10"/>
        <v xml:space="preserve"> </v>
      </c>
      <c r="U36" s="151">
        <v>23</v>
      </c>
    </row>
    <row r="37" spans="2:21" s="152" customFormat="1" hidden="1">
      <c r="B37" s="143">
        <f>+IF('1_ENTREGA'!A31="","",'1_ENTREGA'!A31)</f>
        <v>24</v>
      </c>
      <c r="C37" s="1247" t="str">
        <f t="shared" si="11"/>
        <v>O9</v>
      </c>
      <c r="D37" s="1248"/>
      <c r="E37" s="1249"/>
      <c r="F37" s="144" t="str">
        <f t="shared" si="2"/>
        <v xml:space="preserve"> </v>
      </c>
      <c r="G37" s="145" t="e">
        <f>IF(OR(F37="NH",F37=""),"",IF(VLOOKUP(B37,'COSTOS TOTALES'!G62:H74,2,FALSE)&gt;$D$9,"REVISAR",ROUND(VLOOKUP(B37,'COSTOS TOTALES'!G62:H74,2,FALSE),0)))</f>
        <v>#N/A</v>
      </c>
      <c r="H37" s="146" t="e">
        <f>IF(OR(F37="NH",F37=""),"",IF(VLOOKUP(B37,'COSTOS TOTALES'!J60:K72,2,FALSE)&gt;$D$10,"REVISAR",VLOOKUP(B37,'COSTOS TOTALES'!J60:K72,2,FALSE)))</f>
        <v>#N/A</v>
      </c>
      <c r="I37" s="147" t="e">
        <f t="shared" si="7"/>
        <v>#N/A</v>
      </c>
      <c r="J37" s="147" t="str">
        <f>+IF(F37="H",HLOOKUP(B37,'Cálculo Pt2'!$D$7:$AC$11,3,FALSE),"")</f>
        <v/>
      </c>
      <c r="K37" s="147" t="str">
        <f>+IF(F37="H",HLOOKUP(B37,'Cálculo Pt2'!$D$7:$AC$11,4,FALSE),"")</f>
        <v/>
      </c>
      <c r="L37" s="147" t="str">
        <f t="shared" si="8"/>
        <v xml:space="preserve"> </v>
      </c>
      <c r="M37" s="148" t="e">
        <f t="shared" si="6"/>
        <v>#N/A</v>
      </c>
      <c r="N37" s="149" t="str">
        <f t="shared" si="9"/>
        <v xml:space="preserve"> </v>
      </c>
      <c r="O37" s="154"/>
      <c r="P37" s="155"/>
      <c r="Q37" s="156"/>
      <c r="T37" s="150" t="str">
        <f t="shared" si="10"/>
        <v xml:space="preserve"> </v>
      </c>
      <c r="U37" s="151">
        <v>24</v>
      </c>
    </row>
    <row r="38" spans="2:21" s="152" customFormat="1" hidden="1">
      <c r="B38" s="143">
        <f>+IF('1_ENTREGA'!A32="","",'1_ENTREGA'!A32)</f>
        <v>25</v>
      </c>
      <c r="C38" s="1247" t="str">
        <f t="shared" si="11"/>
        <v>O10</v>
      </c>
      <c r="D38" s="1248"/>
      <c r="E38" s="1249"/>
      <c r="F38" s="144" t="str">
        <f t="shared" si="2"/>
        <v xml:space="preserve"> </v>
      </c>
      <c r="G38" s="145" t="e">
        <f>IF(OR(F38="NH",F38=""),"",IF(VLOOKUP(B38,'COSTOS TOTALES'!G63:H75,2,FALSE)&gt;$D$9,"REVISAR",ROUND(VLOOKUP(B38,'COSTOS TOTALES'!G63:H75,2,FALSE),0)))</f>
        <v>#N/A</v>
      </c>
      <c r="H38" s="146" t="e">
        <f>IF(OR(F38="NH",F38=""),"",IF(VLOOKUP(B38,'COSTOS TOTALES'!J61:K73,2,FALSE)&gt;$D$10,"REVISAR",VLOOKUP(B38,'COSTOS TOTALES'!J61:K73,2,FALSE)))</f>
        <v>#N/A</v>
      </c>
      <c r="I38" s="147" t="e">
        <f t="shared" si="7"/>
        <v>#N/A</v>
      </c>
      <c r="J38" s="147" t="str">
        <f>+IF(F38="H",HLOOKUP(B38,'Cálculo Pt2'!$D$7:$AC$11,3,FALSE),"")</f>
        <v/>
      </c>
      <c r="K38" s="147" t="str">
        <f>+IF(F38="H",HLOOKUP(B38,'Cálculo Pt2'!$D$7:$AC$11,4,FALSE),"")</f>
        <v/>
      </c>
      <c r="L38" s="147" t="str">
        <f t="shared" si="8"/>
        <v xml:space="preserve"> </v>
      </c>
      <c r="M38" s="148" t="e">
        <f t="shared" si="6"/>
        <v>#N/A</v>
      </c>
      <c r="N38" s="149" t="str">
        <f t="shared" si="9"/>
        <v xml:space="preserve"> </v>
      </c>
      <c r="O38" s="154"/>
      <c r="P38" s="155"/>
      <c r="Q38" s="156"/>
      <c r="T38" s="150" t="str">
        <f t="shared" si="10"/>
        <v xml:space="preserve"> </v>
      </c>
      <c r="U38" s="151">
        <v>25</v>
      </c>
    </row>
    <row r="39" spans="2:21" s="152" customFormat="1" hidden="1">
      <c r="B39" s="143">
        <f>+IF('1_ENTREGA'!A33="","",'1_ENTREGA'!A33)</f>
        <v>26</v>
      </c>
      <c r="C39" s="1247" t="str">
        <f t="shared" si="11"/>
        <v>O11</v>
      </c>
      <c r="D39" s="1248"/>
      <c r="E39" s="1249"/>
      <c r="F39" s="144" t="str">
        <f t="shared" si="2"/>
        <v xml:space="preserve"> </v>
      </c>
      <c r="G39" s="145" t="e">
        <f>IF(OR(F39="NH",F39=""),"",IF(VLOOKUP(B39,'COSTOS TOTALES'!G64:H76,2,FALSE)&gt;$D$9,"REVISAR",ROUND(VLOOKUP(B39,'COSTOS TOTALES'!G64:H76,2,FALSE),0)))</f>
        <v>#N/A</v>
      </c>
      <c r="H39" s="146" t="e">
        <f>IF(OR(F39="NH",F39=""),"",IF(VLOOKUP(B39,'COSTOS TOTALES'!J62:K74,2,FALSE)&gt;$D$10,"REVISAR",VLOOKUP(B39,'COSTOS TOTALES'!J62:K74,2,FALSE)))</f>
        <v>#N/A</v>
      </c>
      <c r="I39" s="147" t="e">
        <f t="shared" si="7"/>
        <v>#N/A</v>
      </c>
      <c r="J39" s="147" t="str">
        <f>+IF(F39="H",HLOOKUP(B39,'Cálculo Pt2'!$D$7:$AC$11,3,FALSE),"")</f>
        <v/>
      </c>
      <c r="K39" s="147" t="str">
        <f>+IF(F39="H",HLOOKUP(B39,'Cálculo Pt2'!$D$7:$AC$11,4,FALSE),"")</f>
        <v/>
      </c>
      <c r="L39" s="147" t="str">
        <f t="shared" si="8"/>
        <v xml:space="preserve"> </v>
      </c>
      <c r="M39" s="148" t="e">
        <f t="shared" si="6"/>
        <v>#N/A</v>
      </c>
      <c r="N39" s="149" t="str">
        <f t="shared" si="9"/>
        <v xml:space="preserve"> </v>
      </c>
      <c r="O39" s="154"/>
      <c r="P39" s="155"/>
      <c r="Q39" s="156"/>
      <c r="T39" s="150" t="str">
        <f t="shared" si="10"/>
        <v xml:space="preserve"> </v>
      </c>
      <c r="U39" s="151">
        <v>26</v>
      </c>
    </row>
    <row r="40" spans="2:21" s="152" customFormat="1" hidden="1">
      <c r="B40" s="143">
        <f>+IF('1_ENTREGA'!A34="","",'1_ENTREGA'!A34)</f>
        <v>27</v>
      </c>
      <c r="C40" s="1247" t="str">
        <f t="shared" si="11"/>
        <v>O12</v>
      </c>
      <c r="D40" s="1248"/>
      <c r="E40" s="1249"/>
      <c r="F40" s="144" t="str">
        <f t="shared" si="2"/>
        <v xml:space="preserve"> </v>
      </c>
      <c r="G40" s="145" t="e">
        <f>IF(OR(F40="NH",F40=""),"",IF(VLOOKUP(B40,'COSTOS TOTALES'!G65:H77,2,FALSE)&gt;$D$9,"REVISAR",ROUND(VLOOKUP(B40,'COSTOS TOTALES'!G65:H77,2,FALSE),0)))</f>
        <v>#N/A</v>
      </c>
      <c r="H40" s="146" t="e">
        <f>IF(OR(F40="NH",F40=""),"",IF(VLOOKUP(B40,'COSTOS TOTALES'!J63:K75,2,FALSE)&gt;$D$10,"REVISAR",VLOOKUP(B40,'COSTOS TOTALES'!J63:K75,2,FALSE)))</f>
        <v>#N/A</v>
      </c>
      <c r="I40" s="147" t="e">
        <f t="shared" si="7"/>
        <v>#N/A</v>
      </c>
      <c r="J40" s="147" t="str">
        <f>+IF(F40="H",HLOOKUP(B40,'Cálculo Pt2'!$D$7:$AC$11,3,FALSE),"")</f>
        <v/>
      </c>
      <c r="K40" s="147" t="str">
        <f>+IF(F40="H",HLOOKUP(B40,'Cálculo Pt2'!$D$7:$AC$11,4,FALSE),"")</f>
        <v/>
      </c>
      <c r="L40" s="147" t="str">
        <f t="shared" si="8"/>
        <v xml:space="preserve"> </v>
      </c>
      <c r="M40" s="148" t="e">
        <f t="shared" si="6"/>
        <v>#N/A</v>
      </c>
      <c r="N40" s="149" t="str">
        <f t="shared" si="9"/>
        <v xml:space="preserve"> </v>
      </c>
      <c r="O40" s="154"/>
      <c r="P40" s="155"/>
      <c r="Q40" s="156"/>
      <c r="T40" s="150" t="str">
        <f t="shared" si="10"/>
        <v xml:space="preserve"> </v>
      </c>
      <c r="U40" s="151">
        <v>27</v>
      </c>
    </row>
    <row r="41" spans="2:21" s="152" customFormat="1" hidden="1">
      <c r="B41" s="143">
        <f>+IF('1_ENTREGA'!A35="","",'1_ENTREGA'!A35)</f>
        <v>28</v>
      </c>
      <c r="C41" s="1247" t="str">
        <f t="shared" si="11"/>
        <v>O13</v>
      </c>
      <c r="D41" s="1248"/>
      <c r="E41" s="1249"/>
      <c r="F41" s="144" t="str">
        <f t="shared" si="2"/>
        <v xml:space="preserve"> </v>
      </c>
      <c r="G41" s="145" t="e">
        <f>IF(OR(F41="NH",F41=""),"",IF(VLOOKUP(B41,'COSTOS TOTALES'!G66:H78,2,FALSE)&gt;$D$9,"REVISAR",ROUND(VLOOKUP(B41,'COSTOS TOTALES'!G66:H78,2,FALSE),0)))</f>
        <v>#N/A</v>
      </c>
      <c r="H41" s="146" t="e">
        <f>IF(OR(F41="NH",F41=""),"",IF(VLOOKUP(B41,'COSTOS TOTALES'!J64:K76,2,FALSE)&gt;$D$10,"REVISAR",VLOOKUP(B41,'COSTOS TOTALES'!J64:K76,2,FALSE)))</f>
        <v>#N/A</v>
      </c>
      <c r="I41" s="147" t="e">
        <f t="shared" si="7"/>
        <v>#N/A</v>
      </c>
      <c r="J41" s="147" t="str">
        <f>+IF(F41="H",HLOOKUP(B41,'Cálculo Pt2'!$D$7:$AC$11,3,FALSE),"")</f>
        <v/>
      </c>
      <c r="K41" s="147" t="str">
        <f>+IF(F41="H",HLOOKUP(B41,'Cálculo Pt2'!$D$7:$AC$11,4,FALSE),"")</f>
        <v/>
      </c>
      <c r="L41" s="147" t="str">
        <f t="shared" si="8"/>
        <v xml:space="preserve"> </v>
      </c>
      <c r="M41" s="148" t="e">
        <f t="shared" si="6"/>
        <v>#N/A</v>
      </c>
      <c r="N41" s="149" t="str">
        <f t="shared" si="9"/>
        <v xml:space="preserve"> </v>
      </c>
      <c r="O41" s="154"/>
      <c r="P41" s="155"/>
      <c r="Q41" s="156"/>
      <c r="T41" s="150" t="str">
        <f t="shared" si="10"/>
        <v xml:space="preserve"> </v>
      </c>
      <c r="U41" s="151">
        <v>28</v>
      </c>
    </row>
    <row r="42" spans="2:21" s="152" customFormat="1" hidden="1">
      <c r="B42" s="143">
        <f>+IF('1_ENTREGA'!A36="","",'1_ENTREGA'!A36)</f>
        <v>29</v>
      </c>
      <c r="C42" s="1247" t="str">
        <f t="shared" si="11"/>
        <v>O14</v>
      </c>
      <c r="D42" s="1248"/>
      <c r="E42" s="1249"/>
      <c r="F42" s="144" t="str">
        <f t="shared" si="2"/>
        <v xml:space="preserve"> </v>
      </c>
      <c r="G42" s="145" t="e">
        <f>IF(OR(F42="NH",F42=""),"",IF(VLOOKUP(B42,'COSTOS TOTALES'!G67:H79,2,FALSE)&gt;$D$9,"REVISAR",ROUND(VLOOKUP(B42,'COSTOS TOTALES'!G67:H79,2,FALSE),0)))</f>
        <v>#N/A</v>
      </c>
      <c r="H42" s="146" t="e">
        <f>IF(OR(F42="NH",F42=""),"",IF(VLOOKUP(B42,'COSTOS TOTALES'!J65:K77,2,FALSE)&gt;$D$10,"REVISAR",VLOOKUP(B42,'COSTOS TOTALES'!J65:K77,2,FALSE)))</f>
        <v>#N/A</v>
      </c>
      <c r="I42" s="147" t="e">
        <f t="shared" si="7"/>
        <v>#N/A</v>
      </c>
      <c r="J42" s="147" t="str">
        <f>+IF(F42="H",HLOOKUP(B42,'Cálculo Pt2'!$D$7:$AC$11,3,FALSE),"")</f>
        <v/>
      </c>
      <c r="K42" s="147" t="str">
        <f>+IF(F42="H",HLOOKUP(B42,'Cálculo Pt2'!$D$7:$AC$11,4,FALSE),"")</f>
        <v/>
      </c>
      <c r="L42" s="147" t="str">
        <f t="shared" si="8"/>
        <v xml:space="preserve"> </v>
      </c>
      <c r="M42" s="148" t="e">
        <f t="shared" si="6"/>
        <v>#N/A</v>
      </c>
      <c r="N42" s="149" t="str">
        <f t="shared" si="9"/>
        <v xml:space="preserve"> </v>
      </c>
      <c r="O42" s="154"/>
      <c r="P42" s="155"/>
      <c r="Q42" s="156"/>
      <c r="T42" s="150" t="str">
        <f t="shared" si="10"/>
        <v xml:space="preserve"> </v>
      </c>
      <c r="U42" s="151">
        <v>29</v>
      </c>
    </row>
    <row r="43" spans="2:21" s="152" customFormat="1" hidden="1">
      <c r="B43" s="143">
        <f>+IF('1_ENTREGA'!A37="","",'1_ENTREGA'!A37)</f>
        <v>30</v>
      </c>
      <c r="C43" s="1247" t="str">
        <f>IF(B43="","",VLOOKUP(B43,LISTA_OFERENTES,2,FALSE))</f>
        <v>O15</v>
      </c>
      <c r="D43" s="1248"/>
      <c r="E43" s="1249"/>
      <c r="F43" s="144" t="str">
        <f t="shared" si="2"/>
        <v xml:space="preserve"> </v>
      </c>
      <c r="G43" s="145" t="e">
        <f>IF(OR(F43="NH",F43=""),"",IF(VLOOKUP(B43,'COSTOS TOTALES'!G68:H80,2,FALSE)&gt;$D$9,"REVISAR",ROUND(VLOOKUP(B43,'COSTOS TOTALES'!G68:H80,2,FALSE),0)))</f>
        <v>#N/A</v>
      </c>
      <c r="H43" s="146" t="e">
        <f>IF(OR(F43="NH",F43=""),"",IF(VLOOKUP(B43,'COSTOS TOTALES'!J66:K78,2,FALSE)&gt;$D$10,"REVISAR",VLOOKUP(B43,'COSTOS TOTALES'!J66:K78,2,FALSE)))</f>
        <v>#N/A</v>
      </c>
      <c r="I43" s="147" t="e">
        <f t="shared" si="7"/>
        <v>#N/A</v>
      </c>
      <c r="J43" s="147" t="str">
        <f>+IF(F43="H",HLOOKUP(B43,'Cálculo Pt2'!$D$7:$AC$11,3,FALSE),"")</f>
        <v/>
      </c>
      <c r="K43" s="147" t="str">
        <f>+IF(F43="H",HLOOKUP(B43,'Cálculo Pt2'!$D$7:$AC$11,4,FALSE),"")</f>
        <v/>
      </c>
      <c r="L43" s="147" t="str">
        <f t="shared" si="8"/>
        <v xml:space="preserve"> </v>
      </c>
      <c r="M43" s="148" t="e">
        <f t="shared" si="6"/>
        <v>#N/A</v>
      </c>
      <c r="N43" s="149" t="str">
        <f t="shared" si="9"/>
        <v xml:space="preserve"> </v>
      </c>
      <c r="O43" s="1250"/>
      <c r="P43" s="1251"/>
      <c r="Q43" s="1252"/>
      <c r="T43" s="150" t="str">
        <f t="shared" si="10"/>
        <v xml:space="preserve"> </v>
      </c>
      <c r="U43" s="151">
        <v>30</v>
      </c>
    </row>
    <row r="44" spans="2:21">
      <c r="G44" s="660"/>
    </row>
    <row r="45" spans="2:21">
      <c r="F45" s="124" t="s">
        <v>111</v>
      </c>
      <c r="G45" s="660"/>
      <c r="I45" s="660"/>
    </row>
    <row r="46" spans="2:21">
      <c r="G46" s="661"/>
    </row>
    <row r="48" spans="2:21">
      <c r="G48" s="660"/>
      <c r="L48" s="153"/>
    </row>
    <row r="49" spans="7:7">
      <c r="G49" s="660"/>
    </row>
  </sheetData>
  <sheetProtection algorithmName="SHA-512" hashValue="KxJOgpgYeJhfELnLYUF85yWdoQViVX8CtQg4ZbYFpFhXpuVZjMZ8PI8pPMEyE060Ne2dOtPdRLaNAVos8pj4nw==" saltValue="XwLs2ndaUDNSUQDIt6lXgQ==" spinCount="100000" sheet="1" objects="1" scenarios="1" selectLockedCells="1" selectUnlockedCells="1"/>
  <mergeCells count="65">
    <mergeCell ref="B8:C8"/>
    <mergeCell ref="F8:G8"/>
    <mergeCell ref="I8:J8"/>
    <mergeCell ref="K8:L8"/>
    <mergeCell ref="B9:C9"/>
    <mergeCell ref="F9:G9"/>
    <mergeCell ref="B2:Q2"/>
    <mergeCell ref="B3:Q3"/>
    <mergeCell ref="B4:Q4"/>
    <mergeCell ref="B5:Q5"/>
    <mergeCell ref="B7:C7"/>
    <mergeCell ref="E7:G7"/>
    <mergeCell ref="H7:L7"/>
    <mergeCell ref="T13:U13"/>
    <mergeCell ref="C15:E15"/>
    <mergeCell ref="O15:Q15"/>
    <mergeCell ref="C16:E16"/>
    <mergeCell ref="O16:Q16"/>
    <mergeCell ref="C14:E14"/>
    <mergeCell ref="O14:Q14"/>
    <mergeCell ref="B10:C10"/>
    <mergeCell ref="I11:L11"/>
    <mergeCell ref="C13:E13"/>
    <mergeCell ref="O13:Q13"/>
    <mergeCell ref="C17:E17"/>
    <mergeCell ref="O17:Q17"/>
    <mergeCell ref="C18:E18"/>
    <mergeCell ref="O18:Q18"/>
    <mergeCell ref="C19:E19"/>
    <mergeCell ref="O19:Q19"/>
    <mergeCell ref="C20:E20"/>
    <mergeCell ref="O20:Q20"/>
    <mergeCell ref="O26:Q26"/>
    <mergeCell ref="C24:E24"/>
    <mergeCell ref="C25:E25"/>
    <mergeCell ref="C26:E26"/>
    <mergeCell ref="C21:E21"/>
    <mergeCell ref="C22:E22"/>
    <mergeCell ref="C23:E23"/>
    <mergeCell ref="O21:Q21"/>
    <mergeCell ref="O22:Q22"/>
    <mergeCell ref="O23:Q23"/>
    <mergeCell ref="O24:Q24"/>
    <mergeCell ref="O25:Q25"/>
    <mergeCell ref="O27:Q27"/>
    <mergeCell ref="O28:Q28"/>
    <mergeCell ref="O29:Q29"/>
    <mergeCell ref="O43:Q43"/>
    <mergeCell ref="C28:E28"/>
    <mergeCell ref="C29:E29"/>
    <mergeCell ref="C27:E27"/>
    <mergeCell ref="C43:E43"/>
    <mergeCell ref="C30:E30"/>
    <mergeCell ref="C31:E31"/>
    <mergeCell ref="C32:E32"/>
    <mergeCell ref="C33:E33"/>
    <mergeCell ref="C34:E34"/>
    <mergeCell ref="C35:E35"/>
    <mergeCell ref="C36:E36"/>
    <mergeCell ref="C37:E37"/>
    <mergeCell ref="C38:E38"/>
    <mergeCell ref="C39:E39"/>
    <mergeCell ref="C40:E40"/>
    <mergeCell ref="C41:E41"/>
    <mergeCell ref="C42:E42"/>
  </mergeCells>
  <conditionalFormatting sqref="N14:N43">
    <cfRule type="cellIs" dxfId="2" priority="3" operator="equal">
      <formula>1</formula>
    </cfRule>
  </conditionalFormatting>
  <conditionalFormatting sqref="F14:F43">
    <cfRule type="cellIs" dxfId="1" priority="1" operator="equal">
      <formula>"NH"</formula>
    </cfRule>
    <cfRule type="cellIs" dxfId="0" priority="2" operator="equal">
      <formula>"H"</formula>
    </cfRule>
  </conditionalFormatting>
  <printOptions horizontalCentered="1"/>
  <pageMargins left="0.39370078740157483" right="0.19685039370078741" top="0.59055118110236227" bottom="0.39370078740157483" header="0.31496062992125984" footer="0.31496062992125984"/>
  <pageSetup scale="76" fitToHeight="0" orientation="landscape"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37"/>
  <sheetViews>
    <sheetView showGridLines="0" view="pageBreakPreview" zoomScale="80" zoomScaleNormal="100" zoomScaleSheetLayoutView="80" workbookViewId="0">
      <selection activeCell="H47" sqref="H47"/>
    </sheetView>
  </sheetViews>
  <sheetFormatPr baseColWidth="10" defaultColWidth="11.42578125" defaultRowHeight="14.25"/>
  <cols>
    <col min="1" max="1" width="3.42578125" style="31" bestFit="1" customWidth="1"/>
    <col min="2" max="2" width="18.140625" style="31" customWidth="1"/>
    <col min="3" max="3" width="34.85546875" style="31" customWidth="1"/>
    <col min="4" max="4" width="16.28515625" style="31" customWidth="1"/>
    <col min="5" max="5" width="24" style="31" customWidth="1"/>
    <col min="6" max="6" width="16.85546875" style="31" customWidth="1"/>
    <col min="7" max="7" width="21.5703125" style="31" customWidth="1"/>
    <col min="8" max="8" width="31" style="31" customWidth="1"/>
    <col min="9" max="16384" width="11.42578125" style="31"/>
  </cols>
  <sheetData>
    <row r="1" spans="1:8" ht="34.5" customHeight="1">
      <c r="A1" s="747"/>
      <c r="B1" s="749"/>
      <c r="C1" s="749"/>
      <c r="D1" s="749"/>
      <c r="E1" s="749"/>
      <c r="F1" s="749"/>
      <c r="G1" s="749"/>
      <c r="H1" s="750"/>
    </row>
    <row r="2" spans="1:8" ht="32.25" customHeight="1">
      <c r="A2" s="748"/>
      <c r="B2" s="751" t="s">
        <v>41</v>
      </c>
      <c r="C2" s="751"/>
      <c r="D2" s="751"/>
      <c r="E2" s="751"/>
      <c r="F2" s="751"/>
      <c r="G2" s="751"/>
      <c r="H2" s="752"/>
    </row>
    <row r="3" spans="1:8" ht="18" customHeight="1">
      <c r="A3" s="753"/>
      <c r="B3" s="754"/>
      <c r="C3" s="754"/>
      <c r="D3" s="754"/>
      <c r="E3" s="754"/>
      <c r="F3" s="754"/>
      <c r="G3" s="754"/>
      <c r="H3" s="755"/>
    </row>
    <row r="4" spans="1:8" ht="33" customHeight="1">
      <c r="A4" s="756" t="s">
        <v>379</v>
      </c>
      <c r="B4" s="757"/>
      <c r="C4" s="32"/>
      <c r="D4" s="33"/>
      <c r="E4" s="33"/>
      <c r="F4" s="33"/>
      <c r="G4" s="33"/>
      <c r="H4" s="34"/>
    </row>
    <row r="5" spans="1:8" ht="45">
      <c r="A5" s="35" t="s">
        <v>34</v>
      </c>
      <c r="B5" s="36" t="s">
        <v>395</v>
      </c>
      <c r="C5" s="35" t="s">
        <v>31</v>
      </c>
      <c r="D5" s="36" t="s">
        <v>35</v>
      </c>
      <c r="E5" s="36" t="s">
        <v>36</v>
      </c>
      <c r="F5" s="36" t="s">
        <v>37</v>
      </c>
      <c r="G5" s="36" t="s">
        <v>38</v>
      </c>
      <c r="H5" s="36" t="s">
        <v>13</v>
      </c>
    </row>
    <row r="6" spans="1:8" ht="42" customHeight="1">
      <c r="A6" s="37">
        <f>IF('1_ENTREGA'!A8="","",'1_ENTREGA'!A8)</f>
        <v>1</v>
      </c>
      <c r="B6" s="4">
        <v>0.37638888888888888</v>
      </c>
      <c r="C6" s="112" t="str">
        <f t="shared" ref="C6:C19" si="0">IF(A6="","",VLOOKUP(A6,LISTA_OFERENTES,2,FALSE))</f>
        <v>URBÁNICO S.A.S</v>
      </c>
      <c r="D6" s="5" t="s">
        <v>396</v>
      </c>
      <c r="E6" s="6" t="s">
        <v>406</v>
      </c>
      <c r="F6" s="6">
        <v>375</v>
      </c>
      <c r="G6" s="7">
        <v>1089000000</v>
      </c>
      <c r="H6" s="8"/>
    </row>
    <row r="7" spans="1:8" ht="63" customHeight="1">
      <c r="A7" s="37">
        <f>IF('1_ENTREGA'!A9="","",'1_ENTREGA'!A9)</f>
        <v>2</v>
      </c>
      <c r="B7" s="4">
        <v>0.37638888888888888</v>
      </c>
      <c r="C7" s="112" t="str">
        <f t="shared" si="0"/>
        <v>DISEÑO CONCRETO S.A.S</v>
      </c>
      <c r="D7" s="5" t="s">
        <v>397</v>
      </c>
      <c r="E7" s="6" t="s">
        <v>407</v>
      </c>
      <c r="F7" s="6"/>
      <c r="G7" s="7">
        <v>1088999987</v>
      </c>
      <c r="H7" s="8" t="s">
        <v>416</v>
      </c>
    </row>
    <row r="8" spans="1:8" ht="42" customHeight="1">
      <c r="A8" s="37">
        <f>IF('1_ENTREGA'!A10="","",'1_ENTREGA'!A10)</f>
        <v>3</v>
      </c>
      <c r="B8" s="4">
        <v>0.37986111111111115</v>
      </c>
      <c r="C8" s="112" t="str">
        <f t="shared" si="0"/>
        <v>LUIS CARLOS PARRA</v>
      </c>
      <c r="D8" s="5">
        <v>91278390</v>
      </c>
      <c r="E8" s="6" t="str">
        <f>C8</f>
        <v>LUIS CARLOS PARRA</v>
      </c>
      <c r="F8" s="6"/>
      <c r="G8" s="7">
        <v>1088898173</v>
      </c>
      <c r="H8" s="8" t="s">
        <v>417</v>
      </c>
    </row>
    <row r="9" spans="1:8" ht="42" customHeight="1">
      <c r="A9" s="37">
        <f>IF('1_ENTREGA'!A11="","",'1_ENTREGA'!A11)</f>
        <v>4</v>
      </c>
      <c r="B9" s="4">
        <v>0.38055555555555554</v>
      </c>
      <c r="C9" s="112" t="str">
        <f t="shared" si="0"/>
        <v>OMEGA INGENIERÍA ASOCIADOS S.A.S</v>
      </c>
      <c r="D9" s="5" t="s">
        <v>398</v>
      </c>
      <c r="E9" s="6" t="s">
        <v>408</v>
      </c>
      <c r="F9" s="6">
        <v>163</v>
      </c>
      <c r="G9" s="7">
        <v>1089000000</v>
      </c>
      <c r="H9" s="8"/>
    </row>
    <row r="10" spans="1:8" ht="42" customHeight="1">
      <c r="A10" s="37">
        <f>IF('1_ENTREGA'!A12="","",'1_ENTREGA'!A12)</f>
        <v>5</v>
      </c>
      <c r="B10" s="4">
        <v>0.38055555555555554</v>
      </c>
      <c r="C10" s="112" t="str">
        <f t="shared" si="0"/>
        <v>CONSTRUCTORA 2G S.A.S</v>
      </c>
      <c r="D10" s="5" t="s">
        <v>399</v>
      </c>
      <c r="E10" s="6" t="s">
        <v>409</v>
      </c>
      <c r="F10" s="6">
        <v>80</v>
      </c>
      <c r="G10" s="7">
        <v>1089000000</v>
      </c>
      <c r="H10" s="8"/>
    </row>
    <row r="11" spans="1:8" ht="42" customHeight="1">
      <c r="A11" s="37">
        <f>IF('1_ENTREGA'!A13="","",'1_ENTREGA'!A13)</f>
        <v>6</v>
      </c>
      <c r="B11" s="4">
        <v>0.38125000000000003</v>
      </c>
      <c r="C11" s="112" t="str">
        <f t="shared" si="0"/>
        <v>CNV CONSTRUCCIONES S.A.S</v>
      </c>
      <c r="D11" s="9" t="s">
        <v>400</v>
      </c>
      <c r="E11" s="10" t="s">
        <v>410</v>
      </c>
      <c r="F11" s="10"/>
      <c r="G11" s="7">
        <v>1089000000</v>
      </c>
      <c r="H11" s="8" t="s">
        <v>418</v>
      </c>
    </row>
    <row r="12" spans="1:8" ht="42" customHeight="1">
      <c r="A12" s="37">
        <f>IF('1_ENTREGA'!A14="","",'1_ENTREGA'!A14)</f>
        <v>7</v>
      </c>
      <c r="B12" s="99">
        <v>0.38194444444444442</v>
      </c>
      <c r="C12" s="112" t="str">
        <f t="shared" si="0"/>
        <v>GUSTAVO ADOLFO CARMONA ALARCÓN</v>
      </c>
      <c r="D12" s="104">
        <v>71577370</v>
      </c>
      <c r="E12" s="105" t="str">
        <f>C12</f>
        <v>GUSTAVO ADOLFO CARMONA ALARCÓN</v>
      </c>
      <c r="F12" s="105">
        <v>189</v>
      </c>
      <c r="G12" s="7">
        <v>1089000000</v>
      </c>
      <c r="H12" s="103"/>
    </row>
    <row r="13" spans="1:8" ht="42" customHeight="1">
      <c r="A13" s="37">
        <f>IF('1_ENTREGA'!A15="","",'1_ENTREGA'!A15)</f>
        <v>8</v>
      </c>
      <c r="B13" s="99">
        <v>0.38472222222222219</v>
      </c>
      <c r="C13" s="112" t="str">
        <f t="shared" si="0"/>
        <v>ANGELA MARÍA CÁRDENAS ZAPATA</v>
      </c>
      <c r="D13" s="100">
        <v>43150821</v>
      </c>
      <c r="E13" s="101" t="str">
        <f>C13</f>
        <v>ANGELA MARÍA CÁRDENAS ZAPATA</v>
      </c>
      <c r="F13" s="101">
        <v>208</v>
      </c>
      <c r="G13" s="7">
        <v>1089000000</v>
      </c>
      <c r="H13" s="103"/>
    </row>
    <row r="14" spans="1:8" ht="42" customHeight="1">
      <c r="A14" s="37">
        <f>IF('1_ENTREGA'!A16="","",'1_ENTREGA'!A16)</f>
        <v>9</v>
      </c>
      <c r="B14" s="99">
        <v>0.38541666666666669</v>
      </c>
      <c r="C14" s="112" t="str">
        <f t="shared" si="0"/>
        <v>O.L INGENIERÍA DE CONSTRUCCIÓN S.A.S</v>
      </c>
      <c r="D14" s="100" t="s">
        <v>401</v>
      </c>
      <c r="E14" s="101" t="s">
        <v>411</v>
      </c>
      <c r="F14" s="101"/>
      <c r="G14" s="7">
        <v>1089000000</v>
      </c>
      <c r="H14" s="103" t="s">
        <v>419</v>
      </c>
    </row>
    <row r="15" spans="1:8" ht="42" customHeight="1">
      <c r="A15" s="37">
        <f>IF('1_ENTREGA'!A17="","",'1_ENTREGA'!A17)</f>
        <v>10</v>
      </c>
      <c r="B15" s="99">
        <v>0.38541666666666669</v>
      </c>
      <c r="C15" s="112" t="str">
        <f t="shared" si="0"/>
        <v>INGEOMEGA S.A.S</v>
      </c>
      <c r="D15" s="100" t="s">
        <v>402</v>
      </c>
      <c r="E15" s="101" t="s">
        <v>412</v>
      </c>
      <c r="F15" s="101">
        <v>216</v>
      </c>
      <c r="G15" s="7">
        <v>1089000000</v>
      </c>
      <c r="H15" s="103"/>
    </row>
    <row r="16" spans="1:8" ht="60" customHeight="1">
      <c r="A16" s="37">
        <f>IF('1_ENTREGA'!A18="","",'1_ENTREGA'!A18)</f>
        <v>11</v>
      </c>
      <c r="B16" s="99">
        <v>0.3888888888888889</v>
      </c>
      <c r="C16" s="112" t="str">
        <f t="shared" si="0"/>
        <v>IDEAS Y SOLUCIONES CIVILES DE COLOMBIA S.A.S</v>
      </c>
      <c r="D16" s="100" t="s">
        <v>403</v>
      </c>
      <c r="E16" s="101" t="s">
        <v>413</v>
      </c>
      <c r="F16" s="101"/>
      <c r="G16" s="663">
        <v>1089000000</v>
      </c>
      <c r="H16" s="103" t="s">
        <v>420</v>
      </c>
    </row>
    <row r="17" spans="1:8" ht="42" customHeight="1">
      <c r="A17" s="37">
        <f>IF('1_ENTREGA'!A19="","",'1_ENTREGA'!A19)</f>
        <v>12</v>
      </c>
      <c r="B17" s="99">
        <v>0.39166666666666666</v>
      </c>
      <c r="C17" s="112" t="str">
        <f t="shared" si="0"/>
        <v>INGEADE S.A.S</v>
      </c>
      <c r="D17" s="104" t="s">
        <v>404</v>
      </c>
      <c r="E17" s="105" t="s">
        <v>414</v>
      </c>
      <c r="F17" s="105">
        <v>170</v>
      </c>
      <c r="G17" s="106">
        <v>1088999324</v>
      </c>
      <c r="H17" s="103"/>
    </row>
    <row r="18" spans="1:8" ht="42" customHeight="1">
      <c r="A18" s="37">
        <f>IF('1_ENTREGA'!A20="","",'1_ENTREGA'!A20)</f>
        <v>13</v>
      </c>
      <c r="B18" s="99">
        <v>0.39305555555555555</v>
      </c>
      <c r="C18" s="112" t="str">
        <f t="shared" si="0"/>
        <v>INGAP S.A.S</v>
      </c>
      <c r="D18" s="104" t="s">
        <v>405</v>
      </c>
      <c r="E18" s="105" t="s">
        <v>415</v>
      </c>
      <c r="F18" s="105">
        <v>169</v>
      </c>
      <c r="G18" s="7">
        <v>1089000000</v>
      </c>
      <c r="H18" s="103"/>
    </row>
    <row r="19" spans="1:8" ht="42" hidden="1" customHeight="1">
      <c r="A19" s="37">
        <f>IF('1_ENTREGA'!A21="","",'1_ENTREGA'!A21)</f>
        <v>14</v>
      </c>
      <c r="B19" s="99"/>
      <c r="C19" s="112" t="str">
        <f t="shared" si="0"/>
        <v>N</v>
      </c>
      <c r="D19" s="100"/>
      <c r="E19" s="101"/>
      <c r="F19" s="101"/>
      <c r="G19" s="102"/>
      <c r="H19" s="103"/>
    </row>
    <row r="20" spans="1:8" ht="42" hidden="1" customHeight="1">
      <c r="A20" s="37">
        <f>IF('1_ENTREGA'!A22="","",'1_ENTREGA'!A22)</f>
        <v>15</v>
      </c>
      <c r="B20" s="99"/>
      <c r="C20" s="112" t="str">
        <f t="shared" ref="C20:C35" si="1">IF(A20="","",VLOOKUP(A20,LISTA_OFERENTES,2,FALSE))</f>
        <v>Ñ</v>
      </c>
      <c r="D20" s="100"/>
      <c r="E20" s="101"/>
      <c r="F20" s="101"/>
      <c r="G20" s="102"/>
      <c r="H20" s="103"/>
    </row>
    <row r="21" spans="1:8" ht="42" hidden="1" customHeight="1">
      <c r="A21" s="37">
        <f>IF('1_ENTREGA'!A23="","",'1_ENTREGA'!A23)</f>
        <v>16</v>
      </c>
      <c r="B21" s="99"/>
      <c r="C21" s="112" t="str">
        <f t="shared" si="1"/>
        <v>O1</v>
      </c>
      <c r="D21" s="100"/>
      <c r="E21" s="101"/>
      <c r="F21" s="101"/>
      <c r="G21" s="102"/>
      <c r="H21" s="103"/>
    </row>
    <row r="22" spans="1:8" ht="42" hidden="1" customHeight="1">
      <c r="A22" s="37">
        <f>IF('1_ENTREGA'!A24="","",'1_ENTREGA'!A24)</f>
        <v>17</v>
      </c>
      <c r="B22" s="99"/>
      <c r="C22" s="112" t="str">
        <f t="shared" si="1"/>
        <v>O2</v>
      </c>
      <c r="D22" s="100"/>
      <c r="E22" s="101"/>
      <c r="F22" s="101"/>
      <c r="G22" s="102"/>
      <c r="H22" s="103"/>
    </row>
    <row r="23" spans="1:8" ht="42" hidden="1" customHeight="1">
      <c r="A23" s="37">
        <f>IF('1_ENTREGA'!A25="","",'1_ENTREGA'!A25)</f>
        <v>18</v>
      </c>
      <c r="B23" s="99"/>
      <c r="C23" s="112" t="str">
        <f t="shared" si="1"/>
        <v>O3</v>
      </c>
      <c r="D23" s="100"/>
      <c r="E23" s="101"/>
      <c r="F23" s="101"/>
      <c r="G23" s="102"/>
      <c r="H23" s="103"/>
    </row>
    <row r="24" spans="1:8" ht="42" hidden="1" customHeight="1">
      <c r="A24" s="37">
        <f>IF('1_ENTREGA'!A26="","",'1_ENTREGA'!A26)</f>
        <v>19</v>
      </c>
      <c r="B24" s="99"/>
      <c r="C24" s="112" t="str">
        <f t="shared" si="1"/>
        <v>O4</v>
      </c>
      <c r="D24" s="100"/>
      <c r="E24" s="101"/>
      <c r="F24" s="101"/>
      <c r="G24" s="102"/>
      <c r="H24" s="103"/>
    </row>
    <row r="25" spans="1:8" ht="42" hidden="1" customHeight="1">
      <c r="A25" s="37">
        <f>IF('1_ENTREGA'!A27="","",'1_ENTREGA'!A27)</f>
        <v>20</v>
      </c>
      <c r="B25" s="99"/>
      <c r="C25" s="112" t="str">
        <f t="shared" si="1"/>
        <v>O5</v>
      </c>
      <c r="D25" s="100"/>
      <c r="E25" s="101"/>
      <c r="F25" s="101"/>
      <c r="G25" s="102"/>
      <c r="H25" s="103"/>
    </row>
    <row r="26" spans="1:8" ht="42" hidden="1" customHeight="1">
      <c r="A26" s="37">
        <f>IF('1_ENTREGA'!A28="","",'1_ENTREGA'!A28)</f>
        <v>21</v>
      </c>
      <c r="B26" s="99"/>
      <c r="C26" s="112" t="str">
        <f t="shared" si="1"/>
        <v>O6</v>
      </c>
      <c r="D26" s="100"/>
      <c r="E26" s="101"/>
      <c r="F26" s="101"/>
      <c r="G26" s="102"/>
      <c r="H26" s="103"/>
    </row>
    <row r="27" spans="1:8" ht="42" hidden="1" customHeight="1">
      <c r="A27" s="37">
        <f>IF('1_ENTREGA'!A29="","",'1_ENTREGA'!A29)</f>
        <v>22</v>
      </c>
      <c r="B27" s="99"/>
      <c r="C27" s="112" t="str">
        <f t="shared" si="1"/>
        <v>O7</v>
      </c>
      <c r="D27" s="100"/>
      <c r="E27" s="101"/>
      <c r="F27" s="101"/>
      <c r="G27" s="102"/>
      <c r="H27" s="103"/>
    </row>
    <row r="28" spans="1:8" ht="42" hidden="1" customHeight="1">
      <c r="A28" s="37">
        <f>IF('1_ENTREGA'!A30="","",'1_ENTREGA'!A30)</f>
        <v>23</v>
      </c>
      <c r="B28" s="99"/>
      <c r="C28" s="112" t="str">
        <f t="shared" si="1"/>
        <v>O8</v>
      </c>
      <c r="D28" s="100"/>
      <c r="E28" s="101"/>
      <c r="F28" s="101"/>
      <c r="G28" s="102"/>
      <c r="H28" s="103"/>
    </row>
    <row r="29" spans="1:8" ht="42" hidden="1" customHeight="1">
      <c r="A29" s="37">
        <f>IF('1_ENTREGA'!A31="","",'1_ENTREGA'!A31)</f>
        <v>24</v>
      </c>
      <c r="B29" s="99"/>
      <c r="C29" s="112" t="str">
        <f t="shared" si="1"/>
        <v>O9</v>
      </c>
      <c r="D29" s="100"/>
      <c r="E29" s="101"/>
      <c r="F29" s="101"/>
      <c r="G29" s="102"/>
      <c r="H29" s="103"/>
    </row>
    <row r="30" spans="1:8" ht="42" hidden="1" customHeight="1">
      <c r="A30" s="37">
        <f>IF('1_ENTREGA'!A32="","",'1_ENTREGA'!A32)</f>
        <v>25</v>
      </c>
      <c r="B30" s="99"/>
      <c r="C30" s="112" t="str">
        <f t="shared" si="1"/>
        <v>O10</v>
      </c>
      <c r="D30" s="100"/>
      <c r="E30" s="101"/>
      <c r="F30" s="101"/>
      <c r="G30" s="102"/>
      <c r="H30" s="103"/>
    </row>
    <row r="31" spans="1:8" ht="42" hidden="1" customHeight="1">
      <c r="A31" s="37">
        <f>IF('1_ENTREGA'!A33="","",'1_ENTREGA'!A33)</f>
        <v>26</v>
      </c>
      <c r="B31" s="99"/>
      <c r="C31" s="112" t="str">
        <f t="shared" si="1"/>
        <v>O11</v>
      </c>
      <c r="D31" s="100"/>
      <c r="E31" s="101"/>
      <c r="F31" s="101"/>
      <c r="G31" s="102"/>
      <c r="H31" s="103"/>
    </row>
    <row r="32" spans="1:8" ht="42" hidden="1" customHeight="1">
      <c r="A32" s="37">
        <f>IF('1_ENTREGA'!A34="","",'1_ENTREGA'!A34)</f>
        <v>27</v>
      </c>
      <c r="B32" s="99"/>
      <c r="C32" s="112" t="str">
        <f t="shared" si="1"/>
        <v>O12</v>
      </c>
      <c r="D32" s="100"/>
      <c r="E32" s="101"/>
      <c r="F32" s="101"/>
      <c r="G32" s="102"/>
      <c r="H32" s="103"/>
    </row>
    <row r="33" spans="1:8" ht="42" hidden="1" customHeight="1">
      <c r="A33" s="37">
        <f>IF('1_ENTREGA'!A35="","",'1_ENTREGA'!A35)</f>
        <v>28</v>
      </c>
      <c r="B33" s="99"/>
      <c r="C33" s="112" t="str">
        <f t="shared" si="1"/>
        <v>O13</v>
      </c>
      <c r="D33" s="100"/>
      <c r="E33" s="101"/>
      <c r="F33" s="101"/>
      <c r="G33" s="102"/>
      <c r="H33" s="103"/>
    </row>
    <row r="34" spans="1:8" ht="42" hidden="1" customHeight="1">
      <c r="A34" s="37">
        <f>IF('1_ENTREGA'!A36="","",'1_ENTREGA'!A36)</f>
        <v>29</v>
      </c>
      <c r="B34" s="99"/>
      <c r="C34" s="112" t="str">
        <f t="shared" si="1"/>
        <v>O14</v>
      </c>
      <c r="D34" s="100"/>
      <c r="E34" s="101"/>
      <c r="F34" s="101"/>
      <c r="G34" s="102"/>
      <c r="H34" s="103"/>
    </row>
    <row r="35" spans="1:8" ht="42" hidden="1" customHeight="1">
      <c r="A35" s="37">
        <f>IF('1_ENTREGA'!A37="","",'1_ENTREGA'!A37)</f>
        <v>30</v>
      </c>
      <c r="B35" s="99"/>
      <c r="C35" s="112" t="str">
        <f t="shared" si="1"/>
        <v>O15</v>
      </c>
      <c r="D35" s="100"/>
      <c r="E35" s="101"/>
      <c r="F35" s="101"/>
      <c r="G35" s="102"/>
      <c r="H35" s="103"/>
    </row>
    <row r="36" spans="1:8">
      <c r="A36" s="38"/>
      <c r="B36" s="38"/>
      <c r="C36" s="38"/>
      <c r="D36" s="38"/>
      <c r="E36" s="38"/>
      <c r="F36" s="38"/>
      <c r="G36" s="38"/>
      <c r="H36" s="38"/>
    </row>
    <row r="37" spans="1:8" ht="54.75" customHeight="1">
      <c r="A37" s="745" t="s">
        <v>421</v>
      </c>
      <c r="B37" s="745"/>
      <c r="C37" s="746"/>
      <c r="D37" s="746"/>
      <c r="E37" s="746"/>
      <c r="F37" s="746"/>
      <c r="G37" s="746"/>
      <c r="H37" s="746"/>
    </row>
  </sheetData>
  <sheetProtection algorithmName="SHA-512" hashValue="IlgfYKIO+i5hztYuvLOw14h4a0l0zwVq4mpOPdXb1acXuPI++ChdtJUFksv1L2ydowLf6W8K+qzbiaXzir3Xsw==" saltValue="gdwcSIB3nbgzGZacByxpqQ==" spinCount="100000" sheet="1" objects="1" scenarios="1" selectLockedCells="1" selectUnlockedCells="1"/>
  <mergeCells count="6">
    <mergeCell ref="A37:H37"/>
    <mergeCell ref="A1:A2"/>
    <mergeCell ref="B1:H1"/>
    <mergeCell ref="B2:H2"/>
    <mergeCell ref="A3:H3"/>
    <mergeCell ref="A4:B4"/>
  </mergeCells>
  <printOptions horizontalCentered="1"/>
  <pageMargins left="0.70866141732283472" right="0.70866141732283472" top="0.74803149606299213" bottom="0.74803149606299213" header="0.31496062992125984" footer="0.31496062992125984"/>
  <pageSetup scale="56" orientation="landscape" r:id="rId1"/>
  <ignoredErrors>
    <ignoredError sqref="E8"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O46"/>
  <sheetViews>
    <sheetView view="pageBreakPreview" zoomScale="80" zoomScaleNormal="25" zoomScaleSheetLayoutView="80" workbookViewId="0">
      <selection activeCell="O25" sqref="O25"/>
    </sheetView>
  </sheetViews>
  <sheetFormatPr baseColWidth="10" defaultColWidth="11.42578125" defaultRowHeight="15"/>
  <cols>
    <col min="1" max="1" width="10.28515625" style="306" customWidth="1"/>
    <col min="2" max="2" width="82.7109375" style="306" customWidth="1"/>
    <col min="3" max="15" width="66.42578125" style="306" customWidth="1"/>
    <col min="16" max="16384" width="11.42578125" style="306"/>
  </cols>
  <sheetData>
    <row r="1" spans="1:15" ht="41.25" customHeight="1">
      <c r="A1" s="304"/>
      <c r="B1" s="305" t="s">
        <v>64</v>
      </c>
      <c r="C1" s="305"/>
      <c r="D1" s="305"/>
      <c r="E1" s="305"/>
      <c r="F1" s="305"/>
      <c r="G1" s="305"/>
      <c r="H1" s="305"/>
      <c r="I1" s="305"/>
      <c r="J1" s="305"/>
      <c r="K1" s="305"/>
      <c r="L1" s="305"/>
      <c r="M1" s="305"/>
      <c r="N1" s="305"/>
      <c r="O1" s="305"/>
    </row>
    <row r="2" spans="1:15" ht="15.75">
      <c r="A2" s="113"/>
      <c r="B2" s="307"/>
      <c r="C2" s="307"/>
      <c r="D2" s="307"/>
      <c r="E2" s="307"/>
      <c r="F2" s="307"/>
      <c r="G2" s="307"/>
      <c r="H2" s="307"/>
      <c r="I2" s="307"/>
      <c r="J2" s="307"/>
      <c r="K2" s="307"/>
      <c r="L2" s="307"/>
      <c r="M2" s="307"/>
      <c r="N2" s="307"/>
      <c r="O2" s="307"/>
    </row>
    <row r="3" spans="1:15" ht="15.75">
      <c r="A3" s="308"/>
      <c r="B3" s="309" t="s">
        <v>25</v>
      </c>
      <c r="C3" s="310">
        <v>1</v>
      </c>
      <c r="D3" s="310">
        <v>2</v>
      </c>
      <c r="E3" s="310">
        <v>3</v>
      </c>
      <c r="F3" s="310">
        <v>4</v>
      </c>
      <c r="G3" s="310">
        <v>5</v>
      </c>
      <c r="H3" s="310">
        <v>6</v>
      </c>
      <c r="I3" s="310">
        <v>7</v>
      </c>
      <c r="J3" s="310">
        <v>8</v>
      </c>
      <c r="K3" s="310">
        <v>9</v>
      </c>
      <c r="L3" s="310">
        <v>10</v>
      </c>
      <c r="M3" s="310">
        <v>11</v>
      </c>
      <c r="N3" s="310">
        <v>12</v>
      </c>
      <c r="O3" s="310">
        <v>13</v>
      </c>
    </row>
    <row r="4" spans="1:15" ht="15.75">
      <c r="A4" s="308"/>
      <c r="B4" s="309" t="s">
        <v>31</v>
      </c>
      <c r="C4" s="310" t="str">
        <f t="shared" ref="C4:O4" si="0">+VLOOKUP(C3,LISTA_OFERENTES,2,FALSE)</f>
        <v>URBÁNICO S.A.S</v>
      </c>
      <c r="D4" s="310" t="str">
        <f t="shared" si="0"/>
        <v>DISEÑO CONCRETO S.A.S</v>
      </c>
      <c r="E4" s="310" t="str">
        <f t="shared" si="0"/>
        <v>LUIS CARLOS PARRA</v>
      </c>
      <c r="F4" s="310" t="str">
        <f t="shared" si="0"/>
        <v>OMEGA INGENIERÍA ASOCIADOS S.A.S</v>
      </c>
      <c r="G4" s="310" t="str">
        <f t="shared" si="0"/>
        <v>CONSTRUCTORA 2G S.A.S</v>
      </c>
      <c r="H4" s="310" t="str">
        <f t="shared" si="0"/>
        <v>CNV CONSTRUCCIONES S.A.S</v>
      </c>
      <c r="I4" s="310" t="str">
        <f t="shared" si="0"/>
        <v>GUSTAVO ADOLFO CARMONA ALARCÓN</v>
      </c>
      <c r="J4" s="310" t="str">
        <f t="shared" si="0"/>
        <v>ANGELA MARÍA CÁRDENAS ZAPATA</v>
      </c>
      <c r="K4" s="310" t="str">
        <f t="shared" si="0"/>
        <v>O.L INGENIERÍA DE CONSTRUCCIÓN S.A.S</v>
      </c>
      <c r="L4" s="310" t="str">
        <f t="shared" si="0"/>
        <v>INGEOMEGA S.A.S</v>
      </c>
      <c r="M4" s="310" t="str">
        <f t="shared" si="0"/>
        <v>IDEAS Y SOLUCIONES CIVILES DE COLOMBIA S.A.S</v>
      </c>
      <c r="N4" s="310" t="str">
        <f t="shared" si="0"/>
        <v>INGEADE S.A.S</v>
      </c>
      <c r="O4" s="310" t="str">
        <f t="shared" si="0"/>
        <v>INGAP S.A.S</v>
      </c>
    </row>
    <row r="5" spans="1:15" ht="20.25" customHeight="1">
      <c r="A5" s="308"/>
      <c r="B5" s="309" t="s">
        <v>39</v>
      </c>
      <c r="C5" s="310" t="s">
        <v>396</v>
      </c>
      <c r="D5" s="310" t="s">
        <v>397</v>
      </c>
      <c r="E5" s="310">
        <v>91278390</v>
      </c>
      <c r="F5" s="310" t="s">
        <v>398</v>
      </c>
      <c r="G5" s="310" t="s">
        <v>399</v>
      </c>
      <c r="H5" s="310" t="s">
        <v>400</v>
      </c>
      <c r="I5" s="310">
        <v>71577370</v>
      </c>
      <c r="J5" s="310">
        <v>43150821</v>
      </c>
      <c r="K5" s="310" t="s">
        <v>401</v>
      </c>
      <c r="L5" s="310" t="s">
        <v>402</v>
      </c>
      <c r="M5" s="310" t="s">
        <v>403</v>
      </c>
      <c r="N5" s="310" t="s">
        <v>404</v>
      </c>
      <c r="O5" s="310" t="s">
        <v>405</v>
      </c>
    </row>
    <row r="6" spans="1:15" ht="31.5">
      <c r="A6" s="311"/>
      <c r="B6" s="312" t="s">
        <v>177</v>
      </c>
      <c r="C6" s="157"/>
      <c r="D6" s="157"/>
      <c r="E6" s="157"/>
      <c r="F6" s="157"/>
      <c r="G6" s="157"/>
      <c r="H6" s="157"/>
      <c r="I6" s="157"/>
      <c r="J6" s="157"/>
      <c r="K6" s="157"/>
      <c r="L6" s="157"/>
      <c r="M6" s="157"/>
      <c r="N6" s="157"/>
      <c r="O6" s="157"/>
    </row>
    <row r="7" spans="1:15" ht="33" customHeight="1">
      <c r="A7" s="313" t="s">
        <v>12</v>
      </c>
      <c r="B7" s="314" t="s">
        <v>167</v>
      </c>
      <c r="C7" s="315"/>
      <c r="D7" s="315"/>
      <c r="E7" s="315"/>
      <c r="F7" s="315"/>
      <c r="G7" s="315"/>
      <c r="H7" s="315"/>
      <c r="I7" s="315"/>
      <c r="J7" s="315"/>
      <c r="K7" s="315"/>
      <c r="L7" s="315"/>
      <c r="M7" s="315"/>
      <c r="N7" s="315"/>
      <c r="O7" s="315"/>
    </row>
    <row r="8" spans="1:15" ht="133.5" customHeight="1">
      <c r="A8" s="316">
        <v>1</v>
      </c>
      <c r="B8" s="317" t="s">
        <v>169</v>
      </c>
      <c r="C8" s="318" t="s">
        <v>539</v>
      </c>
      <c r="D8" s="319" t="s">
        <v>539</v>
      </c>
      <c r="E8" s="320" t="s">
        <v>696</v>
      </c>
      <c r="F8" s="319" t="s">
        <v>539</v>
      </c>
      <c r="G8" s="319" t="s">
        <v>539</v>
      </c>
      <c r="H8" s="319" t="s">
        <v>539</v>
      </c>
      <c r="I8" s="320" t="s">
        <v>697</v>
      </c>
      <c r="J8" s="320" t="s">
        <v>698</v>
      </c>
      <c r="K8" s="319" t="s">
        <v>539</v>
      </c>
      <c r="L8" s="319" t="s">
        <v>539</v>
      </c>
      <c r="M8" s="319" t="s">
        <v>539</v>
      </c>
      <c r="N8" s="319" t="s">
        <v>539</v>
      </c>
      <c r="O8" s="319" t="s">
        <v>539</v>
      </c>
    </row>
    <row r="9" spans="1:15" ht="68.25" customHeight="1">
      <c r="A9" s="316">
        <v>2</v>
      </c>
      <c r="B9" s="317" t="s">
        <v>140</v>
      </c>
      <c r="C9" s="318" t="s">
        <v>539</v>
      </c>
      <c r="D9" s="319" t="s">
        <v>539</v>
      </c>
      <c r="E9" s="319" t="s">
        <v>699</v>
      </c>
      <c r="F9" s="319" t="s">
        <v>539</v>
      </c>
      <c r="G9" s="319" t="s">
        <v>539</v>
      </c>
      <c r="H9" s="319" t="s">
        <v>539</v>
      </c>
      <c r="I9" s="321" t="s">
        <v>700</v>
      </c>
      <c r="J9" s="321" t="s">
        <v>701</v>
      </c>
      <c r="K9" s="319" t="s">
        <v>539</v>
      </c>
      <c r="L9" s="319" t="s">
        <v>539</v>
      </c>
      <c r="M9" s="319" t="s">
        <v>539</v>
      </c>
      <c r="N9" s="319" t="s">
        <v>539</v>
      </c>
      <c r="O9" s="319" t="s">
        <v>539</v>
      </c>
    </row>
    <row r="10" spans="1:15" ht="116.25" customHeight="1">
      <c r="A10" s="316">
        <v>3</v>
      </c>
      <c r="B10" s="317" t="s">
        <v>129</v>
      </c>
      <c r="C10" s="318" t="s">
        <v>539</v>
      </c>
      <c r="D10" s="319" t="s">
        <v>539</v>
      </c>
      <c r="E10" s="322" t="s">
        <v>702</v>
      </c>
      <c r="F10" s="319" t="s">
        <v>539</v>
      </c>
      <c r="G10" s="319" t="s">
        <v>539</v>
      </c>
      <c r="H10" s="319" t="s">
        <v>539</v>
      </c>
      <c r="I10" s="319" t="s">
        <v>540</v>
      </c>
      <c r="J10" s="319" t="s">
        <v>541</v>
      </c>
      <c r="K10" s="319" t="s">
        <v>539</v>
      </c>
      <c r="L10" s="319" t="s">
        <v>539</v>
      </c>
      <c r="M10" s="319" t="s">
        <v>539</v>
      </c>
      <c r="N10" s="319" t="s">
        <v>539</v>
      </c>
      <c r="O10" s="319" t="s">
        <v>539</v>
      </c>
    </row>
    <row r="11" spans="1:15" ht="98.65" customHeight="1">
      <c r="A11" s="316">
        <v>4</v>
      </c>
      <c r="B11" s="317" t="s">
        <v>103</v>
      </c>
      <c r="C11" s="318" t="s">
        <v>539</v>
      </c>
      <c r="D11" s="319" t="s">
        <v>539</v>
      </c>
      <c r="E11" s="320" t="s">
        <v>703</v>
      </c>
      <c r="F11" s="319" t="s">
        <v>539</v>
      </c>
      <c r="G11" s="319" t="s">
        <v>539</v>
      </c>
      <c r="H11" s="319" t="s">
        <v>539</v>
      </c>
      <c r="I11" s="319" t="s">
        <v>704</v>
      </c>
      <c r="J11" s="319" t="s">
        <v>705</v>
      </c>
      <c r="K11" s="319" t="s">
        <v>539</v>
      </c>
      <c r="L11" s="319" t="s">
        <v>539</v>
      </c>
      <c r="M11" s="319" t="s">
        <v>539</v>
      </c>
      <c r="N11" s="319" t="s">
        <v>539</v>
      </c>
      <c r="O11" s="319" t="s">
        <v>539</v>
      </c>
    </row>
    <row r="12" spans="1:15" ht="76.5">
      <c r="A12" s="316">
        <v>5</v>
      </c>
      <c r="B12" s="317" t="s">
        <v>104</v>
      </c>
      <c r="C12" s="318" t="s">
        <v>539</v>
      </c>
      <c r="D12" s="319" t="s">
        <v>539</v>
      </c>
      <c r="E12" s="323" t="s">
        <v>706</v>
      </c>
      <c r="F12" s="319" t="s">
        <v>539</v>
      </c>
      <c r="G12" s="319" t="s">
        <v>539</v>
      </c>
      <c r="H12" s="319" t="s">
        <v>539</v>
      </c>
      <c r="I12" s="319" t="s">
        <v>707</v>
      </c>
      <c r="J12" s="319" t="s">
        <v>708</v>
      </c>
      <c r="K12" s="319" t="s">
        <v>539</v>
      </c>
      <c r="L12" s="319" t="s">
        <v>539</v>
      </c>
      <c r="M12" s="319" t="s">
        <v>539</v>
      </c>
      <c r="N12" s="319" t="s">
        <v>539</v>
      </c>
      <c r="O12" s="319" t="s">
        <v>539</v>
      </c>
    </row>
    <row r="13" spans="1:15" ht="76.5">
      <c r="A13" s="316">
        <v>6</v>
      </c>
      <c r="B13" s="317" t="s">
        <v>113</v>
      </c>
      <c r="C13" s="318" t="s">
        <v>539</v>
      </c>
      <c r="D13" s="319" t="s">
        <v>539</v>
      </c>
      <c r="E13" s="323" t="s">
        <v>709</v>
      </c>
      <c r="F13" s="319" t="s">
        <v>539</v>
      </c>
      <c r="G13" s="319" t="s">
        <v>539</v>
      </c>
      <c r="H13" s="319" t="s">
        <v>539</v>
      </c>
      <c r="I13" s="319" t="s">
        <v>710</v>
      </c>
      <c r="J13" s="319" t="s">
        <v>711</v>
      </c>
      <c r="K13" s="319" t="s">
        <v>539</v>
      </c>
      <c r="L13" s="319" t="s">
        <v>539</v>
      </c>
      <c r="M13" s="319" t="s">
        <v>539</v>
      </c>
      <c r="N13" s="319" t="s">
        <v>539</v>
      </c>
      <c r="O13" s="319" t="s">
        <v>539</v>
      </c>
    </row>
    <row r="14" spans="1:15" ht="90.75">
      <c r="A14" s="316">
        <v>7</v>
      </c>
      <c r="B14" s="317" t="s">
        <v>130</v>
      </c>
      <c r="C14" s="318" t="s">
        <v>539</v>
      </c>
      <c r="D14" s="319" t="s">
        <v>539</v>
      </c>
      <c r="E14" s="323" t="s">
        <v>712</v>
      </c>
      <c r="F14" s="319" t="s">
        <v>539</v>
      </c>
      <c r="G14" s="319" t="s">
        <v>539</v>
      </c>
      <c r="H14" s="319" t="s">
        <v>539</v>
      </c>
      <c r="I14" s="319" t="s">
        <v>713</v>
      </c>
      <c r="J14" s="319" t="s">
        <v>714</v>
      </c>
      <c r="K14" s="319" t="s">
        <v>539</v>
      </c>
      <c r="L14" s="319" t="s">
        <v>539</v>
      </c>
      <c r="M14" s="319" t="s">
        <v>539</v>
      </c>
      <c r="N14" s="319" t="s">
        <v>539</v>
      </c>
      <c r="O14" s="319" t="s">
        <v>539</v>
      </c>
    </row>
    <row r="15" spans="1:15" ht="75.75">
      <c r="A15" s="316">
        <v>8</v>
      </c>
      <c r="B15" s="317" t="s">
        <v>106</v>
      </c>
      <c r="C15" s="318" t="s">
        <v>539</v>
      </c>
      <c r="D15" s="319" t="s">
        <v>539</v>
      </c>
      <c r="E15" s="320" t="s">
        <v>715</v>
      </c>
      <c r="F15" s="319" t="s">
        <v>539</v>
      </c>
      <c r="G15" s="319" t="s">
        <v>539</v>
      </c>
      <c r="H15" s="319" t="s">
        <v>539</v>
      </c>
      <c r="I15" s="320" t="s">
        <v>542</v>
      </c>
      <c r="J15" s="320" t="s">
        <v>543</v>
      </c>
      <c r="K15" s="319" t="s">
        <v>539</v>
      </c>
      <c r="L15" s="319" t="s">
        <v>539</v>
      </c>
      <c r="M15" s="319" t="s">
        <v>539</v>
      </c>
      <c r="N15" s="319" t="s">
        <v>539</v>
      </c>
      <c r="O15" s="319" t="s">
        <v>539</v>
      </c>
    </row>
    <row r="16" spans="1:15" ht="120" customHeight="1">
      <c r="A16" s="316">
        <v>9</v>
      </c>
      <c r="B16" s="317" t="s">
        <v>208</v>
      </c>
      <c r="C16" s="318" t="s">
        <v>539</v>
      </c>
      <c r="D16" s="319" t="s">
        <v>539</v>
      </c>
      <c r="E16" s="324" t="s">
        <v>716</v>
      </c>
      <c r="F16" s="319" t="s">
        <v>539</v>
      </c>
      <c r="G16" s="319" t="s">
        <v>539</v>
      </c>
      <c r="H16" s="319" t="s">
        <v>539</v>
      </c>
      <c r="I16" s="320" t="s">
        <v>717</v>
      </c>
      <c r="J16" s="320" t="s">
        <v>718</v>
      </c>
      <c r="K16" s="319" t="s">
        <v>539</v>
      </c>
      <c r="L16" s="319" t="s">
        <v>539</v>
      </c>
      <c r="M16" s="319" t="s">
        <v>539</v>
      </c>
      <c r="N16" s="319" t="s">
        <v>539</v>
      </c>
      <c r="O16" s="319" t="s">
        <v>539</v>
      </c>
    </row>
    <row r="17" spans="1:15" ht="100.5" customHeight="1">
      <c r="A17" s="316">
        <v>10</v>
      </c>
      <c r="B17" s="317" t="s">
        <v>128</v>
      </c>
      <c r="C17" s="318" t="s">
        <v>539</v>
      </c>
      <c r="D17" s="319" t="s">
        <v>539</v>
      </c>
      <c r="E17" s="320" t="s">
        <v>719</v>
      </c>
      <c r="F17" s="319" t="s">
        <v>539</v>
      </c>
      <c r="G17" s="319" t="s">
        <v>539</v>
      </c>
      <c r="H17" s="319" t="s">
        <v>539</v>
      </c>
      <c r="I17" s="324" t="s">
        <v>720</v>
      </c>
      <c r="J17" s="324" t="s">
        <v>721</v>
      </c>
      <c r="K17" s="319" t="s">
        <v>539</v>
      </c>
      <c r="L17" s="319" t="s">
        <v>539</v>
      </c>
      <c r="M17" s="319" t="s">
        <v>539</v>
      </c>
      <c r="N17" s="319" t="s">
        <v>539</v>
      </c>
      <c r="O17" s="319" t="s">
        <v>539</v>
      </c>
    </row>
    <row r="18" spans="1:15">
      <c r="A18" s="316"/>
      <c r="B18" s="317" t="s">
        <v>131</v>
      </c>
      <c r="C18" s="318" t="s">
        <v>539</v>
      </c>
      <c r="D18" s="319" t="s">
        <v>539</v>
      </c>
      <c r="E18" s="325" t="s">
        <v>544</v>
      </c>
      <c r="F18" s="319" t="s">
        <v>539</v>
      </c>
      <c r="G18" s="319" t="s">
        <v>539</v>
      </c>
      <c r="H18" s="319" t="s">
        <v>539</v>
      </c>
      <c r="I18" s="325" t="s">
        <v>544</v>
      </c>
      <c r="J18" s="325" t="s">
        <v>544</v>
      </c>
      <c r="K18" s="319" t="s">
        <v>539</v>
      </c>
      <c r="L18" s="319" t="s">
        <v>539</v>
      </c>
      <c r="M18" s="319" t="s">
        <v>539</v>
      </c>
      <c r="N18" s="319" t="s">
        <v>539</v>
      </c>
      <c r="O18" s="319" t="s">
        <v>539</v>
      </c>
    </row>
    <row r="19" spans="1:15">
      <c r="A19" s="316"/>
      <c r="B19" s="317" t="s">
        <v>134</v>
      </c>
      <c r="C19" s="318" t="s">
        <v>539</v>
      </c>
      <c r="D19" s="319" t="s">
        <v>539</v>
      </c>
      <c r="E19" s="325" t="s">
        <v>545</v>
      </c>
      <c r="F19" s="319" t="s">
        <v>539</v>
      </c>
      <c r="G19" s="319" t="s">
        <v>539</v>
      </c>
      <c r="H19" s="319" t="s">
        <v>539</v>
      </c>
      <c r="I19" s="325" t="s">
        <v>546</v>
      </c>
      <c r="J19" s="325" t="s">
        <v>547</v>
      </c>
      <c r="K19" s="319" t="s">
        <v>539</v>
      </c>
      <c r="L19" s="319" t="s">
        <v>539</v>
      </c>
      <c r="M19" s="319" t="s">
        <v>539</v>
      </c>
      <c r="N19" s="319" t="s">
        <v>539</v>
      </c>
      <c r="O19" s="319" t="s">
        <v>539</v>
      </c>
    </row>
    <row r="20" spans="1:15">
      <c r="A20" s="316"/>
      <c r="B20" s="317" t="s">
        <v>135</v>
      </c>
      <c r="C20" s="318" t="s">
        <v>539</v>
      </c>
      <c r="D20" s="319" t="s">
        <v>539</v>
      </c>
      <c r="E20" s="326">
        <v>108900000</v>
      </c>
      <c r="F20" s="319" t="s">
        <v>539</v>
      </c>
      <c r="G20" s="319" t="s">
        <v>539</v>
      </c>
      <c r="H20" s="319" t="s">
        <v>539</v>
      </c>
      <c r="I20" s="327">
        <v>108900000</v>
      </c>
      <c r="J20" s="327">
        <v>108900000</v>
      </c>
      <c r="K20" s="319" t="s">
        <v>539</v>
      </c>
      <c r="L20" s="319" t="s">
        <v>539</v>
      </c>
      <c r="M20" s="319" t="s">
        <v>539</v>
      </c>
      <c r="N20" s="319" t="s">
        <v>539</v>
      </c>
      <c r="O20" s="319" t="s">
        <v>539</v>
      </c>
    </row>
    <row r="21" spans="1:15">
      <c r="A21" s="316"/>
      <c r="B21" s="317" t="s">
        <v>136</v>
      </c>
      <c r="C21" s="318" t="s">
        <v>539</v>
      </c>
      <c r="D21" s="319" t="s">
        <v>539</v>
      </c>
      <c r="E21" s="328">
        <v>44044</v>
      </c>
      <c r="F21" s="319" t="s">
        <v>539</v>
      </c>
      <c r="G21" s="319" t="s">
        <v>539</v>
      </c>
      <c r="H21" s="319" t="s">
        <v>539</v>
      </c>
      <c r="I21" s="328">
        <v>44118</v>
      </c>
      <c r="J21" s="328">
        <v>44057</v>
      </c>
      <c r="K21" s="319" t="s">
        <v>539</v>
      </c>
      <c r="L21" s="319" t="s">
        <v>539</v>
      </c>
      <c r="M21" s="319" t="s">
        <v>539</v>
      </c>
      <c r="N21" s="319" t="s">
        <v>539</v>
      </c>
      <c r="O21" s="319" t="s">
        <v>539</v>
      </c>
    </row>
    <row r="22" spans="1:15" ht="15.75">
      <c r="A22" s="329"/>
      <c r="B22" s="330" t="s">
        <v>141</v>
      </c>
      <c r="C22" s="331"/>
      <c r="D22" s="319" t="s">
        <v>539</v>
      </c>
      <c r="E22" s="331" t="s">
        <v>424</v>
      </c>
      <c r="F22" s="319" t="s">
        <v>539</v>
      </c>
      <c r="G22" s="319" t="s">
        <v>539</v>
      </c>
      <c r="H22" s="319" t="s">
        <v>539</v>
      </c>
      <c r="I22" s="331" t="s">
        <v>424</v>
      </c>
      <c r="J22" s="331" t="s">
        <v>422</v>
      </c>
      <c r="K22" s="331"/>
      <c r="L22" s="331"/>
      <c r="M22" s="331"/>
      <c r="N22" s="331"/>
      <c r="O22" s="331"/>
    </row>
    <row r="23" spans="1:15" ht="15.75">
      <c r="A23" s="332"/>
      <c r="B23" s="333"/>
      <c r="C23" s="334"/>
      <c r="D23" s="335"/>
      <c r="E23" s="335"/>
      <c r="F23" s="335"/>
      <c r="G23" s="334"/>
      <c r="H23" s="335"/>
      <c r="I23" s="335"/>
      <c r="J23" s="335"/>
      <c r="K23" s="334"/>
      <c r="L23" s="335"/>
      <c r="M23" s="335"/>
      <c r="N23" s="335"/>
      <c r="O23" s="335"/>
    </row>
    <row r="24" spans="1:15" ht="24.75" customHeight="1">
      <c r="A24" s="336" t="s">
        <v>12</v>
      </c>
      <c r="B24" s="337" t="s">
        <v>168</v>
      </c>
      <c r="C24" s="338"/>
      <c r="D24" s="338"/>
      <c r="E24" s="338"/>
      <c r="F24" s="338"/>
      <c r="G24" s="338"/>
      <c r="H24" s="338"/>
      <c r="I24" s="338"/>
      <c r="J24" s="338"/>
      <c r="K24" s="338"/>
      <c r="L24" s="338"/>
      <c r="M24" s="338"/>
      <c r="N24" s="338"/>
      <c r="O24" s="338"/>
    </row>
    <row r="25" spans="1:15" ht="271.5" customHeight="1">
      <c r="A25" s="339">
        <v>1</v>
      </c>
      <c r="B25" s="340" t="s">
        <v>209</v>
      </c>
      <c r="C25" s="341" t="s">
        <v>722</v>
      </c>
      <c r="D25" s="342" t="s">
        <v>723</v>
      </c>
      <c r="E25" s="319" t="s">
        <v>539</v>
      </c>
      <c r="F25" s="342" t="s">
        <v>724</v>
      </c>
      <c r="G25" s="342" t="s">
        <v>725</v>
      </c>
      <c r="H25" s="342" t="s">
        <v>726</v>
      </c>
      <c r="I25" s="319" t="s">
        <v>539</v>
      </c>
      <c r="J25" s="319" t="s">
        <v>539</v>
      </c>
      <c r="K25" s="342" t="s">
        <v>727</v>
      </c>
      <c r="L25" s="342" t="s">
        <v>728</v>
      </c>
      <c r="M25" s="342" t="s">
        <v>729</v>
      </c>
      <c r="N25" s="342" t="s">
        <v>730</v>
      </c>
      <c r="O25" s="342" t="s">
        <v>731</v>
      </c>
    </row>
    <row r="26" spans="1:15" ht="128.25" customHeight="1">
      <c r="A26" s="339">
        <v>2</v>
      </c>
      <c r="B26" s="340" t="s">
        <v>178</v>
      </c>
      <c r="C26" s="332" t="s">
        <v>548</v>
      </c>
      <c r="D26" s="342" t="s">
        <v>639</v>
      </c>
      <c r="E26" s="319" t="s">
        <v>539</v>
      </c>
      <c r="F26" s="342" t="s">
        <v>640</v>
      </c>
      <c r="G26" s="332" t="s">
        <v>549</v>
      </c>
      <c r="H26" s="332" t="s">
        <v>550</v>
      </c>
      <c r="I26" s="319" t="s">
        <v>539</v>
      </c>
      <c r="J26" s="319" t="s">
        <v>539</v>
      </c>
      <c r="K26" s="332" t="s">
        <v>551</v>
      </c>
      <c r="L26" s="332" t="s">
        <v>552</v>
      </c>
      <c r="M26" s="332" t="s">
        <v>553</v>
      </c>
      <c r="N26" s="342" t="s">
        <v>554</v>
      </c>
      <c r="O26" s="342" t="s">
        <v>555</v>
      </c>
    </row>
    <row r="27" spans="1:15" ht="75.75">
      <c r="A27" s="339">
        <v>3</v>
      </c>
      <c r="B27" s="343" t="s">
        <v>170</v>
      </c>
      <c r="C27" s="332" t="s">
        <v>641</v>
      </c>
      <c r="D27" s="342" t="s">
        <v>556</v>
      </c>
      <c r="E27" s="319" t="s">
        <v>539</v>
      </c>
      <c r="F27" s="320" t="s">
        <v>642</v>
      </c>
      <c r="G27" s="344" t="s">
        <v>557</v>
      </c>
      <c r="H27" s="320" t="s">
        <v>643</v>
      </c>
      <c r="I27" s="319" t="s">
        <v>539</v>
      </c>
      <c r="J27" s="319" t="s">
        <v>539</v>
      </c>
      <c r="K27" s="320" t="s">
        <v>644</v>
      </c>
      <c r="L27" s="320" t="s">
        <v>645</v>
      </c>
      <c r="M27" s="320" t="s">
        <v>646</v>
      </c>
      <c r="N27" s="320" t="s">
        <v>647</v>
      </c>
      <c r="O27" s="320" t="s">
        <v>648</v>
      </c>
    </row>
    <row r="28" spans="1:15" ht="45">
      <c r="A28" s="339">
        <v>4</v>
      </c>
      <c r="B28" s="343" t="s">
        <v>138</v>
      </c>
      <c r="C28" s="332" t="s">
        <v>649</v>
      </c>
      <c r="D28" s="332" t="s">
        <v>650</v>
      </c>
      <c r="E28" s="319" t="s">
        <v>539</v>
      </c>
      <c r="F28" s="332" t="s">
        <v>651</v>
      </c>
      <c r="G28" s="332" t="s">
        <v>651</v>
      </c>
      <c r="H28" s="332" t="s">
        <v>651</v>
      </c>
      <c r="I28" s="319" t="s">
        <v>539</v>
      </c>
      <c r="J28" s="319" t="s">
        <v>539</v>
      </c>
      <c r="K28" s="319" t="s">
        <v>652</v>
      </c>
      <c r="L28" s="319" t="s">
        <v>653</v>
      </c>
      <c r="M28" s="319" t="s">
        <v>654</v>
      </c>
      <c r="N28" s="319" t="s">
        <v>655</v>
      </c>
      <c r="O28" s="319" t="s">
        <v>656</v>
      </c>
    </row>
    <row r="29" spans="1:15" ht="51.75" customHeight="1">
      <c r="A29" s="339">
        <v>5</v>
      </c>
      <c r="B29" s="343" t="s">
        <v>105</v>
      </c>
      <c r="C29" s="332" t="s">
        <v>657</v>
      </c>
      <c r="D29" s="332" t="s">
        <v>658</v>
      </c>
      <c r="E29" s="319" t="s">
        <v>539</v>
      </c>
      <c r="F29" s="332" t="s">
        <v>651</v>
      </c>
      <c r="G29" s="332" t="s">
        <v>651</v>
      </c>
      <c r="H29" s="332" t="s">
        <v>651</v>
      </c>
      <c r="I29" s="319" t="s">
        <v>539</v>
      </c>
      <c r="J29" s="319" t="s">
        <v>539</v>
      </c>
      <c r="K29" s="319" t="s">
        <v>659</v>
      </c>
      <c r="L29" s="319" t="s">
        <v>660</v>
      </c>
      <c r="M29" s="319" t="s">
        <v>661</v>
      </c>
      <c r="N29" s="319" t="s">
        <v>662</v>
      </c>
      <c r="O29" s="319" t="s">
        <v>663</v>
      </c>
    </row>
    <row r="30" spans="1:15" ht="60.75">
      <c r="A30" s="339">
        <v>6</v>
      </c>
      <c r="B30" s="343" t="s">
        <v>106</v>
      </c>
      <c r="C30" s="332" t="s">
        <v>664</v>
      </c>
      <c r="D30" s="332" t="s">
        <v>665</v>
      </c>
      <c r="E30" s="319" t="s">
        <v>539</v>
      </c>
      <c r="F30" s="332" t="s">
        <v>666</v>
      </c>
      <c r="G30" s="332" t="s">
        <v>667</v>
      </c>
      <c r="H30" s="332" t="s">
        <v>668</v>
      </c>
      <c r="I30" s="319" t="s">
        <v>539</v>
      </c>
      <c r="J30" s="319" t="s">
        <v>539</v>
      </c>
      <c r="K30" s="332" t="s">
        <v>669</v>
      </c>
      <c r="L30" s="332" t="s">
        <v>670</v>
      </c>
      <c r="M30" s="332" t="s">
        <v>671</v>
      </c>
      <c r="N30" s="332" t="s">
        <v>672</v>
      </c>
      <c r="O30" s="332" t="s">
        <v>673</v>
      </c>
    </row>
    <row r="31" spans="1:15" ht="115.5" customHeight="1">
      <c r="A31" s="339">
        <v>7</v>
      </c>
      <c r="B31" s="343" t="s">
        <v>210</v>
      </c>
      <c r="C31" s="332" t="s">
        <v>674</v>
      </c>
      <c r="D31" s="332" t="s">
        <v>675</v>
      </c>
      <c r="E31" s="319" t="s">
        <v>539</v>
      </c>
      <c r="F31" s="332" t="s">
        <v>676</v>
      </c>
      <c r="G31" s="332" t="s">
        <v>677</v>
      </c>
      <c r="H31" s="332" t="s">
        <v>678</v>
      </c>
      <c r="I31" s="319" t="s">
        <v>539</v>
      </c>
      <c r="J31" s="319" t="s">
        <v>539</v>
      </c>
      <c r="K31" s="332" t="s">
        <v>679</v>
      </c>
      <c r="L31" s="332" t="s">
        <v>680</v>
      </c>
      <c r="M31" s="332" t="s">
        <v>681</v>
      </c>
      <c r="N31" s="332" t="s">
        <v>682</v>
      </c>
      <c r="O31" s="332" t="s">
        <v>683</v>
      </c>
    </row>
    <row r="32" spans="1:15" ht="90">
      <c r="A32" s="758">
        <v>8</v>
      </c>
      <c r="B32" s="343" t="s">
        <v>128</v>
      </c>
      <c r="C32" s="345" t="s">
        <v>684</v>
      </c>
      <c r="D32" s="345" t="s">
        <v>685</v>
      </c>
      <c r="E32" s="319" t="s">
        <v>539</v>
      </c>
      <c r="F32" s="345" t="s">
        <v>686</v>
      </c>
      <c r="G32" s="345" t="s">
        <v>687</v>
      </c>
      <c r="H32" s="345" t="s">
        <v>688</v>
      </c>
      <c r="I32" s="319" t="s">
        <v>539</v>
      </c>
      <c r="J32" s="319" t="s">
        <v>539</v>
      </c>
      <c r="K32" s="345" t="s">
        <v>689</v>
      </c>
      <c r="L32" s="345" t="s">
        <v>690</v>
      </c>
      <c r="M32" s="346" t="s">
        <v>691</v>
      </c>
      <c r="N32" s="345" t="s">
        <v>692</v>
      </c>
      <c r="O32" s="345" t="s">
        <v>693</v>
      </c>
    </row>
    <row r="33" spans="1:15">
      <c r="A33" s="759"/>
      <c r="B33" s="343" t="s">
        <v>131</v>
      </c>
      <c r="C33" s="347" t="s">
        <v>558</v>
      </c>
      <c r="D33" s="318" t="s">
        <v>544</v>
      </c>
      <c r="E33" s="319" t="s">
        <v>539</v>
      </c>
      <c r="F33" s="325" t="s">
        <v>559</v>
      </c>
      <c r="G33" s="347" t="s">
        <v>694</v>
      </c>
      <c r="H33" s="318" t="s">
        <v>560</v>
      </c>
      <c r="I33" s="319" t="s">
        <v>539</v>
      </c>
      <c r="J33" s="319" t="s">
        <v>539</v>
      </c>
      <c r="K33" s="347" t="s">
        <v>561</v>
      </c>
      <c r="L33" s="318" t="s">
        <v>544</v>
      </c>
      <c r="M33" s="347" t="s">
        <v>561</v>
      </c>
      <c r="N33" s="318" t="s">
        <v>544</v>
      </c>
      <c r="O33" s="318" t="s">
        <v>562</v>
      </c>
    </row>
    <row r="34" spans="1:15">
      <c r="A34" s="759"/>
      <c r="B34" s="343" t="s">
        <v>132</v>
      </c>
      <c r="C34" s="347" t="s">
        <v>563</v>
      </c>
      <c r="D34" s="318" t="s">
        <v>564</v>
      </c>
      <c r="E34" s="319" t="s">
        <v>539</v>
      </c>
      <c r="F34" s="325">
        <v>3130801</v>
      </c>
      <c r="G34" s="347" t="s">
        <v>565</v>
      </c>
      <c r="H34" s="318">
        <v>62121</v>
      </c>
      <c r="I34" s="319" t="s">
        <v>539</v>
      </c>
      <c r="J34" s="319" t="s">
        <v>539</v>
      </c>
      <c r="K34" s="347" t="s">
        <v>566</v>
      </c>
      <c r="L34" s="318" t="s">
        <v>567</v>
      </c>
      <c r="M34" s="318" t="s">
        <v>568</v>
      </c>
      <c r="N34" s="318" t="s">
        <v>569</v>
      </c>
      <c r="O34" s="318">
        <v>3131806</v>
      </c>
    </row>
    <row r="35" spans="1:15">
      <c r="A35" s="759"/>
      <c r="B35" s="343" t="s">
        <v>133</v>
      </c>
      <c r="C35" s="348">
        <v>108900000</v>
      </c>
      <c r="D35" s="349">
        <v>108990000</v>
      </c>
      <c r="E35" s="319" t="s">
        <v>539</v>
      </c>
      <c r="F35" s="350">
        <v>108900000</v>
      </c>
      <c r="G35" s="351">
        <v>108900000</v>
      </c>
      <c r="H35" s="352">
        <v>108900000</v>
      </c>
      <c r="I35" s="319" t="s">
        <v>539</v>
      </c>
      <c r="J35" s="319" t="s">
        <v>539</v>
      </c>
      <c r="K35" s="353">
        <v>108900000</v>
      </c>
      <c r="L35" s="354">
        <v>108900000</v>
      </c>
      <c r="M35" s="354">
        <v>108900000</v>
      </c>
      <c r="N35" s="354">
        <v>108900000</v>
      </c>
      <c r="O35" s="355">
        <v>108900000</v>
      </c>
    </row>
    <row r="36" spans="1:15">
      <c r="A36" s="760"/>
      <c r="B36" s="343" t="s">
        <v>695</v>
      </c>
      <c r="C36" s="356">
        <v>44057</v>
      </c>
      <c r="D36" s="356">
        <v>44043</v>
      </c>
      <c r="E36" s="319" t="s">
        <v>539</v>
      </c>
      <c r="F36" s="328">
        <v>44035</v>
      </c>
      <c r="G36" s="356">
        <v>44057</v>
      </c>
      <c r="H36" s="356">
        <v>44042</v>
      </c>
      <c r="I36" s="319" t="s">
        <v>539</v>
      </c>
      <c r="J36" s="319" t="s">
        <v>539</v>
      </c>
      <c r="K36" s="356">
        <v>44057</v>
      </c>
      <c r="L36" s="356">
        <v>44055</v>
      </c>
      <c r="M36" s="356">
        <v>44047</v>
      </c>
      <c r="N36" s="356">
        <v>44036</v>
      </c>
      <c r="O36" s="356">
        <v>44065</v>
      </c>
    </row>
    <row r="37" spans="1:15" s="359" customFormat="1" ht="15.75">
      <c r="A37" s="336"/>
      <c r="B37" s="357" t="s">
        <v>142</v>
      </c>
      <c r="C37" s="331" t="s">
        <v>422</v>
      </c>
      <c r="D37" s="331" t="s">
        <v>422</v>
      </c>
      <c r="E37" s="331"/>
      <c r="F37" s="331" t="s">
        <v>422</v>
      </c>
      <c r="G37" s="331" t="s">
        <v>422</v>
      </c>
      <c r="H37" s="331" t="s">
        <v>422</v>
      </c>
      <c r="I37" s="358"/>
      <c r="J37" s="358"/>
      <c r="K37" s="331" t="s">
        <v>422</v>
      </c>
      <c r="L37" s="331" t="s">
        <v>422</v>
      </c>
      <c r="M37" s="331" t="s">
        <v>422</v>
      </c>
      <c r="N37" s="331" t="s">
        <v>422</v>
      </c>
      <c r="O37" s="331" t="s">
        <v>422</v>
      </c>
    </row>
    <row r="44" spans="1:15">
      <c r="M44" s="306" t="s">
        <v>570</v>
      </c>
    </row>
    <row r="45" spans="1:15">
      <c r="C45" s="360"/>
    </row>
    <row r="46" spans="1:15">
      <c r="C46" s="360"/>
    </row>
  </sheetData>
  <sheetProtection algorithmName="SHA-512" hashValue="FFrVjBAvSHj+DMeaKBPEGsidx8OmFfSUx33LnMWSTq/CL5pvXu+WkHrmfLwxVxhJ8jnD/FMUBR0YVRYaLu5viA==" saltValue="Q+t5lLSWWUfPLcut915W7Q==" spinCount="100000" sheet="1" objects="1" scenarios="1" selectLockedCells="1" selectUnlockedCells="1"/>
  <mergeCells count="1">
    <mergeCell ref="A32:A36"/>
  </mergeCells>
  <conditionalFormatting sqref="C37">
    <cfRule type="cellIs" dxfId="5869" priority="23" operator="equal">
      <formula>"NO CUMPLE"</formula>
    </cfRule>
    <cfRule type="cellIs" dxfId="5868" priority="24" operator="equal">
      <formula>"CUMPLE"</formula>
    </cfRule>
  </conditionalFormatting>
  <conditionalFormatting sqref="D37">
    <cfRule type="cellIs" dxfId="5867" priority="21" operator="equal">
      <formula>"NO CUMPLE"</formula>
    </cfRule>
    <cfRule type="cellIs" dxfId="5866" priority="22" operator="equal">
      <formula>"CUMPLE"</formula>
    </cfRule>
  </conditionalFormatting>
  <conditionalFormatting sqref="E37">
    <cfRule type="cellIs" dxfId="5865" priority="19" operator="equal">
      <formula>"NO CUMPLE"</formula>
    </cfRule>
    <cfRule type="cellIs" dxfId="5864" priority="20" operator="equal">
      <formula>"CUMPLE"</formula>
    </cfRule>
  </conditionalFormatting>
  <conditionalFormatting sqref="C22 I22:O22 E22">
    <cfRule type="cellIs" dxfId="5863" priority="17" operator="equal">
      <formula>"NO CUMPLE"</formula>
    </cfRule>
    <cfRule type="cellIs" dxfId="5862" priority="18" operator="equal">
      <formula>"CUMPLE"</formula>
    </cfRule>
  </conditionalFormatting>
  <conditionalFormatting sqref="K37">
    <cfRule type="cellIs" dxfId="5861" priority="15" operator="equal">
      <formula>"NO CUMPLE"</formula>
    </cfRule>
    <cfRule type="cellIs" dxfId="5860" priority="16" operator="equal">
      <formula>"CUMPLE"</formula>
    </cfRule>
  </conditionalFormatting>
  <conditionalFormatting sqref="L37">
    <cfRule type="cellIs" dxfId="5859" priority="13" operator="equal">
      <formula>"NO CUMPLE"</formula>
    </cfRule>
    <cfRule type="cellIs" dxfId="5858" priority="14" operator="equal">
      <formula>"CUMPLE"</formula>
    </cfRule>
  </conditionalFormatting>
  <conditionalFormatting sqref="M37">
    <cfRule type="cellIs" dxfId="5857" priority="11" operator="equal">
      <formula>"NO CUMPLE"</formula>
    </cfRule>
    <cfRule type="cellIs" dxfId="5856" priority="12" operator="equal">
      <formula>"CUMPLE"</formula>
    </cfRule>
  </conditionalFormatting>
  <conditionalFormatting sqref="N37">
    <cfRule type="cellIs" dxfId="5855" priority="9" operator="equal">
      <formula>"NO CUMPLE"</formula>
    </cfRule>
    <cfRule type="cellIs" dxfId="5854" priority="10" operator="equal">
      <formula>"CUMPLE"</formula>
    </cfRule>
  </conditionalFormatting>
  <conditionalFormatting sqref="O37">
    <cfRule type="cellIs" dxfId="5853" priority="7" operator="equal">
      <formula>"NO CUMPLE"</formula>
    </cfRule>
    <cfRule type="cellIs" dxfId="5852" priority="8" operator="equal">
      <formula>"CUMPLE"</formula>
    </cfRule>
  </conditionalFormatting>
  <conditionalFormatting sqref="G37">
    <cfRule type="cellIs" dxfId="5851" priority="5" operator="equal">
      <formula>"NO CUMPLE"</formula>
    </cfRule>
    <cfRule type="cellIs" dxfId="5850" priority="6" operator="equal">
      <formula>"CUMPLE"</formula>
    </cfRule>
  </conditionalFormatting>
  <conditionalFormatting sqref="H37">
    <cfRule type="cellIs" dxfId="5849" priority="3" operator="equal">
      <formula>"NO CUMPLE"</formula>
    </cfRule>
    <cfRule type="cellIs" dxfId="5848" priority="4" operator="equal">
      <formula>"CUMPLE"</formula>
    </cfRule>
  </conditionalFormatting>
  <conditionalFormatting sqref="F37">
    <cfRule type="cellIs" dxfId="5847" priority="1" operator="equal">
      <formula>"NO CUMPLE"</formula>
    </cfRule>
    <cfRule type="cellIs" dxfId="5846" priority="2" operator="equal">
      <formula>"CUMPLE"</formula>
    </cfRule>
  </conditionalFormatting>
  <dataValidations count="1">
    <dataValidation type="list" allowBlank="1" showInputMessage="1" showErrorMessage="1" sqref="C22 E22 I22:O22 K37:O37 C37:H37" xr:uid="{463F9D7A-80A6-465C-8393-30C0A3F35050}">
      <formula1>"CUMPLE,NO CUMPLE"</formula1>
    </dataValidation>
  </dataValidations>
  <printOptions horizontalCentered="1"/>
  <pageMargins left="0.39370078740157483" right="0.19685039370078741" top="0.39370078740157483" bottom="0.39370078740157483" header="0.31496062992125984" footer="0.31496062992125984"/>
  <pageSetup scale="10" orientation="portrait" horizontalDpi="300" verticalDpi="300" r:id="rId1"/>
  <rowBreaks count="1" manualBreakCount="1">
    <brk id="2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3"/>
  <dimension ref="A1:AL668"/>
  <sheetViews>
    <sheetView topLeftCell="R214" zoomScale="70" zoomScaleNormal="70" workbookViewId="0">
      <selection activeCell="X217" sqref="A217:XFD219"/>
    </sheetView>
  </sheetViews>
  <sheetFormatPr baseColWidth="10" defaultColWidth="11.42578125" defaultRowHeight="30" customHeight="1"/>
  <cols>
    <col min="1" max="1" width="6" style="50" customWidth="1"/>
    <col min="2" max="2" width="6.85546875" style="50" bestFit="1" customWidth="1"/>
    <col min="3" max="3" width="27.85546875" style="39" customWidth="1"/>
    <col min="4" max="4" width="16.42578125" style="39" bestFit="1" customWidth="1"/>
    <col min="5" max="5" width="49.7109375" style="52" customWidth="1"/>
    <col min="6" max="6" width="29.42578125" style="53" customWidth="1"/>
    <col min="7" max="7" width="16.28515625" style="53" customWidth="1"/>
    <col min="8" max="9" width="16.7109375" style="39" customWidth="1"/>
    <col min="10" max="10" width="15.42578125" style="39" bestFit="1" customWidth="1"/>
    <col min="11" max="11" width="10" style="39" bestFit="1" customWidth="1"/>
    <col min="12" max="12" width="15.42578125" style="39" bestFit="1" customWidth="1"/>
    <col min="13" max="13" width="9.5703125" style="39" bestFit="1" customWidth="1"/>
    <col min="14" max="14" width="28.140625" style="39" customWidth="1"/>
    <col min="15" max="15" width="25.5703125" style="39" customWidth="1"/>
    <col min="16" max="16" width="29.28515625" style="39" customWidth="1"/>
    <col min="17" max="17" width="20.28515625" style="39" customWidth="1"/>
    <col min="18" max="18" width="26.85546875" style="39" customWidth="1"/>
    <col min="19" max="19" width="79.140625" style="39" customWidth="1"/>
    <col min="20" max="20" width="48.5703125" style="39" customWidth="1"/>
    <col min="21" max="21" width="23.28515625" style="39" customWidth="1"/>
    <col min="22" max="22" width="17.5703125" style="39" customWidth="1"/>
    <col min="23" max="23" width="30.7109375" style="54" customWidth="1"/>
    <col min="24" max="24" width="39.5703125" style="54" customWidth="1"/>
    <col min="25" max="25" width="22.85546875" style="54" customWidth="1"/>
    <col min="26" max="26" width="32.42578125" style="54" customWidth="1"/>
    <col min="27" max="27" width="51.5703125" style="39" customWidth="1"/>
    <col min="28" max="28" width="11.42578125" style="39" hidden="1" customWidth="1"/>
    <col min="29" max="29" width="26.85546875" style="39" customWidth="1"/>
    <col min="30" max="30" width="35.140625" style="39" customWidth="1"/>
    <col min="31" max="31" width="23.5703125" style="39" customWidth="1"/>
    <col min="32" max="32" width="11.42578125" style="39" customWidth="1"/>
    <col min="33" max="38" width="11.42578125" style="39" hidden="1" customWidth="1"/>
    <col min="39" max="39" width="0" style="39" hidden="1" customWidth="1"/>
    <col min="40" max="16384" width="11.42578125" style="39"/>
  </cols>
  <sheetData>
    <row r="1" spans="1:38" ht="39.950000000000003" customHeight="1">
      <c r="B1" s="947" t="s">
        <v>65</v>
      </c>
      <c r="C1" s="948"/>
      <c r="D1" s="948"/>
      <c r="E1" s="948"/>
      <c r="F1" s="948"/>
      <c r="G1" s="948"/>
      <c r="H1" s="948"/>
      <c r="I1" s="948"/>
      <c r="J1" s="948"/>
      <c r="K1" s="948"/>
      <c r="L1" s="948"/>
      <c r="M1" s="948"/>
      <c r="N1" s="948"/>
      <c r="O1" s="948"/>
      <c r="P1" s="948"/>
      <c r="Q1" s="948"/>
      <c r="R1" s="948"/>
      <c r="S1" s="949"/>
      <c r="W1" s="39"/>
      <c r="X1" s="39"/>
      <c r="Y1" s="39"/>
      <c r="Z1" s="39"/>
    </row>
    <row r="2" spans="1:38" s="42" customFormat="1" ht="12.75" customHeight="1">
      <c r="A2" s="40"/>
      <c r="B2" s="40"/>
      <c r="C2" s="41"/>
      <c r="D2" s="41"/>
      <c r="E2" s="41"/>
      <c r="F2" s="41"/>
      <c r="G2" s="41"/>
      <c r="H2" s="41"/>
      <c r="I2" s="39"/>
      <c r="J2" s="39"/>
      <c r="K2" s="39"/>
      <c r="L2" s="39"/>
      <c r="M2" s="39"/>
    </row>
    <row r="3" spans="1:38" s="42" customFormat="1" ht="163.5" customHeight="1">
      <c r="B3" s="944" t="s">
        <v>211</v>
      </c>
      <c r="C3" s="945"/>
      <c r="D3" s="945"/>
      <c r="E3" s="945"/>
      <c r="F3" s="945"/>
      <c r="G3" s="945"/>
      <c r="H3" s="945"/>
      <c r="I3" s="945"/>
      <c r="J3" s="945"/>
      <c r="K3" s="945"/>
      <c r="L3" s="945"/>
      <c r="M3" s="945"/>
      <c r="N3" s="945"/>
      <c r="O3" s="945"/>
      <c r="P3" s="945"/>
      <c r="Q3" s="945"/>
      <c r="R3" s="945"/>
      <c r="S3" s="946"/>
    </row>
    <row r="4" spans="1:38" s="42" customFormat="1" ht="12.75" customHeight="1">
      <c r="F4" s="950"/>
      <c r="G4" s="950"/>
      <c r="H4" s="950"/>
      <c r="I4" s="950"/>
      <c r="J4" s="950"/>
      <c r="K4" s="950"/>
      <c r="L4" s="950"/>
      <c r="M4" s="950"/>
      <c r="N4" s="950"/>
      <c r="O4" s="39"/>
      <c r="P4" s="39"/>
    </row>
    <row r="5" spans="1:38" s="42" customFormat="1" ht="30.75" customHeight="1">
      <c r="F5" s="951" t="s">
        <v>173</v>
      </c>
      <c r="G5" s="952"/>
      <c r="H5" s="43" t="s">
        <v>67</v>
      </c>
      <c r="L5" s="953" t="s">
        <v>32</v>
      </c>
      <c r="M5" s="953"/>
      <c r="N5" s="954" t="s">
        <v>0</v>
      </c>
      <c r="O5" s="954"/>
      <c r="P5" s="95" t="s">
        <v>1</v>
      </c>
    </row>
    <row r="6" spans="1:38" s="42" customFormat="1" ht="18">
      <c r="F6" s="955">
        <v>877803</v>
      </c>
      <c r="G6" s="956"/>
      <c r="H6" s="3">
        <v>2</v>
      </c>
      <c r="L6" s="953"/>
      <c r="M6" s="953"/>
      <c r="N6" s="957">
        <v>1089000000</v>
      </c>
      <c r="O6" s="957"/>
      <c r="P6" s="44">
        <f>+(ROUND(N6/$F$6,0))</f>
        <v>1241</v>
      </c>
      <c r="Q6" s="42">
        <f>P6*2</f>
        <v>2482</v>
      </c>
    </row>
    <row r="7" spans="1:38" s="42" customFormat="1" ht="12.75" customHeight="1">
      <c r="A7" s="45"/>
      <c r="B7" s="45"/>
      <c r="C7" s="46"/>
      <c r="D7" s="47"/>
      <c r="E7" s="48"/>
      <c r="F7" s="39"/>
      <c r="G7" s="39"/>
      <c r="H7" s="39"/>
      <c r="I7" s="49"/>
      <c r="J7" s="39"/>
      <c r="K7" s="39"/>
      <c r="L7" s="39"/>
      <c r="M7" s="39"/>
    </row>
    <row r="8" spans="1:38" ht="15">
      <c r="P8" s="297"/>
      <c r="W8" s="39"/>
      <c r="X8" s="39"/>
      <c r="Y8" s="39"/>
      <c r="Z8" s="39"/>
    </row>
    <row r="9" spans="1:38" ht="15">
      <c r="W9" s="39"/>
      <c r="X9" s="39"/>
      <c r="Y9" s="39"/>
      <c r="Z9" s="39"/>
    </row>
    <row r="10" spans="1:38" ht="74.25" customHeight="1">
      <c r="B10" s="107">
        <v>1</v>
      </c>
      <c r="C10" s="815" t="s">
        <v>122</v>
      </c>
      <c r="D10" s="816"/>
      <c r="E10" s="817"/>
      <c r="F10" s="818" t="str">
        <f>IFERROR(VLOOKUP(B10,LISTA_OFERENTES,2,FALSE)," ")</f>
        <v>URBÁNICO S.A.S</v>
      </c>
      <c r="G10" s="819"/>
      <c r="H10" s="819"/>
      <c r="I10" s="819"/>
      <c r="J10" s="819"/>
      <c r="K10" s="819"/>
      <c r="L10" s="819"/>
      <c r="M10" s="819"/>
      <c r="N10" s="819"/>
      <c r="O10" s="820"/>
      <c r="P10" s="938" t="s">
        <v>107</v>
      </c>
      <c r="Q10" s="939"/>
      <c r="R10" s="940"/>
      <c r="S10" s="11">
        <f>5-(INT(COUNTBLANK(C13:C27))-10)</f>
        <v>5</v>
      </c>
      <c r="T10" s="12"/>
    </row>
    <row r="11" spans="1:38" s="116" customFormat="1" ht="45" customHeight="1">
      <c r="B11" s="833" t="s">
        <v>46</v>
      </c>
      <c r="C11" s="761" t="s">
        <v>15</v>
      </c>
      <c r="D11" s="761" t="s">
        <v>16</v>
      </c>
      <c r="E11" s="761" t="s">
        <v>17</v>
      </c>
      <c r="F11" s="761" t="s">
        <v>18</v>
      </c>
      <c r="G11" s="761" t="s">
        <v>19</v>
      </c>
      <c r="H11" s="761" t="s">
        <v>20</v>
      </c>
      <c r="I11" s="761" t="s">
        <v>21</v>
      </c>
      <c r="J11" s="830" t="s">
        <v>53</v>
      </c>
      <c r="K11" s="831"/>
      <c r="L11" s="831"/>
      <c r="M11" s="832"/>
      <c r="N11" s="855" t="s">
        <v>531</v>
      </c>
      <c r="O11" s="855" t="s">
        <v>530</v>
      </c>
      <c r="P11" s="761" t="s">
        <v>525</v>
      </c>
      <c r="Q11" s="761" t="s">
        <v>80</v>
      </c>
      <c r="R11" s="841" t="s">
        <v>592</v>
      </c>
      <c r="S11" s="838" t="s">
        <v>81</v>
      </c>
      <c r="T11" s="839" t="s">
        <v>84</v>
      </c>
      <c r="U11" s="936" t="s">
        <v>82</v>
      </c>
      <c r="V11" s="936" t="s">
        <v>83</v>
      </c>
      <c r="W11" s="841" t="s">
        <v>528</v>
      </c>
      <c r="X11" s="117"/>
      <c r="Y11" s="117"/>
      <c r="Z11" s="958" t="s">
        <v>99</v>
      </c>
      <c r="AA11" s="959"/>
      <c r="AB11" s="960"/>
      <c r="AC11" s="675" t="s">
        <v>100</v>
      </c>
    </row>
    <row r="12" spans="1:38" s="116" customFormat="1" ht="71.25" customHeight="1">
      <c r="B12" s="834"/>
      <c r="C12" s="762"/>
      <c r="D12" s="762"/>
      <c r="E12" s="762"/>
      <c r="F12" s="762"/>
      <c r="G12" s="762"/>
      <c r="H12" s="762"/>
      <c r="I12" s="762"/>
      <c r="J12" s="824" t="s">
        <v>121</v>
      </c>
      <c r="K12" s="825"/>
      <c r="L12" s="825"/>
      <c r="M12" s="826"/>
      <c r="N12" s="856"/>
      <c r="O12" s="856"/>
      <c r="P12" s="762"/>
      <c r="Q12" s="762"/>
      <c r="R12" s="842"/>
      <c r="S12" s="762"/>
      <c r="T12" s="840"/>
      <c r="U12" s="936"/>
      <c r="V12" s="936"/>
      <c r="W12" s="842"/>
      <c r="X12" s="117"/>
      <c r="Y12" s="117"/>
      <c r="Z12" s="676">
        <v>1</v>
      </c>
      <c r="AA12" s="677" t="str">
        <f t="shared" ref="AA12:AA24" si="0">IFERROR(VLOOKUP(Z12,LISTA_OFERENTES,2,FALSE)," ")</f>
        <v>URBÁNICO S.A.S</v>
      </c>
      <c r="AB12" s="677" t="e">
        <f t="shared" ref="AB12:AB24" si="1">VLOOKUP(AA12,BANDERA,2,FALSE)</f>
        <v>#N/A</v>
      </c>
      <c r="AC12" s="678" t="s">
        <v>590</v>
      </c>
      <c r="AG12" s="51" t="str">
        <f t="shared" ref="AG12:AG24" si="2">AA12</f>
        <v>URBÁNICO S.A.S</v>
      </c>
      <c r="AH12" s="94" t="str">
        <f t="shared" ref="AH12:AH24" ca="1" si="3">INDIRECT("T"&amp;AK12)</f>
        <v>NO CUMPLE</v>
      </c>
      <c r="AJ12" s="21" t="s">
        <v>114</v>
      </c>
      <c r="AK12" s="93">
        <v>28</v>
      </c>
      <c r="AL12" s="92"/>
    </row>
    <row r="13" spans="1:38" s="15" customFormat="1" ht="24.95" customHeight="1">
      <c r="A13" s="20"/>
      <c r="B13" s="791">
        <v>1</v>
      </c>
      <c r="C13" s="890">
        <v>56</v>
      </c>
      <c r="D13" s="890">
        <v>209</v>
      </c>
      <c r="E13" s="890">
        <v>4600061427</v>
      </c>
      <c r="F13" s="890" t="s">
        <v>431</v>
      </c>
      <c r="G13" s="893">
        <v>1686.39</v>
      </c>
      <c r="H13" s="896" t="s">
        <v>434</v>
      </c>
      <c r="I13" s="899">
        <v>0.5</v>
      </c>
      <c r="J13" s="114" t="s">
        <v>422</v>
      </c>
      <c r="K13" s="115">
        <v>721015</v>
      </c>
      <c r="L13" s="114" t="s">
        <v>422</v>
      </c>
      <c r="M13" s="115">
        <v>721211</v>
      </c>
      <c r="N13" s="836" t="s">
        <v>426</v>
      </c>
      <c r="O13" s="836" t="s">
        <v>426</v>
      </c>
      <c r="P13" s="917" t="s">
        <v>517</v>
      </c>
      <c r="Q13" s="917" t="s">
        <v>518</v>
      </c>
      <c r="R13" s="836" t="s">
        <v>426</v>
      </c>
      <c r="S13" s="929"/>
      <c r="T13" s="914" t="s">
        <v>425</v>
      </c>
      <c r="U13" s="935" t="s">
        <v>520</v>
      </c>
      <c r="V13" s="835">
        <f>IF(OR(AND(N13="SI",O13="SI",P13="PRESENTÓ CERTIFICADO",Q13="ACORDE A ITEM 5.2.1 (T.R.)",T13="REQUERIMIENTOS SUBSANADOS",U13="CUMPLEN CON LO SOLICITADO"),AND(N13="SI",O13="SI",P13="NO PRESENTÓ CERTIFICADO",Q13="ACORDE A ITEM 5.2.1 (T.R.)",T13="REQUERIMIENTOS SUBSANADOS",U13="CUMPLEN CON LO SOLICITADO"),AND(N13="SI",O13="SI",P13="PRESENTÓ CERTIFICADO",Q13="ACORDE A ITEM 5.2.1 (T.R.)",T13="SIN OBSERVACIÓN",U13="CUMPLEN CON LO SOLICITADO")),G13*I13,0)</f>
        <v>843.19500000000005</v>
      </c>
      <c r="W13" s="933" t="str">
        <f>IF(OR(AND(R13="SI",R16="SI"),AND(R13="SI",R19="SI"),AND(R13="SI",R22="SI"),AND(R13="SI",R25="SI"),AND(R16="SI",R19="SI"),AND(R16="SI",R22="SI"),AND(R16="SI",R25="SI"), AND(R19="SI",R22="SI"),AND(R19="SI",R25="SI"),AND(R22="SI",R25="SI"),AND(R13="NO",T13="REQUERIMIENTOS SUBSANADOS",R16="SI"),AND(R13="NO",T13="REQUERIMIENTOS SUBSANADOS",R19="SI"),AND(R13="NO",T13="REQUERIMIENTOS SUBSANADOS",R22="SI"),AND(R13="NO",T13="REQUERIMIENTOS SUBSANADOS",R25="SI"),AND(R16="NO",T16="REQUERIMIENTOS SUBSANADOS",R19="SI"),AND(R16="NO",T16="REQUERIMIENTOS SUBSANADOS",R22="SI"),AND(R16="NO",T16="REQUERIMIENTOS SUBSANADOS",R25="SI"), AND(R19="NO",T19="REQUERIMIENTOS SUBSANADOS",R22="SI"),AND(R19="NO",T19="REQUERIMIENTOS SUBSANADOS",R25="SI"),AND(R22="NO",T22="REQUERIMIENTOS SUBSANADOS",R25="SI"),AND(R13="SI",R16="NO",T16="REQUERIMIENTOS SUBSANADOS"),AND(R13="SI",R19="NO",T19="REQUERIMIENTOS SUBSANADOS"),AND(R13="SI",R22="NO",T22="REQUERIMIENTOS SUBSANADOS"),AND(R13="SI",R25="NO",T25="REQUERIMIENTOS SUBSANADOS"),AND(R16="SI",R19="NO",T19="REQUERIMIENTOS SUBSANADOS"),AND(R16="SI",R22="NO",T22="REQUERIMIENTOS SUBSANADOS"),AND(R16="SI",R25="NO",T25="REQUERIMIENTOS SUBSANADOS"), AND(R19="SI",R22="NO",T22="REQUERIMIENTOS SUBSANADOS"),AND(R19="SI",R25="NO",T25="REQUERIMIENTOS SUBSANADOS"),AND(R22="SI",R25="NO",T25="REQUERIMIENTOS SUBSANADOS")),"SI","NO")</f>
        <v>SI</v>
      </c>
      <c r="Z13" s="676">
        <v>2</v>
      </c>
      <c r="AA13" s="677" t="str">
        <f t="shared" si="0"/>
        <v>DISEÑO CONCRETO S.A.S</v>
      </c>
      <c r="AB13" s="677" t="e">
        <f t="shared" si="1"/>
        <v>#N/A</v>
      </c>
      <c r="AC13" s="678" t="s">
        <v>589</v>
      </c>
      <c r="AG13" s="51" t="str">
        <f t="shared" si="2"/>
        <v>DISEÑO CONCRETO S.A.S</v>
      </c>
      <c r="AH13" s="94" t="str">
        <f t="shared" ca="1" si="3"/>
        <v>CUMPLE</v>
      </c>
      <c r="AI13" s="18"/>
      <c r="AJ13" s="21" t="s">
        <v>114</v>
      </c>
      <c r="AK13" s="93">
        <f t="shared" ref="AK13:AK24" si="4">AK12+AL$13</f>
        <v>50</v>
      </c>
      <c r="AL13" s="295">
        <v>22</v>
      </c>
    </row>
    <row r="14" spans="1:38" s="15" customFormat="1" ht="24.95" customHeight="1">
      <c r="A14" s="20"/>
      <c r="B14" s="792"/>
      <c r="C14" s="891"/>
      <c r="D14" s="891"/>
      <c r="E14" s="891"/>
      <c r="F14" s="891"/>
      <c r="G14" s="894"/>
      <c r="H14" s="897"/>
      <c r="I14" s="900"/>
      <c r="J14" s="114" t="s">
        <v>422</v>
      </c>
      <c r="K14" s="115">
        <v>721029</v>
      </c>
      <c r="L14" s="114" t="s">
        <v>422</v>
      </c>
      <c r="M14" s="115">
        <v>721214</v>
      </c>
      <c r="N14" s="837"/>
      <c r="O14" s="837"/>
      <c r="P14" s="918"/>
      <c r="Q14" s="918"/>
      <c r="R14" s="837"/>
      <c r="S14" s="930"/>
      <c r="T14" s="915"/>
      <c r="U14" s="935"/>
      <c r="V14" s="835"/>
      <c r="W14" s="934"/>
      <c r="Z14" s="676">
        <v>3</v>
      </c>
      <c r="AA14" s="677" t="str">
        <f t="shared" si="0"/>
        <v>LUIS CARLOS PARRA</v>
      </c>
      <c r="AB14" s="677" t="e">
        <f t="shared" si="1"/>
        <v>#N/A</v>
      </c>
      <c r="AC14" s="678" t="s">
        <v>590</v>
      </c>
      <c r="AG14" s="51" t="str">
        <f t="shared" si="2"/>
        <v>LUIS CARLOS PARRA</v>
      </c>
      <c r="AH14" s="94" t="str">
        <f t="shared" ca="1" si="3"/>
        <v>NO CUMPLE</v>
      </c>
      <c r="AI14" s="18"/>
      <c r="AJ14" s="21" t="s">
        <v>114</v>
      </c>
      <c r="AK14" s="93">
        <f t="shared" si="4"/>
        <v>72</v>
      </c>
      <c r="AL14" s="296"/>
    </row>
    <row r="15" spans="1:38" s="15" customFormat="1" ht="24.95" customHeight="1">
      <c r="A15" s="20"/>
      <c r="B15" s="793"/>
      <c r="C15" s="892"/>
      <c r="D15" s="892"/>
      <c r="E15" s="892"/>
      <c r="F15" s="892"/>
      <c r="G15" s="895"/>
      <c r="H15" s="898"/>
      <c r="I15" s="901"/>
      <c r="J15" s="114" t="s">
        <v>422</v>
      </c>
      <c r="K15" s="115">
        <v>721033</v>
      </c>
      <c r="L15" s="114"/>
      <c r="M15" s="115"/>
      <c r="N15" s="837"/>
      <c r="O15" s="837"/>
      <c r="P15" s="919"/>
      <c r="Q15" s="919"/>
      <c r="R15" s="837"/>
      <c r="S15" s="931"/>
      <c r="T15" s="916"/>
      <c r="U15" s="935"/>
      <c r="V15" s="835"/>
      <c r="W15" s="934"/>
      <c r="Z15" s="676">
        <v>4</v>
      </c>
      <c r="AA15" s="677" t="str">
        <f t="shared" si="0"/>
        <v>OMEGA INGENIERÍA ASOCIADOS S.A.S</v>
      </c>
      <c r="AB15" s="677" t="e">
        <f t="shared" si="1"/>
        <v>#N/A</v>
      </c>
      <c r="AC15" s="678" t="s">
        <v>589</v>
      </c>
      <c r="AG15" s="51" t="str">
        <f t="shared" si="2"/>
        <v>OMEGA INGENIERÍA ASOCIADOS S.A.S</v>
      </c>
      <c r="AH15" s="94" t="str">
        <f t="shared" ca="1" si="3"/>
        <v>CUMPLE</v>
      </c>
      <c r="AI15" s="18"/>
      <c r="AJ15" s="21" t="s">
        <v>114</v>
      </c>
      <c r="AK15" s="93">
        <f t="shared" si="4"/>
        <v>94</v>
      </c>
      <c r="AL15" s="296"/>
    </row>
    <row r="16" spans="1:38" s="15" customFormat="1" ht="24.95" customHeight="1">
      <c r="A16" s="20"/>
      <c r="B16" s="791">
        <v>2</v>
      </c>
      <c r="C16" s="920">
        <v>63</v>
      </c>
      <c r="D16" s="920">
        <v>241</v>
      </c>
      <c r="E16" s="920" t="s">
        <v>427</v>
      </c>
      <c r="F16" s="920" t="s">
        <v>432</v>
      </c>
      <c r="G16" s="923">
        <v>163</v>
      </c>
      <c r="H16" s="896" t="s">
        <v>423</v>
      </c>
      <c r="I16" s="899">
        <v>1</v>
      </c>
      <c r="J16" s="114" t="s">
        <v>422</v>
      </c>
      <c r="K16" s="115">
        <f>K13</f>
        <v>721015</v>
      </c>
      <c r="L16" s="114" t="s">
        <v>422</v>
      </c>
      <c r="M16" s="115">
        <f>M13</f>
        <v>721211</v>
      </c>
      <c r="N16" s="836" t="s">
        <v>426</v>
      </c>
      <c r="O16" s="836" t="s">
        <v>426</v>
      </c>
      <c r="P16" s="917" t="s">
        <v>517</v>
      </c>
      <c r="Q16" s="917" t="s">
        <v>518</v>
      </c>
      <c r="R16" s="836" t="s">
        <v>526</v>
      </c>
      <c r="S16" s="962" t="s">
        <v>574</v>
      </c>
      <c r="T16" s="914" t="s">
        <v>571</v>
      </c>
      <c r="U16" s="935" t="s">
        <v>520</v>
      </c>
      <c r="V16" s="835">
        <f>IF(OR(AND(N16="SI",O16="SI",P16="PRESENTÓ CERTIFICADO",Q16="ACORDE A ITEM 5.2.1 (T.R.)",T16="REQUERIMIENTOS SUBSANADOS",U16="CUMPLEN CON LO SOLICITADO"),AND(N16="SI",O16="SI",P16="NO PRESENTÓ CERTIFICADO",Q16="ACORDE A ITEM 5.2.1 (T.R.)",T16="REQUERIMIENTOS SUBSANADOS",U16="CUMPLEN CON LO SOLICITADO"),AND(N16="SI",O16="SI",P16="PRESENTÓ CERTIFICADO",Q16="ACORDE A ITEM 5.2.1 (T.R.)",T16="SIN OBSERVACIÓN",U16="CUMPLEN CON LO SOLICITADO")),G16*I16,0)</f>
        <v>163</v>
      </c>
      <c r="W16" s="934"/>
      <c r="Z16" s="676">
        <v>5</v>
      </c>
      <c r="AA16" s="677" t="str">
        <f t="shared" si="0"/>
        <v>CONSTRUCTORA 2G S.A.S</v>
      </c>
      <c r="AB16" s="677" t="e">
        <f t="shared" si="1"/>
        <v>#N/A</v>
      </c>
      <c r="AC16" s="678" t="s">
        <v>589</v>
      </c>
      <c r="AG16" s="51" t="str">
        <f t="shared" si="2"/>
        <v>CONSTRUCTORA 2G S.A.S</v>
      </c>
      <c r="AH16" s="94" t="str">
        <f t="shared" ca="1" si="3"/>
        <v>CUMPLE</v>
      </c>
      <c r="AI16" s="18"/>
      <c r="AJ16" s="21" t="s">
        <v>114</v>
      </c>
      <c r="AK16" s="93">
        <f t="shared" si="4"/>
        <v>116</v>
      </c>
      <c r="AL16" s="296"/>
    </row>
    <row r="17" spans="1:38" s="15" customFormat="1" ht="42.75" customHeight="1">
      <c r="A17" s="20"/>
      <c r="B17" s="792"/>
      <c r="C17" s="921"/>
      <c r="D17" s="921"/>
      <c r="E17" s="921"/>
      <c r="F17" s="921"/>
      <c r="G17" s="924"/>
      <c r="H17" s="897"/>
      <c r="I17" s="900"/>
      <c r="J17" s="114" t="s">
        <v>422</v>
      </c>
      <c r="K17" s="115">
        <f>K14</f>
        <v>721029</v>
      </c>
      <c r="L17" s="114" t="s">
        <v>422</v>
      </c>
      <c r="M17" s="115">
        <f>M14</f>
        <v>721214</v>
      </c>
      <c r="N17" s="837"/>
      <c r="O17" s="837"/>
      <c r="P17" s="918"/>
      <c r="Q17" s="918"/>
      <c r="R17" s="837"/>
      <c r="S17" s="963"/>
      <c r="T17" s="915"/>
      <c r="U17" s="935"/>
      <c r="V17" s="835"/>
      <c r="W17" s="934"/>
      <c r="Z17" s="676">
        <v>6</v>
      </c>
      <c r="AA17" s="677" t="str">
        <f t="shared" si="0"/>
        <v>CNV CONSTRUCCIONES S.A.S</v>
      </c>
      <c r="AB17" s="677" t="e">
        <f t="shared" si="1"/>
        <v>#N/A</v>
      </c>
      <c r="AC17" s="678" t="s">
        <v>589</v>
      </c>
      <c r="AG17" s="51" t="str">
        <f t="shared" si="2"/>
        <v>CNV CONSTRUCCIONES S.A.S</v>
      </c>
      <c r="AH17" s="94" t="str">
        <f t="shared" ca="1" si="3"/>
        <v>CUMPLE</v>
      </c>
      <c r="AI17" s="18"/>
      <c r="AJ17" s="21" t="s">
        <v>114</v>
      </c>
      <c r="AK17" s="93">
        <f t="shared" si="4"/>
        <v>138</v>
      </c>
      <c r="AL17" s="296"/>
    </row>
    <row r="18" spans="1:38" s="15" customFormat="1" ht="30.75" customHeight="1">
      <c r="A18" s="20"/>
      <c r="B18" s="793"/>
      <c r="C18" s="922"/>
      <c r="D18" s="922"/>
      <c r="E18" s="922"/>
      <c r="F18" s="922"/>
      <c r="G18" s="925"/>
      <c r="H18" s="898"/>
      <c r="I18" s="901"/>
      <c r="J18" s="114" t="s">
        <v>422</v>
      </c>
      <c r="K18" s="115">
        <f>K15</f>
        <v>721033</v>
      </c>
      <c r="L18" s="114"/>
      <c r="M18" s="115"/>
      <c r="N18" s="837"/>
      <c r="O18" s="837"/>
      <c r="P18" s="919"/>
      <c r="Q18" s="919"/>
      <c r="R18" s="837"/>
      <c r="S18" s="964"/>
      <c r="T18" s="916"/>
      <c r="U18" s="935"/>
      <c r="V18" s="835"/>
      <c r="W18" s="934"/>
      <c r="Z18" s="676">
        <v>7</v>
      </c>
      <c r="AA18" s="677" t="str">
        <f t="shared" si="0"/>
        <v>GUSTAVO ADOLFO CARMONA ALARCÓN</v>
      </c>
      <c r="AB18" s="677" t="e">
        <f t="shared" si="1"/>
        <v>#N/A</v>
      </c>
      <c r="AC18" s="678" t="s">
        <v>589</v>
      </c>
      <c r="AG18" s="51" t="str">
        <f t="shared" si="2"/>
        <v>GUSTAVO ADOLFO CARMONA ALARCÓN</v>
      </c>
      <c r="AH18" s="94" t="str">
        <f t="shared" ca="1" si="3"/>
        <v>CUMPLE</v>
      </c>
      <c r="AI18" s="98"/>
      <c r="AJ18" s="21" t="s">
        <v>114</v>
      </c>
      <c r="AK18" s="93">
        <f t="shared" si="4"/>
        <v>160</v>
      </c>
      <c r="AL18" s="296"/>
    </row>
    <row r="19" spans="1:38" s="15" customFormat="1" ht="24.95" customHeight="1">
      <c r="A19" s="20"/>
      <c r="B19" s="791">
        <v>3</v>
      </c>
      <c r="C19" s="890">
        <v>64</v>
      </c>
      <c r="D19" s="890">
        <v>247</v>
      </c>
      <c r="E19" s="890" t="s">
        <v>428</v>
      </c>
      <c r="F19" s="890" t="s">
        <v>4</v>
      </c>
      <c r="G19" s="893">
        <v>829.58</v>
      </c>
      <c r="H19" s="896" t="s">
        <v>423</v>
      </c>
      <c r="I19" s="899">
        <v>1</v>
      </c>
      <c r="J19" s="114" t="s">
        <v>422</v>
      </c>
      <c r="K19" s="115">
        <f>K13</f>
        <v>721015</v>
      </c>
      <c r="L19" s="114" t="s">
        <v>422</v>
      </c>
      <c r="M19" s="115">
        <f>M13</f>
        <v>721211</v>
      </c>
      <c r="N19" s="836" t="s">
        <v>426</v>
      </c>
      <c r="O19" s="836" t="s">
        <v>426</v>
      </c>
      <c r="P19" s="917" t="s">
        <v>435</v>
      </c>
      <c r="Q19" s="917" t="s">
        <v>518</v>
      </c>
      <c r="R19" s="836" t="s">
        <v>426</v>
      </c>
      <c r="S19" s="929" t="s">
        <v>573</v>
      </c>
      <c r="T19" s="914" t="s">
        <v>571</v>
      </c>
      <c r="U19" s="935" t="s">
        <v>520</v>
      </c>
      <c r="V19" s="835">
        <f>IF(OR(AND(N19="SI",O19="SI",P19="PRESENTÓ CERTIFICADO",Q19="ACORDE A ITEM 5.2.1 (T.R.)",T19="REQUERIMIENTOS SUBSANADOS",U19="CUMPLEN CON LO SOLICITADO"),AND(N19="SI",O19="SI",P19="NO PRESENTÓ CERTIFICADO",Q19="ACORDE A ITEM 5.2.1 (T.R.)",T19="REQUERIMIENTOS SUBSANADOS",U19="CUMPLEN CON LO SOLICITADO"),AND(N19="SI",O19="SI",P19="PRESENTÓ CERTIFICADO",Q19="ACORDE A ITEM 5.2.1 (T.R.)",T19="SIN OBSERVACIÓN",U19="CUMPLEN CON LO SOLICITADO")),G19*I19,0)</f>
        <v>829.58</v>
      </c>
      <c r="W19" s="934"/>
      <c r="Z19" s="676">
        <v>8</v>
      </c>
      <c r="AA19" s="677" t="str">
        <f t="shared" si="0"/>
        <v>ANGELA MARÍA CÁRDENAS ZAPATA</v>
      </c>
      <c r="AB19" s="677" t="e">
        <f t="shared" si="1"/>
        <v>#N/A</v>
      </c>
      <c r="AC19" s="678" t="s">
        <v>589</v>
      </c>
      <c r="AG19" s="51" t="str">
        <f t="shared" si="2"/>
        <v>ANGELA MARÍA CÁRDENAS ZAPATA</v>
      </c>
      <c r="AH19" s="94" t="str">
        <f t="shared" ca="1" si="3"/>
        <v>CUMPLE</v>
      </c>
      <c r="AI19" s="98"/>
      <c r="AJ19" s="21" t="s">
        <v>114</v>
      </c>
      <c r="AK19" s="93">
        <f t="shared" si="4"/>
        <v>182</v>
      </c>
      <c r="AL19" s="296"/>
    </row>
    <row r="20" spans="1:38" s="15" customFormat="1" ht="24.95" customHeight="1">
      <c r="A20" s="20"/>
      <c r="B20" s="792"/>
      <c r="C20" s="891"/>
      <c r="D20" s="891"/>
      <c r="E20" s="891"/>
      <c r="F20" s="891"/>
      <c r="G20" s="894"/>
      <c r="H20" s="897"/>
      <c r="I20" s="900"/>
      <c r="J20" s="114" t="s">
        <v>422</v>
      </c>
      <c r="K20" s="115">
        <f>K14</f>
        <v>721029</v>
      </c>
      <c r="L20" s="114" t="s">
        <v>422</v>
      </c>
      <c r="M20" s="115">
        <f>M14</f>
        <v>721214</v>
      </c>
      <c r="N20" s="837"/>
      <c r="O20" s="837"/>
      <c r="P20" s="918"/>
      <c r="Q20" s="918"/>
      <c r="R20" s="837"/>
      <c r="S20" s="930"/>
      <c r="T20" s="915"/>
      <c r="U20" s="935"/>
      <c r="V20" s="835"/>
      <c r="W20" s="934"/>
      <c r="Z20" s="676">
        <v>9</v>
      </c>
      <c r="AA20" s="677" t="str">
        <f t="shared" si="0"/>
        <v>O.L INGENIERÍA DE CONSTRUCCIÓN S.A.S</v>
      </c>
      <c r="AB20" s="677" t="e">
        <f t="shared" si="1"/>
        <v>#N/A</v>
      </c>
      <c r="AC20" s="678" t="s">
        <v>589</v>
      </c>
      <c r="AG20" s="51" t="str">
        <f t="shared" si="2"/>
        <v>O.L INGENIERÍA DE CONSTRUCCIÓN S.A.S</v>
      </c>
      <c r="AH20" s="94" t="str">
        <f t="shared" ca="1" si="3"/>
        <v>CUMPLE</v>
      </c>
      <c r="AI20" s="98"/>
      <c r="AJ20" s="21" t="s">
        <v>114</v>
      </c>
      <c r="AK20" s="93">
        <f t="shared" si="4"/>
        <v>204</v>
      </c>
      <c r="AL20" s="296"/>
    </row>
    <row r="21" spans="1:38" s="15" customFormat="1" ht="24.95" customHeight="1">
      <c r="A21" s="20"/>
      <c r="B21" s="793"/>
      <c r="C21" s="892"/>
      <c r="D21" s="892"/>
      <c r="E21" s="892"/>
      <c r="F21" s="892"/>
      <c r="G21" s="895"/>
      <c r="H21" s="898"/>
      <c r="I21" s="901"/>
      <c r="J21" s="114" t="s">
        <v>422</v>
      </c>
      <c r="K21" s="115">
        <f>K15</f>
        <v>721033</v>
      </c>
      <c r="L21" s="114"/>
      <c r="M21" s="115"/>
      <c r="N21" s="837"/>
      <c r="O21" s="837"/>
      <c r="P21" s="919"/>
      <c r="Q21" s="919"/>
      <c r="R21" s="837"/>
      <c r="S21" s="931"/>
      <c r="T21" s="916"/>
      <c r="U21" s="935"/>
      <c r="V21" s="835"/>
      <c r="W21" s="934"/>
      <c r="Z21" s="676">
        <v>10</v>
      </c>
      <c r="AA21" s="677" t="str">
        <f t="shared" si="0"/>
        <v>INGEOMEGA S.A.S</v>
      </c>
      <c r="AB21" s="677" t="e">
        <f t="shared" si="1"/>
        <v>#N/A</v>
      </c>
      <c r="AC21" s="678" t="s">
        <v>590</v>
      </c>
      <c r="AG21" s="51" t="str">
        <f t="shared" si="2"/>
        <v>INGEOMEGA S.A.S</v>
      </c>
      <c r="AH21" s="94" t="str">
        <f t="shared" ca="1" si="3"/>
        <v>NO CUMPLE</v>
      </c>
      <c r="AI21" s="98"/>
      <c r="AJ21" s="21" t="s">
        <v>114</v>
      </c>
      <c r="AK21" s="93">
        <f t="shared" si="4"/>
        <v>226</v>
      </c>
      <c r="AL21" s="296"/>
    </row>
    <row r="22" spans="1:38" s="15" customFormat="1" ht="24.95" customHeight="1">
      <c r="A22" s="20"/>
      <c r="B22" s="791">
        <v>4</v>
      </c>
      <c r="C22" s="920">
        <v>65</v>
      </c>
      <c r="D22" s="920">
        <v>253</v>
      </c>
      <c r="E22" s="920" t="s">
        <v>429</v>
      </c>
      <c r="F22" s="920" t="s">
        <v>4</v>
      </c>
      <c r="G22" s="923">
        <v>257.98</v>
      </c>
      <c r="H22" s="896" t="s">
        <v>423</v>
      </c>
      <c r="I22" s="899">
        <v>1</v>
      </c>
      <c r="J22" s="114" t="s">
        <v>422</v>
      </c>
      <c r="K22" s="115">
        <f>K13</f>
        <v>721015</v>
      </c>
      <c r="L22" s="114" t="s">
        <v>422</v>
      </c>
      <c r="M22" s="115">
        <f>M13</f>
        <v>721211</v>
      </c>
      <c r="N22" s="836" t="s">
        <v>426</v>
      </c>
      <c r="O22" s="836" t="s">
        <v>426</v>
      </c>
      <c r="P22" s="917" t="s">
        <v>435</v>
      </c>
      <c r="Q22" s="917" t="s">
        <v>518</v>
      </c>
      <c r="R22" s="836" t="s">
        <v>426</v>
      </c>
      <c r="S22" s="929" t="s">
        <v>572</v>
      </c>
      <c r="T22" s="914" t="s">
        <v>571</v>
      </c>
      <c r="U22" s="935" t="s">
        <v>520</v>
      </c>
      <c r="V22" s="835">
        <f>IF(OR(AND(N22="SI",O22="SI",P22="PRESENTÓ CERTIFICADO",Q22="ACORDE A ITEM 5.2.1 (T.R.)",T22="REQUERIMIENTOS SUBSANADOS",U22="CUMPLEN CON LO SOLICITADO"),AND(N22="SI",O22="SI",P22="NO PRESENTÓ CERTIFICADO",Q22="ACORDE A ITEM 5.2.1 (T.R.)",T22="REQUERIMIENTOS SUBSANADOS",U22="CUMPLEN CON LO SOLICITADO"),AND(N22="SI",O22="SI",P22="PRESENTÓ CERTIFICADO",Q22="ACORDE A ITEM 5.2.1 (T.R.)",T22="SIN OBSERVACIÓN",U22="CUMPLEN CON LO SOLICITADO")),G22*I22,0)</f>
        <v>257.98</v>
      </c>
      <c r="W22" s="934"/>
      <c r="Z22" s="676">
        <v>11</v>
      </c>
      <c r="AA22" s="677" t="str">
        <f t="shared" si="0"/>
        <v>IDEAS Y SOLUCIONES CIVILES DE COLOMBIA S.A.S</v>
      </c>
      <c r="AB22" s="677" t="e">
        <f t="shared" si="1"/>
        <v>#N/A</v>
      </c>
      <c r="AC22" s="678" t="s">
        <v>589</v>
      </c>
      <c r="AG22" s="51" t="str">
        <f t="shared" si="2"/>
        <v>IDEAS Y SOLUCIONES CIVILES DE COLOMBIA S.A.S</v>
      </c>
      <c r="AH22" s="94" t="str">
        <f t="shared" ca="1" si="3"/>
        <v>CUMPLE</v>
      </c>
      <c r="AI22" s="98"/>
      <c r="AJ22" s="21" t="s">
        <v>114</v>
      </c>
      <c r="AK22" s="93">
        <f t="shared" si="4"/>
        <v>248</v>
      </c>
      <c r="AL22" s="296"/>
    </row>
    <row r="23" spans="1:38" s="15" customFormat="1" ht="24.95" customHeight="1">
      <c r="A23" s="20"/>
      <c r="B23" s="792"/>
      <c r="C23" s="921"/>
      <c r="D23" s="921"/>
      <c r="E23" s="921"/>
      <c r="F23" s="921"/>
      <c r="G23" s="924"/>
      <c r="H23" s="897"/>
      <c r="I23" s="900"/>
      <c r="J23" s="114" t="s">
        <v>422</v>
      </c>
      <c r="K23" s="115">
        <f>K14</f>
        <v>721029</v>
      </c>
      <c r="L23" s="114" t="s">
        <v>422</v>
      </c>
      <c r="M23" s="115">
        <f>M14</f>
        <v>721214</v>
      </c>
      <c r="N23" s="837"/>
      <c r="O23" s="837"/>
      <c r="P23" s="918"/>
      <c r="Q23" s="918"/>
      <c r="R23" s="837"/>
      <c r="S23" s="930"/>
      <c r="T23" s="915"/>
      <c r="U23" s="935"/>
      <c r="V23" s="835"/>
      <c r="W23" s="934"/>
      <c r="Z23" s="676">
        <v>12</v>
      </c>
      <c r="AA23" s="677" t="str">
        <f t="shared" si="0"/>
        <v>INGEADE S.A.S</v>
      </c>
      <c r="AB23" s="677" t="e">
        <f t="shared" si="1"/>
        <v>#N/A</v>
      </c>
      <c r="AC23" s="678" t="s">
        <v>590</v>
      </c>
      <c r="AG23" s="51" t="str">
        <f t="shared" si="2"/>
        <v>INGEADE S.A.S</v>
      </c>
      <c r="AH23" s="94" t="str">
        <f t="shared" ca="1" si="3"/>
        <v>NO CUMPLE</v>
      </c>
      <c r="AI23" s="98"/>
      <c r="AJ23" s="21" t="s">
        <v>114</v>
      </c>
      <c r="AK23" s="93">
        <f t="shared" si="4"/>
        <v>270</v>
      </c>
      <c r="AL23" s="296"/>
    </row>
    <row r="24" spans="1:38" s="15" customFormat="1" ht="24.95" customHeight="1">
      <c r="A24" s="20"/>
      <c r="B24" s="793"/>
      <c r="C24" s="922"/>
      <c r="D24" s="922"/>
      <c r="E24" s="922"/>
      <c r="F24" s="922"/>
      <c r="G24" s="925"/>
      <c r="H24" s="898"/>
      <c r="I24" s="901"/>
      <c r="J24" s="114" t="s">
        <v>422</v>
      </c>
      <c r="K24" s="115">
        <f>K15</f>
        <v>721033</v>
      </c>
      <c r="L24" s="114"/>
      <c r="M24" s="115"/>
      <c r="N24" s="837"/>
      <c r="O24" s="837"/>
      <c r="P24" s="919"/>
      <c r="Q24" s="919"/>
      <c r="R24" s="837"/>
      <c r="S24" s="931"/>
      <c r="T24" s="916"/>
      <c r="U24" s="935"/>
      <c r="V24" s="835"/>
      <c r="W24" s="934"/>
      <c r="Z24" s="676">
        <v>13</v>
      </c>
      <c r="AA24" s="677" t="str">
        <f t="shared" si="0"/>
        <v>INGAP S.A.S</v>
      </c>
      <c r="AB24" s="677" t="e">
        <f t="shared" si="1"/>
        <v>#N/A</v>
      </c>
      <c r="AC24" s="678" t="s">
        <v>589</v>
      </c>
      <c r="AG24" s="666" t="str">
        <f t="shared" si="2"/>
        <v>INGAP S.A.S</v>
      </c>
      <c r="AH24" s="668" t="str">
        <f t="shared" ca="1" si="3"/>
        <v>CUMPLE</v>
      </c>
      <c r="AI24" s="98"/>
      <c r="AJ24" s="667" t="s">
        <v>114</v>
      </c>
      <c r="AK24" s="300">
        <f t="shared" si="4"/>
        <v>292</v>
      </c>
      <c r="AL24" s="296"/>
    </row>
    <row r="25" spans="1:38" s="15" customFormat="1" ht="24.95" customHeight="1">
      <c r="A25" s="20"/>
      <c r="B25" s="791">
        <v>5</v>
      </c>
      <c r="C25" s="890">
        <v>68</v>
      </c>
      <c r="D25" s="890">
        <v>277</v>
      </c>
      <c r="E25" s="890" t="s">
        <v>430</v>
      </c>
      <c r="F25" s="890" t="s">
        <v>433</v>
      </c>
      <c r="G25" s="893">
        <v>1305.18</v>
      </c>
      <c r="H25" s="896" t="s">
        <v>423</v>
      </c>
      <c r="I25" s="899">
        <v>1</v>
      </c>
      <c r="J25" s="114" t="s">
        <v>422</v>
      </c>
      <c r="K25" s="115">
        <f>K13</f>
        <v>721015</v>
      </c>
      <c r="L25" s="114" t="s">
        <v>422</v>
      </c>
      <c r="M25" s="115">
        <f>M13</f>
        <v>721211</v>
      </c>
      <c r="N25" s="836" t="s">
        <v>426</v>
      </c>
      <c r="O25" s="836" t="s">
        <v>426</v>
      </c>
      <c r="P25" s="917" t="s">
        <v>435</v>
      </c>
      <c r="Q25" s="917" t="s">
        <v>580</v>
      </c>
      <c r="R25" s="836" t="s">
        <v>526</v>
      </c>
      <c r="S25" s="929" t="s">
        <v>620</v>
      </c>
      <c r="T25" s="914" t="s">
        <v>523</v>
      </c>
      <c r="U25" s="935" t="s">
        <v>524</v>
      </c>
      <c r="V25" s="835">
        <f>IF(OR(AND(N25="SI",O25="SI",P25="PRESENTÓ CERTIFICADO",Q25="ACORDE A ITEM 5.2.1 (T.R.)",T25="REQUERIMIENTOS SUBSANADOS",U25="CUMPLEN CON LO SOLICITADO"),AND(N25="SI",O25="SI",P25="NO PRESENTÓ CERTIFICADO",Q25="ACORDE A ITEM 5.2.1 (T.R.)",T25="REQUERIMIENTOS SUBSANADOS",U25="CUMPLEN CON LO SOLICITADO"),AND(N25="SI",O25="SI",P25="PRESENTÓ CERTIFICADO",Q25="ACORDE A ITEM 5.2.1 (T.R.)",T25="SIN OBSERVACIÓN",U25="CUMPLEN CON LO SOLICITADO")),G25*I25,0)</f>
        <v>0</v>
      </c>
      <c r="W25" s="934"/>
      <c r="Z25" s="669"/>
      <c r="AA25" s="670"/>
      <c r="AB25" s="670"/>
      <c r="AC25" s="671"/>
      <c r="AG25" s="670"/>
      <c r="AH25" s="672"/>
      <c r="AI25" s="673"/>
      <c r="AJ25" s="671"/>
      <c r="AK25" s="665"/>
      <c r="AL25" s="665"/>
    </row>
    <row r="26" spans="1:38" s="15" customFormat="1" ht="30" customHeight="1">
      <c r="A26" s="20"/>
      <c r="B26" s="792"/>
      <c r="C26" s="891"/>
      <c r="D26" s="891"/>
      <c r="E26" s="891"/>
      <c r="F26" s="891"/>
      <c r="G26" s="894"/>
      <c r="H26" s="897"/>
      <c r="I26" s="900"/>
      <c r="J26" s="114" t="s">
        <v>422</v>
      </c>
      <c r="K26" s="115">
        <f>K14</f>
        <v>721029</v>
      </c>
      <c r="L26" s="114" t="s">
        <v>422</v>
      </c>
      <c r="M26" s="115">
        <f>M14</f>
        <v>721214</v>
      </c>
      <c r="N26" s="837"/>
      <c r="O26" s="837"/>
      <c r="P26" s="918"/>
      <c r="Q26" s="918"/>
      <c r="R26" s="837"/>
      <c r="S26" s="930"/>
      <c r="T26" s="915"/>
      <c r="U26" s="935"/>
      <c r="V26" s="835"/>
      <c r="W26" s="934"/>
      <c r="Z26" s="669"/>
      <c r="AA26" s="670"/>
      <c r="AB26" s="670"/>
      <c r="AC26" s="671"/>
      <c r="AG26" s="670"/>
      <c r="AH26" s="672"/>
      <c r="AI26" s="673"/>
      <c r="AJ26" s="671"/>
      <c r="AK26" s="665"/>
      <c r="AL26" s="665"/>
    </row>
    <row r="27" spans="1:38" s="15" customFormat="1" ht="78.75" customHeight="1">
      <c r="A27" s="20"/>
      <c r="B27" s="793"/>
      <c r="C27" s="892"/>
      <c r="D27" s="892"/>
      <c r="E27" s="892"/>
      <c r="F27" s="892"/>
      <c r="G27" s="895"/>
      <c r="H27" s="898"/>
      <c r="I27" s="901"/>
      <c r="J27" s="114" t="s">
        <v>422</v>
      </c>
      <c r="K27" s="115">
        <f>K15</f>
        <v>721033</v>
      </c>
      <c r="L27" s="114"/>
      <c r="M27" s="115"/>
      <c r="N27" s="837"/>
      <c r="O27" s="837"/>
      <c r="P27" s="919"/>
      <c r="Q27" s="919"/>
      <c r="R27" s="837"/>
      <c r="S27" s="931"/>
      <c r="T27" s="916"/>
      <c r="U27" s="935"/>
      <c r="V27" s="835"/>
      <c r="W27" s="934"/>
      <c r="Z27" s="669"/>
      <c r="AA27" s="670"/>
      <c r="AB27" s="670"/>
      <c r="AC27" s="671"/>
      <c r="AG27" s="670"/>
      <c r="AH27" s="672"/>
      <c r="AJ27" s="671"/>
      <c r="AK27" s="665"/>
      <c r="AL27" s="665"/>
    </row>
    <row r="28" spans="1:38" s="12" customFormat="1" ht="24.95" customHeight="1">
      <c r="B28" s="763" t="str">
        <f>IF(S29=" "," ",IF(S29&gt;=$H$6,"CUMPLE CON LA EXPERIENCIA REQUERIDA","NO CUMPLE CON LA EXPERIENCIA REQUERIDA"))</f>
        <v>NO CUMPLE CON LA EXPERIENCIA REQUERIDA</v>
      </c>
      <c r="C28" s="764"/>
      <c r="D28" s="764"/>
      <c r="E28" s="764"/>
      <c r="F28" s="764"/>
      <c r="G28" s="764"/>
      <c r="H28" s="764"/>
      <c r="I28" s="764"/>
      <c r="J28" s="764"/>
      <c r="K28" s="764"/>
      <c r="L28" s="764"/>
      <c r="M28" s="764"/>
      <c r="N28" s="764"/>
      <c r="O28" s="765"/>
      <c r="P28" s="769" t="s">
        <v>22</v>
      </c>
      <c r="Q28" s="770"/>
      <c r="R28" s="17"/>
      <c r="S28" s="16">
        <f>IF(W13="SI",SUM(V13:V27),0)</f>
        <v>2093.7550000000001</v>
      </c>
      <c r="T28" s="961" t="str">
        <f>IF(S29=" "," ",IF(S29&gt;=$H$6,"CUMPLE","NO CUMPLE"))</f>
        <v>NO CUMPLE</v>
      </c>
      <c r="Z28" s="669"/>
      <c r="AA28" s="670"/>
      <c r="AB28" s="670"/>
      <c r="AC28" s="671"/>
      <c r="AD28" s="15"/>
      <c r="AE28" s="15"/>
      <c r="AF28" s="15"/>
      <c r="AG28" s="670"/>
      <c r="AH28" s="672"/>
      <c r="AI28" s="15"/>
      <c r="AJ28" s="671"/>
      <c r="AK28" s="665"/>
      <c r="AL28" s="665"/>
    </row>
    <row r="29" spans="1:38" s="15" customFormat="1" ht="24.95" customHeight="1">
      <c r="B29" s="766"/>
      <c r="C29" s="767"/>
      <c r="D29" s="767"/>
      <c r="E29" s="767"/>
      <c r="F29" s="767"/>
      <c r="G29" s="767"/>
      <c r="H29" s="767"/>
      <c r="I29" s="767"/>
      <c r="J29" s="767"/>
      <c r="K29" s="767"/>
      <c r="L29" s="767"/>
      <c r="M29" s="767"/>
      <c r="N29" s="767"/>
      <c r="O29" s="768"/>
      <c r="P29" s="769" t="s">
        <v>24</v>
      </c>
      <c r="Q29" s="770"/>
      <c r="R29" s="17"/>
      <c r="S29" s="84">
        <f>IFERROR((S28/$P$6)," ")</f>
        <v>1.6871514907332796</v>
      </c>
      <c r="T29" s="772"/>
      <c r="Z29" s="669"/>
      <c r="AA29" s="670"/>
      <c r="AB29" s="670"/>
      <c r="AC29" s="671"/>
      <c r="AG29" s="670"/>
      <c r="AH29" s="672"/>
      <c r="AJ29" s="671"/>
      <c r="AK29" s="665"/>
      <c r="AL29" s="665"/>
    </row>
    <row r="30" spans="1:38" s="15" customFormat="1" ht="30" customHeight="1">
      <c r="Z30" s="669"/>
      <c r="AA30" s="670"/>
      <c r="AB30" s="670"/>
      <c r="AC30" s="671"/>
      <c r="AG30" s="670"/>
      <c r="AH30" s="672"/>
      <c r="AJ30" s="671"/>
      <c r="AK30" s="665"/>
      <c r="AL30" s="665"/>
    </row>
    <row r="31" spans="1:38" ht="30" customHeight="1">
      <c r="W31" s="39"/>
      <c r="X31" s="39"/>
      <c r="Y31" s="39"/>
      <c r="Z31" s="669"/>
      <c r="AA31" s="670"/>
      <c r="AB31" s="670"/>
      <c r="AC31" s="671"/>
      <c r="AD31" s="15"/>
      <c r="AE31" s="15"/>
      <c r="AF31" s="15"/>
      <c r="AG31" s="670"/>
      <c r="AH31" s="672"/>
      <c r="AI31" s="15"/>
      <c r="AJ31" s="671"/>
      <c r="AK31" s="665"/>
      <c r="AL31" s="665"/>
    </row>
    <row r="32" spans="1:38" ht="36" customHeight="1">
      <c r="B32" s="107">
        <v>2</v>
      </c>
      <c r="C32" s="815" t="s">
        <v>78</v>
      </c>
      <c r="D32" s="816"/>
      <c r="E32" s="817"/>
      <c r="F32" s="818" t="str">
        <f>IFERROR(VLOOKUP(B32,LISTA_OFERENTES,2,FALSE)," ")</f>
        <v>DISEÑO CONCRETO S.A.S</v>
      </c>
      <c r="G32" s="819"/>
      <c r="H32" s="819"/>
      <c r="I32" s="819"/>
      <c r="J32" s="819"/>
      <c r="K32" s="819"/>
      <c r="L32" s="819"/>
      <c r="M32" s="819"/>
      <c r="N32" s="819"/>
      <c r="O32" s="820"/>
      <c r="P32" s="938" t="s">
        <v>107</v>
      </c>
      <c r="Q32" s="939"/>
      <c r="R32" s="940"/>
      <c r="S32" s="11">
        <f>5-(INT(COUNTBLANK(C35:C49))-10)</f>
        <v>5</v>
      </c>
      <c r="T32" s="12"/>
      <c r="W32" s="39"/>
      <c r="X32" s="39"/>
      <c r="Y32" s="39"/>
      <c r="Z32" s="669"/>
      <c r="AA32" s="670"/>
      <c r="AB32" s="670"/>
      <c r="AC32" s="671"/>
      <c r="AD32" s="15"/>
      <c r="AE32" s="15"/>
      <c r="AF32" s="15"/>
      <c r="AG32" s="670"/>
      <c r="AH32" s="672"/>
      <c r="AI32" s="15"/>
      <c r="AJ32" s="671"/>
      <c r="AK32" s="665"/>
      <c r="AL32" s="665"/>
    </row>
    <row r="33" spans="1:38" s="18" customFormat="1" ht="45" customHeight="1">
      <c r="B33" s="833" t="s">
        <v>46</v>
      </c>
      <c r="C33" s="761" t="s">
        <v>15</v>
      </c>
      <c r="D33" s="761" t="s">
        <v>16</v>
      </c>
      <c r="E33" s="761" t="s">
        <v>17</v>
      </c>
      <c r="F33" s="761" t="s">
        <v>18</v>
      </c>
      <c r="G33" s="761" t="s">
        <v>19</v>
      </c>
      <c r="H33" s="761" t="s">
        <v>20</v>
      </c>
      <c r="I33" s="761" t="s">
        <v>21</v>
      </c>
      <c r="J33" s="830" t="s">
        <v>53</v>
      </c>
      <c r="K33" s="831"/>
      <c r="L33" s="831"/>
      <c r="M33" s="832"/>
      <c r="N33" s="855" t="s">
        <v>529</v>
      </c>
      <c r="O33" s="855" t="s">
        <v>530</v>
      </c>
      <c r="P33" s="761" t="s">
        <v>525</v>
      </c>
      <c r="Q33" s="761" t="s">
        <v>80</v>
      </c>
      <c r="R33" s="841" t="s">
        <v>592</v>
      </c>
      <c r="S33" s="838" t="s">
        <v>81</v>
      </c>
      <c r="T33" s="839" t="s">
        <v>84</v>
      </c>
      <c r="U33" s="838" t="s">
        <v>82</v>
      </c>
      <c r="V33" s="936" t="s">
        <v>83</v>
      </c>
      <c r="W33" s="841" t="s">
        <v>528</v>
      </c>
      <c r="X33" s="19"/>
      <c r="Y33" s="19"/>
      <c r="Z33" s="669"/>
      <c r="AA33" s="670"/>
      <c r="AB33" s="670"/>
      <c r="AC33" s="671"/>
      <c r="AD33" s="15"/>
      <c r="AE33" s="15"/>
      <c r="AF33" s="15"/>
      <c r="AG33" s="670"/>
      <c r="AH33" s="672"/>
      <c r="AI33" s="15"/>
      <c r="AJ33" s="671"/>
      <c r="AK33" s="665"/>
      <c r="AL33" s="665"/>
    </row>
    <row r="34" spans="1:38" s="18" customFormat="1" ht="72.75" customHeight="1">
      <c r="B34" s="834"/>
      <c r="C34" s="762"/>
      <c r="D34" s="762"/>
      <c r="E34" s="762"/>
      <c r="F34" s="762"/>
      <c r="G34" s="762"/>
      <c r="H34" s="762"/>
      <c r="I34" s="762"/>
      <c r="J34" s="824" t="s">
        <v>85</v>
      </c>
      <c r="K34" s="825"/>
      <c r="L34" s="825"/>
      <c r="M34" s="826"/>
      <c r="N34" s="856"/>
      <c r="O34" s="856"/>
      <c r="P34" s="762"/>
      <c r="Q34" s="762"/>
      <c r="R34" s="842"/>
      <c r="S34" s="762"/>
      <c r="T34" s="840"/>
      <c r="U34" s="762"/>
      <c r="V34" s="936"/>
      <c r="W34" s="842"/>
      <c r="X34" s="19"/>
      <c r="Y34" s="19"/>
      <c r="Z34" s="669"/>
      <c r="AA34" s="670"/>
      <c r="AB34" s="670"/>
      <c r="AC34" s="671"/>
      <c r="AD34" s="15"/>
      <c r="AE34" s="15"/>
      <c r="AF34" s="15"/>
      <c r="AG34" s="670"/>
      <c r="AH34" s="672"/>
      <c r="AI34" s="15"/>
      <c r="AJ34" s="671"/>
      <c r="AK34" s="665"/>
      <c r="AL34" s="665"/>
    </row>
    <row r="35" spans="1:38" s="15" customFormat="1" ht="24.95" customHeight="1">
      <c r="A35" s="20"/>
      <c r="B35" s="791">
        <v>1</v>
      </c>
      <c r="C35" s="890">
        <v>54</v>
      </c>
      <c r="D35" s="890">
        <v>88</v>
      </c>
      <c r="E35" s="890" t="s">
        <v>436</v>
      </c>
      <c r="F35" s="890" t="s">
        <v>440</v>
      </c>
      <c r="G35" s="937">
        <v>796.21</v>
      </c>
      <c r="H35" s="896" t="s">
        <v>423</v>
      </c>
      <c r="I35" s="899">
        <v>1</v>
      </c>
      <c r="J35" s="114" t="s">
        <v>422</v>
      </c>
      <c r="K35" s="115">
        <v>721015</v>
      </c>
      <c r="L35" s="114" t="s">
        <v>424</v>
      </c>
      <c r="M35" s="115">
        <f>M13</f>
        <v>721211</v>
      </c>
      <c r="N35" s="836" t="s">
        <v>426</v>
      </c>
      <c r="O35" s="836" t="s">
        <v>426</v>
      </c>
      <c r="P35" s="917" t="s">
        <v>517</v>
      </c>
      <c r="Q35" s="917" t="s">
        <v>518</v>
      </c>
      <c r="R35" s="836" t="s">
        <v>426</v>
      </c>
      <c r="S35" s="929"/>
      <c r="T35" s="914" t="s">
        <v>425</v>
      </c>
      <c r="U35" s="914" t="s">
        <v>520</v>
      </c>
      <c r="V35" s="835">
        <f>IF(AND(N35="SI",O35="SI",P35="PRESENTÓ CERTIFICADO",Q35="ACORDE A ITEM 5.2.1 (T.R.)",T35="SIN OBSERVACIÓN",U35="CUMPLEN CON LO SOLICITADO"),G35*I35,0)</f>
        <v>796.21</v>
      </c>
      <c r="W35" s="933" t="str">
        <f>IF(OR(AND(R35="SI",R38="SI"),AND(R35="SI",R41="SI"),AND(R35="SI",R44="SI"),AND(R35="SI",R47="SI"),AND(R38="SI",R41="SI"),AND(R38="SI",R44="SI"),AND(R38="SI",R47="SI"), AND(R41="SI",R44="SI"),AND(R41="SI",R47="SI"),AND(R44="SI",R47="SI"),AND(R35="NO",T35="REQUERIMIENTOS SUBSANADOS",R38="SI"),AND(R35="NO",T35="REQUERIMIENTOS SUBSANADOS",R41="SI"),AND(R35="NO",T35="REQUERIMIENTOS SUBSANADOS",R44="SI"),AND(R35="NO",T35="REQUERIMIENTOS SUBSANADOS",R47="SI"),AND(R38="NO",T38="REQUERIMIENTOS SUBSANADOS",R41="SI"),AND(R38="NO",T38="REQUERIMIENTOS SUBSANADOS",R44="SI"),AND(R38="NO",T38="REQUERIMIENTOS SUBSANADOS",R47="SI"), AND(R41="NO",T41="REQUERIMIENTOS SUBSANADOS",R44="SI"),AND(R41="NO",T41="REQUERIMIENTOS SUBSANADOS",R47="SI"),AND(R44="NO",T44="REQUERIMIENTOS SUBSANADOS",R47="SI"),AND(R35="SI",R38="NO",T38="REQUERIMIENTOS SUBSANADOS"),AND(R35="SI",R41="NO",T41="REQUERIMIENTOS SUBSANADOS"),AND(R35="SI",R44="NO",T44="REQUERIMIENTOS SUBSANADOS"),AND(R35="SI",R47="NO",T47="REQUERIMIENTOS SUBSANADOS"),AND(R38="SI",R41="NO",T41="REQUERIMIENTOS SUBSANADOS"),AND(R38="SI",R44="NO",T44="REQUERIMIENTOS SUBSANADOS"),AND(R38="SI",R47="NO",T47="REQUERIMIENTOS SUBSANADOS"), AND(R41="SI",R44="NO",T44="REQUERIMIENTOS SUBSANADOS"),AND(R41="SI",R47="NO",T47="REQUERIMIENTOS SUBSANADOS"),AND(R44="SI",R47="NO",T47="REQUERIMIENTOS SUBSANADOS")),"SI","NO")</f>
        <v>SI</v>
      </c>
      <c r="Z35" s="669"/>
      <c r="AA35" s="670"/>
      <c r="AB35" s="670"/>
      <c r="AC35" s="671"/>
      <c r="AG35" s="670"/>
      <c r="AH35" s="672"/>
      <c r="AJ35" s="671"/>
      <c r="AK35" s="665"/>
      <c r="AL35" s="665"/>
    </row>
    <row r="36" spans="1:38" s="15" customFormat="1" ht="24.95" customHeight="1">
      <c r="A36" s="20"/>
      <c r="B36" s="792"/>
      <c r="C36" s="891"/>
      <c r="D36" s="891"/>
      <c r="E36" s="891"/>
      <c r="F36" s="891"/>
      <c r="G36" s="894"/>
      <c r="H36" s="897"/>
      <c r="I36" s="900"/>
      <c r="J36" s="114" t="s">
        <v>422</v>
      </c>
      <c r="K36" s="115">
        <v>721029</v>
      </c>
      <c r="L36" s="114" t="s">
        <v>422</v>
      </c>
      <c r="M36" s="115">
        <f>M14</f>
        <v>721214</v>
      </c>
      <c r="N36" s="837"/>
      <c r="O36" s="837"/>
      <c r="P36" s="918"/>
      <c r="Q36" s="918"/>
      <c r="R36" s="837"/>
      <c r="S36" s="930"/>
      <c r="T36" s="915"/>
      <c r="U36" s="915"/>
      <c r="V36" s="835"/>
      <c r="W36" s="934"/>
      <c r="Z36" s="669"/>
      <c r="AA36" s="670"/>
      <c r="AB36" s="670"/>
      <c r="AC36" s="671"/>
      <c r="AG36" s="670"/>
      <c r="AH36" s="672"/>
      <c r="AJ36" s="671"/>
      <c r="AK36" s="665"/>
      <c r="AL36" s="665"/>
    </row>
    <row r="37" spans="1:38" s="15" customFormat="1" ht="24.95" customHeight="1">
      <c r="A37" s="20"/>
      <c r="B37" s="793"/>
      <c r="C37" s="892"/>
      <c r="D37" s="892"/>
      <c r="E37" s="892"/>
      <c r="F37" s="892"/>
      <c r="G37" s="895"/>
      <c r="H37" s="898"/>
      <c r="I37" s="901"/>
      <c r="J37" s="114" t="s">
        <v>422</v>
      </c>
      <c r="K37" s="115">
        <v>721033</v>
      </c>
      <c r="L37" s="114"/>
      <c r="M37" s="115"/>
      <c r="N37" s="837"/>
      <c r="O37" s="837"/>
      <c r="P37" s="919"/>
      <c r="Q37" s="919"/>
      <c r="R37" s="837"/>
      <c r="S37" s="931"/>
      <c r="T37" s="916"/>
      <c r="U37" s="916"/>
      <c r="V37" s="835"/>
      <c r="W37" s="934"/>
      <c r="Z37" s="669"/>
      <c r="AA37" s="670"/>
      <c r="AB37" s="670"/>
      <c r="AC37" s="671"/>
      <c r="AG37" s="670"/>
      <c r="AH37" s="672"/>
      <c r="AJ37" s="671"/>
      <c r="AK37" s="665"/>
      <c r="AL37" s="665"/>
    </row>
    <row r="38" spans="1:38" s="15" customFormat="1" ht="24.95" customHeight="1">
      <c r="A38" s="20"/>
      <c r="B38" s="791">
        <v>2</v>
      </c>
      <c r="C38" s="920">
        <v>56</v>
      </c>
      <c r="D38" s="920">
        <v>92</v>
      </c>
      <c r="E38" s="890" t="s">
        <v>436</v>
      </c>
      <c r="F38" s="920" t="s">
        <v>441</v>
      </c>
      <c r="G38" s="987">
        <v>1218.96</v>
      </c>
      <c r="H38" s="896" t="s">
        <v>423</v>
      </c>
      <c r="I38" s="926">
        <v>1</v>
      </c>
      <c r="J38" s="114" t="s">
        <v>422</v>
      </c>
      <c r="K38" s="115">
        <f>K35</f>
        <v>721015</v>
      </c>
      <c r="L38" s="114" t="s">
        <v>424</v>
      </c>
      <c r="M38" s="115">
        <f>M35</f>
        <v>721211</v>
      </c>
      <c r="N38" s="836" t="s">
        <v>426</v>
      </c>
      <c r="O38" s="836" t="s">
        <v>426</v>
      </c>
      <c r="P38" s="917" t="s">
        <v>517</v>
      </c>
      <c r="Q38" s="917" t="s">
        <v>518</v>
      </c>
      <c r="R38" s="836" t="s">
        <v>426</v>
      </c>
      <c r="S38" s="929"/>
      <c r="T38" s="914" t="s">
        <v>425</v>
      </c>
      <c r="U38" s="914" t="s">
        <v>520</v>
      </c>
      <c r="V38" s="835">
        <f>IF(AND(N38="SI",O38="SI",P38="PRESENTÓ CERTIFICADO",Q38="ACORDE A ITEM 5.2.1 (T.R.)",T38="SIN OBSERVACIÓN",U38="CUMPLEN CON LO SOLICITADO"),G38*I38,0)</f>
        <v>1218.96</v>
      </c>
      <c r="W38" s="934"/>
      <c r="Z38" s="669"/>
      <c r="AA38" s="670"/>
      <c r="AB38" s="670"/>
      <c r="AC38" s="671"/>
      <c r="AG38" s="670"/>
      <c r="AH38" s="672"/>
      <c r="AJ38" s="671"/>
      <c r="AK38" s="665"/>
      <c r="AL38" s="665"/>
    </row>
    <row r="39" spans="1:38" s="15" customFormat="1" ht="24.95" customHeight="1">
      <c r="A39" s="20"/>
      <c r="B39" s="792"/>
      <c r="C39" s="921"/>
      <c r="D39" s="921"/>
      <c r="E39" s="891"/>
      <c r="F39" s="921"/>
      <c r="G39" s="924"/>
      <c r="H39" s="897"/>
      <c r="I39" s="927"/>
      <c r="J39" s="114" t="s">
        <v>422</v>
      </c>
      <c r="K39" s="115">
        <f>K36</f>
        <v>721029</v>
      </c>
      <c r="L39" s="114" t="s">
        <v>422</v>
      </c>
      <c r="M39" s="115">
        <f>M36</f>
        <v>721214</v>
      </c>
      <c r="N39" s="837"/>
      <c r="O39" s="837"/>
      <c r="P39" s="918"/>
      <c r="Q39" s="918"/>
      <c r="R39" s="837"/>
      <c r="S39" s="930"/>
      <c r="T39" s="915"/>
      <c r="U39" s="915"/>
      <c r="V39" s="835"/>
      <c r="W39" s="934"/>
      <c r="Z39" s="669"/>
      <c r="AA39" s="670"/>
      <c r="AB39" s="670"/>
      <c r="AC39" s="671"/>
      <c r="AG39" s="670"/>
      <c r="AH39" s="672"/>
      <c r="AJ39" s="671"/>
      <c r="AK39" s="665"/>
      <c r="AL39" s="665"/>
    </row>
    <row r="40" spans="1:38" s="15" customFormat="1" ht="24.95" customHeight="1">
      <c r="A40" s="20"/>
      <c r="B40" s="793"/>
      <c r="C40" s="922"/>
      <c r="D40" s="922"/>
      <c r="E40" s="892"/>
      <c r="F40" s="922"/>
      <c r="G40" s="925"/>
      <c r="H40" s="898"/>
      <c r="I40" s="928"/>
      <c r="J40" s="114" t="s">
        <v>422</v>
      </c>
      <c r="K40" s="115">
        <f>K37</f>
        <v>721033</v>
      </c>
      <c r="L40" s="114"/>
      <c r="M40" s="115"/>
      <c r="N40" s="837"/>
      <c r="O40" s="837"/>
      <c r="P40" s="919"/>
      <c r="Q40" s="919"/>
      <c r="R40" s="837"/>
      <c r="S40" s="931"/>
      <c r="T40" s="916"/>
      <c r="U40" s="916"/>
      <c r="V40" s="835"/>
      <c r="W40" s="934"/>
      <c r="Z40" s="669"/>
      <c r="AA40" s="670"/>
      <c r="AB40" s="670"/>
      <c r="AC40" s="671"/>
      <c r="AG40" s="670"/>
      <c r="AH40" s="672"/>
      <c r="AJ40" s="671"/>
      <c r="AK40" s="665"/>
      <c r="AL40" s="665"/>
    </row>
    <row r="41" spans="1:38" s="15" customFormat="1" ht="24.95" customHeight="1">
      <c r="A41" s="20"/>
      <c r="B41" s="791">
        <v>3</v>
      </c>
      <c r="C41" s="890">
        <v>58</v>
      </c>
      <c r="D41" s="890">
        <v>96</v>
      </c>
      <c r="E41" s="890" t="s">
        <v>437</v>
      </c>
      <c r="F41" s="890" t="s">
        <v>442</v>
      </c>
      <c r="G41" s="937">
        <v>1210.21</v>
      </c>
      <c r="H41" s="896" t="s">
        <v>423</v>
      </c>
      <c r="I41" s="899">
        <v>1</v>
      </c>
      <c r="J41" s="114" t="s">
        <v>422</v>
      </c>
      <c r="K41" s="115">
        <f>K35</f>
        <v>721015</v>
      </c>
      <c r="L41" s="114" t="s">
        <v>424</v>
      </c>
      <c r="M41" s="115">
        <f>M35</f>
        <v>721211</v>
      </c>
      <c r="N41" s="836" t="s">
        <v>426</v>
      </c>
      <c r="O41" s="836" t="s">
        <v>426</v>
      </c>
      <c r="P41" s="917" t="s">
        <v>517</v>
      </c>
      <c r="Q41" s="917" t="s">
        <v>518</v>
      </c>
      <c r="R41" s="836" t="s">
        <v>426</v>
      </c>
      <c r="S41" s="929"/>
      <c r="T41" s="914" t="s">
        <v>425</v>
      </c>
      <c r="U41" s="914" t="s">
        <v>520</v>
      </c>
      <c r="V41" s="835">
        <f>IF(AND(N41="SI",O41="SI",P41="PRESENTÓ CERTIFICADO",Q41="ACORDE A ITEM 5.2.1 (T.R.)",T41="SIN OBSERVACIÓN",U41="CUMPLEN CON LO SOLICITADO"),G41*I41,0)</f>
        <v>1210.21</v>
      </c>
      <c r="W41" s="934"/>
      <c r="Z41" s="669"/>
      <c r="AA41" s="670"/>
      <c r="AB41" s="670"/>
      <c r="AC41" s="671"/>
      <c r="AD41" s="674"/>
      <c r="AE41" s="674"/>
      <c r="AF41" s="674"/>
      <c r="AG41" s="670"/>
      <c r="AH41" s="672"/>
      <c r="AI41" s="674"/>
      <c r="AJ41" s="671"/>
      <c r="AK41" s="665"/>
      <c r="AL41" s="665"/>
    </row>
    <row r="42" spans="1:38" s="15" customFormat="1" ht="24.95" customHeight="1">
      <c r="A42" s="20"/>
      <c r="B42" s="792"/>
      <c r="C42" s="891"/>
      <c r="D42" s="891"/>
      <c r="E42" s="891"/>
      <c r="F42" s="891"/>
      <c r="G42" s="894"/>
      <c r="H42" s="897"/>
      <c r="I42" s="900"/>
      <c r="J42" s="114" t="s">
        <v>422</v>
      </c>
      <c r="K42" s="115">
        <f>K36</f>
        <v>721029</v>
      </c>
      <c r="L42" s="114" t="s">
        <v>422</v>
      </c>
      <c r="M42" s="115">
        <f>M36</f>
        <v>721214</v>
      </c>
      <c r="N42" s="837"/>
      <c r="O42" s="837"/>
      <c r="P42" s="918"/>
      <c r="Q42" s="918"/>
      <c r="R42" s="837"/>
      <c r="S42" s="930"/>
      <c r="T42" s="915"/>
      <c r="U42" s="915"/>
      <c r="V42" s="835"/>
      <c r="W42" s="934"/>
      <c r="Z42" s="54"/>
      <c r="AA42" s="54"/>
      <c r="AB42" s="54"/>
      <c r="AC42" s="54"/>
    </row>
    <row r="43" spans="1:38" s="15" customFormat="1" ht="24.95" customHeight="1">
      <c r="A43" s="20"/>
      <c r="B43" s="793"/>
      <c r="C43" s="892"/>
      <c r="D43" s="892"/>
      <c r="E43" s="892"/>
      <c r="F43" s="892"/>
      <c r="G43" s="895"/>
      <c r="H43" s="898"/>
      <c r="I43" s="901"/>
      <c r="J43" s="114" t="s">
        <v>422</v>
      </c>
      <c r="K43" s="115">
        <f>K37</f>
        <v>721033</v>
      </c>
      <c r="L43" s="114"/>
      <c r="M43" s="115"/>
      <c r="N43" s="837"/>
      <c r="O43" s="837"/>
      <c r="P43" s="919"/>
      <c r="Q43" s="919"/>
      <c r="R43" s="837"/>
      <c r="S43" s="931"/>
      <c r="T43" s="916"/>
      <c r="U43" s="916"/>
      <c r="V43" s="835"/>
      <c r="W43" s="934"/>
      <c r="Z43" s="54"/>
      <c r="AA43" s="54"/>
      <c r="AB43" s="54"/>
      <c r="AC43" s="54"/>
    </row>
    <row r="44" spans="1:38" s="15" customFormat="1" ht="24.95" customHeight="1">
      <c r="A44" s="20"/>
      <c r="B44" s="791">
        <v>4</v>
      </c>
      <c r="C44" s="920">
        <v>61</v>
      </c>
      <c r="D44" s="920">
        <v>103</v>
      </c>
      <c r="E44" s="920" t="s">
        <v>438</v>
      </c>
      <c r="F44" s="920" t="s">
        <v>443</v>
      </c>
      <c r="G44" s="923">
        <v>603.64</v>
      </c>
      <c r="H44" s="896" t="s">
        <v>423</v>
      </c>
      <c r="I44" s="926">
        <v>1</v>
      </c>
      <c r="J44" s="114" t="s">
        <v>422</v>
      </c>
      <c r="K44" s="115">
        <f>K35</f>
        <v>721015</v>
      </c>
      <c r="L44" s="114" t="s">
        <v>424</v>
      </c>
      <c r="M44" s="115">
        <f>M35</f>
        <v>721211</v>
      </c>
      <c r="N44" s="836" t="s">
        <v>426</v>
      </c>
      <c r="O44" s="836" t="s">
        <v>426</v>
      </c>
      <c r="P44" s="917" t="s">
        <v>517</v>
      </c>
      <c r="Q44" s="917" t="s">
        <v>518</v>
      </c>
      <c r="R44" s="836" t="s">
        <v>426</v>
      </c>
      <c r="S44" s="941"/>
      <c r="T44" s="914" t="s">
        <v>425</v>
      </c>
      <c r="U44" s="914" t="s">
        <v>520</v>
      </c>
      <c r="V44" s="835">
        <f>IF(AND(N44="SI",O44="SI",P44="PRESENTÓ CERTIFICADO",Q44="ACORDE A ITEM 5.2.1 (T.R.)",T44="SIN OBSERVACIÓN",U44="CUMPLEN CON LO SOLICITADO"),G44*I44,0)</f>
        <v>603.64</v>
      </c>
      <c r="W44" s="934"/>
      <c r="Z44" s="54"/>
      <c r="AA44" s="54"/>
      <c r="AB44" s="54"/>
      <c r="AC44" s="54"/>
      <c r="AD44" s="39"/>
      <c r="AE44" s="39"/>
      <c r="AF44" s="39"/>
      <c r="AG44" s="39"/>
      <c r="AH44" s="39"/>
      <c r="AI44" s="39"/>
      <c r="AJ44" s="39"/>
    </row>
    <row r="45" spans="1:38" s="15" customFormat="1" ht="24.95" customHeight="1">
      <c r="A45" s="20"/>
      <c r="B45" s="792"/>
      <c r="C45" s="921"/>
      <c r="D45" s="921"/>
      <c r="E45" s="921"/>
      <c r="F45" s="921"/>
      <c r="G45" s="924"/>
      <c r="H45" s="897"/>
      <c r="I45" s="927"/>
      <c r="J45" s="114" t="s">
        <v>422</v>
      </c>
      <c r="K45" s="115">
        <f>K36</f>
        <v>721029</v>
      </c>
      <c r="L45" s="114" t="s">
        <v>422</v>
      </c>
      <c r="M45" s="115">
        <f>M36</f>
        <v>721214</v>
      </c>
      <c r="N45" s="837"/>
      <c r="O45" s="837"/>
      <c r="P45" s="918"/>
      <c r="Q45" s="918"/>
      <c r="R45" s="837"/>
      <c r="S45" s="942"/>
      <c r="T45" s="915"/>
      <c r="U45" s="915"/>
      <c r="V45" s="835"/>
      <c r="W45" s="934"/>
      <c r="Z45" s="54"/>
      <c r="AA45" s="54"/>
      <c r="AB45" s="54"/>
      <c r="AC45" s="54"/>
      <c r="AD45" s="39"/>
      <c r="AE45" s="39"/>
      <c r="AF45" s="39"/>
      <c r="AG45" s="39"/>
      <c r="AH45" s="39"/>
      <c r="AI45" s="39"/>
      <c r="AJ45" s="39"/>
    </row>
    <row r="46" spans="1:38" s="15" customFormat="1" ht="24.95" customHeight="1">
      <c r="A46" s="20"/>
      <c r="B46" s="793"/>
      <c r="C46" s="922"/>
      <c r="D46" s="922"/>
      <c r="E46" s="922"/>
      <c r="F46" s="922"/>
      <c r="G46" s="925"/>
      <c r="H46" s="898"/>
      <c r="I46" s="928"/>
      <c r="J46" s="114" t="s">
        <v>422</v>
      </c>
      <c r="K46" s="115">
        <f>K37</f>
        <v>721033</v>
      </c>
      <c r="L46" s="114"/>
      <c r="M46" s="115"/>
      <c r="N46" s="837"/>
      <c r="O46" s="837"/>
      <c r="P46" s="919"/>
      <c r="Q46" s="919"/>
      <c r="R46" s="837"/>
      <c r="S46" s="943"/>
      <c r="T46" s="916"/>
      <c r="U46" s="916"/>
      <c r="V46" s="835"/>
      <c r="W46" s="934"/>
      <c r="Z46" s="54"/>
      <c r="AA46" s="54"/>
      <c r="AB46" s="54"/>
      <c r="AC46" s="54"/>
      <c r="AD46" s="54"/>
      <c r="AE46" s="54"/>
      <c r="AF46" s="54"/>
      <c r="AG46" s="18"/>
      <c r="AH46" s="18"/>
      <c r="AI46" s="18"/>
      <c r="AJ46" s="18"/>
    </row>
    <row r="47" spans="1:38" s="15" customFormat="1" ht="24.95" customHeight="1">
      <c r="A47" s="20"/>
      <c r="B47" s="791">
        <v>5</v>
      </c>
      <c r="C47" s="890">
        <v>62</v>
      </c>
      <c r="D47" s="890">
        <v>105</v>
      </c>
      <c r="E47" s="890" t="s">
        <v>439</v>
      </c>
      <c r="F47" s="890" t="s">
        <v>444</v>
      </c>
      <c r="G47" s="893">
        <v>1569.65</v>
      </c>
      <c r="H47" s="896" t="s">
        <v>423</v>
      </c>
      <c r="I47" s="899">
        <v>1</v>
      </c>
      <c r="J47" s="114" t="s">
        <v>422</v>
      </c>
      <c r="K47" s="115">
        <f>K35</f>
        <v>721015</v>
      </c>
      <c r="L47" s="114" t="s">
        <v>424</v>
      </c>
      <c r="M47" s="115">
        <f>M35</f>
        <v>721211</v>
      </c>
      <c r="N47" s="836" t="s">
        <v>426</v>
      </c>
      <c r="O47" s="836" t="s">
        <v>426</v>
      </c>
      <c r="P47" s="917" t="s">
        <v>517</v>
      </c>
      <c r="Q47" s="917" t="s">
        <v>518</v>
      </c>
      <c r="R47" s="836" t="s">
        <v>426</v>
      </c>
      <c r="S47" s="929"/>
      <c r="T47" s="914" t="s">
        <v>425</v>
      </c>
      <c r="U47" s="914" t="s">
        <v>520</v>
      </c>
      <c r="V47" s="835">
        <f>IF(AND(N47="SI",O47="SI",P47="PRESENTÓ CERTIFICADO",Q47="ACORDE A ITEM 5.2.1 (T.R.)",T47="SIN OBSERVACIÓN",U47="CUMPLEN CON LO SOLICITADO"),G47*I47,0)</f>
        <v>1569.65</v>
      </c>
      <c r="W47" s="934"/>
      <c r="Z47" s="54"/>
      <c r="AA47" s="54"/>
      <c r="AB47" s="54"/>
      <c r="AC47" s="54"/>
      <c r="AD47" s="54"/>
      <c r="AE47" s="54"/>
      <c r="AF47" s="54"/>
      <c r="AG47" s="18"/>
      <c r="AH47" s="18"/>
      <c r="AI47" s="18"/>
      <c r="AJ47" s="18"/>
    </row>
    <row r="48" spans="1:38" s="15" customFormat="1" ht="24.95" customHeight="1">
      <c r="A48" s="20"/>
      <c r="B48" s="792"/>
      <c r="C48" s="891"/>
      <c r="D48" s="891"/>
      <c r="E48" s="891"/>
      <c r="F48" s="891"/>
      <c r="G48" s="894"/>
      <c r="H48" s="897"/>
      <c r="I48" s="900"/>
      <c r="J48" s="114" t="s">
        <v>422</v>
      </c>
      <c r="K48" s="115">
        <f>K36</f>
        <v>721029</v>
      </c>
      <c r="L48" s="114" t="s">
        <v>422</v>
      </c>
      <c r="M48" s="115">
        <f>M36</f>
        <v>721214</v>
      </c>
      <c r="N48" s="837"/>
      <c r="O48" s="837"/>
      <c r="P48" s="918"/>
      <c r="Q48" s="918"/>
      <c r="R48" s="837"/>
      <c r="S48" s="930"/>
      <c r="T48" s="915"/>
      <c r="U48" s="915"/>
      <c r="V48" s="835"/>
      <c r="W48" s="934"/>
      <c r="Z48" s="54"/>
      <c r="AA48" s="54"/>
      <c r="AB48" s="54"/>
      <c r="AC48" s="54"/>
      <c r="AD48" s="54"/>
      <c r="AE48" s="54"/>
      <c r="AF48" s="54"/>
    </row>
    <row r="49" spans="1:37" s="15" customFormat="1" ht="24.95" customHeight="1">
      <c r="A49" s="20"/>
      <c r="B49" s="793"/>
      <c r="C49" s="892"/>
      <c r="D49" s="892"/>
      <c r="E49" s="892"/>
      <c r="F49" s="892"/>
      <c r="G49" s="895"/>
      <c r="H49" s="898"/>
      <c r="I49" s="901"/>
      <c r="J49" s="114" t="s">
        <v>422</v>
      </c>
      <c r="K49" s="115">
        <f>K37</f>
        <v>721033</v>
      </c>
      <c r="L49" s="114"/>
      <c r="M49" s="115"/>
      <c r="N49" s="837"/>
      <c r="O49" s="837"/>
      <c r="P49" s="919"/>
      <c r="Q49" s="919"/>
      <c r="R49" s="837"/>
      <c r="S49" s="931"/>
      <c r="T49" s="916"/>
      <c r="U49" s="916"/>
      <c r="V49" s="835"/>
      <c r="W49" s="934"/>
      <c r="Z49" s="54"/>
      <c r="AA49" s="54"/>
      <c r="AB49" s="54"/>
      <c r="AC49" s="54"/>
      <c r="AD49" s="54"/>
      <c r="AE49" s="54"/>
      <c r="AF49" s="54"/>
    </row>
    <row r="50" spans="1:37" s="12" customFormat="1" ht="24.95" customHeight="1">
      <c r="B50" s="763" t="str">
        <f>IF(S51=" "," ",IF(S51&gt;=$H$6,"CUMPLE CON LA EXPERIENCIA REQUERIDA","NO CUMPLE CON LA EXPERIENCIA REQUERIDA"))</f>
        <v>CUMPLE CON LA EXPERIENCIA REQUERIDA</v>
      </c>
      <c r="C50" s="764"/>
      <c r="D50" s="764"/>
      <c r="E50" s="764"/>
      <c r="F50" s="764"/>
      <c r="G50" s="764"/>
      <c r="H50" s="764"/>
      <c r="I50" s="764"/>
      <c r="J50" s="764"/>
      <c r="K50" s="764"/>
      <c r="L50" s="764"/>
      <c r="M50" s="764"/>
      <c r="N50" s="764"/>
      <c r="O50" s="765"/>
      <c r="P50" s="769" t="s">
        <v>22</v>
      </c>
      <c r="Q50" s="770"/>
      <c r="R50" s="17"/>
      <c r="S50" s="16">
        <f>IF(W35="SI",SUM(V35:V49),0)</f>
        <v>5398.67</v>
      </c>
      <c r="T50" s="961" t="str">
        <f>IF(S51=" "," ",IF(S51&gt;=$H$6,"CUMPLE","NO CUMPLE"))</f>
        <v>CUMPLE</v>
      </c>
      <c r="W50" s="54"/>
      <c r="X50" s="54"/>
      <c r="Y50" s="54"/>
      <c r="Z50" s="54"/>
      <c r="AA50" s="54"/>
      <c r="AB50" s="54"/>
      <c r="AC50" s="54"/>
      <c r="AD50" s="15"/>
      <c r="AE50" s="15"/>
      <c r="AF50" s="15"/>
      <c r="AG50" s="15"/>
      <c r="AH50" s="15"/>
    </row>
    <row r="51" spans="1:37" s="15" customFormat="1" ht="24.95" customHeight="1">
      <c r="B51" s="766"/>
      <c r="C51" s="767"/>
      <c r="D51" s="767"/>
      <c r="E51" s="767"/>
      <c r="F51" s="767"/>
      <c r="G51" s="767"/>
      <c r="H51" s="767"/>
      <c r="I51" s="767"/>
      <c r="J51" s="767"/>
      <c r="K51" s="767"/>
      <c r="L51" s="767"/>
      <c r="M51" s="767"/>
      <c r="N51" s="767"/>
      <c r="O51" s="768"/>
      <c r="P51" s="769" t="s">
        <v>24</v>
      </c>
      <c r="Q51" s="770"/>
      <c r="R51" s="17"/>
      <c r="S51" s="84">
        <f>IFERROR((S50/$P$6)," ")</f>
        <v>4.3502578565672847</v>
      </c>
      <c r="T51" s="772"/>
      <c r="W51" s="54"/>
      <c r="X51" s="54"/>
      <c r="Y51" s="54"/>
      <c r="Z51" s="54"/>
      <c r="AA51" s="54"/>
      <c r="AB51" s="54"/>
      <c r="AC51" s="54"/>
    </row>
    <row r="52" spans="1:37" ht="30" customHeight="1">
      <c r="AA52" s="54"/>
      <c r="AB52" s="54"/>
      <c r="AC52" s="54"/>
      <c r="AD52" s="15"/>
      <c r="AE52" s="15"/>
      <c r="AF52" s="15"/>
      <c r="AG52" s="15"/>
      <c r="AH52" s="12"/>
    </row>
    <row r="53" spans="1:37" ht="30" customHeight="1">
      <c r="AA53" s="54"/>
      <c r="AB53" s="54"/>
      <c r="AC53" s="54"/>
      <c r="AD53" s="15"/>
      <c r="AE53" s="15"/>
      <c r="AF53" s="15"/>
      <c r="AG53" s="15"/>
      <c r="AH53" s="15"/>
    </row>
    <row r="54" spans="1:37" ht="36" customHeight="1">
      <c r="B54" s="107">
        <v>3</v>
      </c>
      <c r="C54" s="815" t="s">
        <v>78</v>
      </c>
      <c r="D54" s="816"/>
      <c r="E54" s="817"/>
      <c r="F54" s="818" t="str">
        <f>IFERROR(VLOOKUP(B54,LISTA_OFERENTES,2,FALSE)," ")</f>
        <v>LUIS CARLOS PARRA</v>
      </c>
      <c r="G54" s="819"/>
      <c r="H54" s="819"/>
      <c r="I54" s="819"/>
      <c r="J54" s="819"/>
      <c r="K54" s="819"/>
      <c r="L54" s="819"/>
      <c r="M54" s="819"/>
      <c r="N54" s="819"/>
      <c r="O54" s="820"/>
      <c r="P54" s="821" t="s">
        <v>107</v>
      </c>
      <c r="Q54" s="822"/>
      <c r="R54" s="823"/>
      <c r="S54" s="11">
        <f>5-(INT(COUNTBLANK(C57:C71))-10)</f>
        <v>5</v>
      </c>
      <c r="T54" s="12"/>
      <c r="AA54" s="54"/>
      <c r="AB54" s="54"/>
      <c r="AC54" s="54"/>
      <c r="AD54" s="15"/>
      <c r="AE54" s="15"/>
      <c r="AF54" s="15"/>
      <c r="AG54" s="15"/>
    </row>
    <row r="55" spans="1:37" s="18" customFormat="1" ht="57.75" customHeight="1">
      <c r="B55" s="833" t="s">
        <v>46</v>
      </c>
      <c r="C55" s="761" t="s">
        <v>15</v>
      </c>
      <c r="D55" s="761" t="s">
        <v>16</v>
      </c>
      <c r="E55" s="761" t="s">
        <v>17</v>
      </c>
      <c r="F55" s="761" t="s">
        <v>18</v>
      </c>
      <c r="G55" s="761" t="s">
        <v>19</v>
      </c>
      <c r="H55" s="761" t="s">
        <v>20</v>
      </c>
      <c r="I55" s="761" t="s">
        <v>21</v>
      </c>
      <c r="J55" s="830" t="s">
        <v>53</v>
      </c>
      <c r="K55" s="831"/>
      <c r="L55" s="831"/>
      <c r="M55" s="832"/>
      <c r="N55" s="855" t="s">
        <v>529</v>
      </c>
      <c r="O55" s="855" t="s">
        <v>530</v>
      </c>
      <c r="P55" s="761" t="s">
        <v>525</v>
      </c>
      <c r="Q55" s="761" t="s">
        <v>80</v>
      </c>
      <c r="R55" s="841" t="s">
        <v>592</v>
      </c>
      <c r="S55" s="838" t="s">
        <v>81</v>
      </c>
      <c r="T55" s="14"/>
      <c r="U55" s="761" t="s">
        <v>82</v>
      </c>
      <c r="V55" s="936" t="s">
        <v>83</v>
      </c>
      <c r="W55" s="841" t="s">
        <v>528</v>
      </c>
      <c r="X55" s="19"/>
      <c r="Y55" s="19"/>
      <c r="Z55" s="54"/>
      <c r="AA55" s="54"/>
      <c r="AB55" s="54"/>
      <c r="AC55" s="54"/>
      <c r="AD55" s="54"/>
      <c r="AE55" s="54"/>
      <c r="AF55" s="54"/>
      <c r="AG55" s="15"/>
      <c r="AH55" s="15"/>
      <c r="AI55" s="15"/>
      <c r="AJ55" s="15"/>
      <c r="AK55" s="39"/>
    </row>
    <row r="56" spans="1:37" s="18" customFormat="1" ht="59.25" customHeight="1">
      <c r="B56" s="834"/>
      <c r="C56" s="762"/>
      <c r="D56" s="762"/>
      <c r="E56" s="762"/>
      <c r="F56" s="762"/>
      <c r="G56" s="762"/>
      <c r="H56" s="762"/>
      <c r="I56" s="762"/>
      <c r="J56" s="824" t="s">
        <v>85</v>
      </c>
      <c r="K56" s="825"/>
      <c r="L56" s="825"/>
      <c r="M56" s="826"/>
      <c r="N56" s="856"/>
      <c r="O56" s="856"/>
      <c r="P56" s="762"/>
      <c r="Q56" s="762"/>
      <c r="R56" s="842"/>
      <c r="S56" s="762"/>
      <c r="T56" s="13" t="s">
        <v>84</v>
      </c>
      <c r="U56" s="762"/>
      <c r="V56" s="936"/>
      <c r="W56" s="842"/>
      <c r="X56" s="19"/>
      <c r="Y56" s="19"/>
      <c r="Z56" s="54"/>
      <c r="AA56" s="54"/>
      <c r="AB56" s="54"/>
      <c r="AC56" s="54"/>
      <c r="AD56" s="54"/>
      <c r="AE56" s="54"/>
      <c r="AF56" s="54"/>
      <c r="AG56" s="15"/>
      <c r="AH56" s="15"/>
      <c r="AI56" s="15"/>
      <c r="AJ56" s="15"/>
      <c r="AK56" s="39"/>
    </row>
    <row r="57" spans="1:37" s="15" customFormat="1" ht="24.95" customHeight="1">
      <c r="A57" s="20"/>
      <c r="B57" s="791">
        <v>1</v>
      </c>
      <c r="C57" s="890">
        <v>79</v>
      </c>
      <c r="D57" s="890" t="s">
        <v>445</v>
      </c>
      <c r="E57" s="932" t="s">
        <v>450</v>
      </c>
      <c r="F57" s="890" t="s">
        <v>455</v>
      </c>
      <c r="G57" s="893">
        <v>245.58</v>
      </c>
      <c r="H57" s="896" t="s">
        <v>423</v>
      </c>
      <c r="I57" s="926">
        <v>1</v>
      </c>
      <c r="J57" s="114" t="s">
        <v>422</v>
      </c>
      <c r="K57" s="115">
        <v>721015</v>
      </c>
      <c r="L57" s="114" t="s">
        <v>422</v>
      </c>
      <c r="M57" s="115">
        <f>M13</f>
        <v>721211</v>
      </c>
      <c r="N57" s="836" t="s">
        <v>426</v>
      </c>
      <c r="O57" s="836" t="s">
        <v>426</v>
      </c>
      <c r="P57" s="917" t="s">
        <v>517</v>
      </c>
      <c r="Q57" s="917" t="s">
        <v>518</v>
      </c>
      <c r="R57" s="836" t="s">
        <v>426</v>
      </c>
      <c r="S57" s="929"/>
      <c r="T57" s="914" t="s">
        <v>425</v>
      </c>
      <c r="U57" s="914" t="s">
        <v>520</v>
      </c>
      <c r="V57" s="835">
        <f>IF(AND(N57="SI",O57="SI",P57="PRESENTÓ CERTIFICADO",Q57="ACORDE A ITEM 5.2.1 (T.R.)",T57="SIN OBSERVACIÓN",U57="CUMPLEN CON LO SOLICITADO"),G57*I57,0)</f>
        <v>245.58</v>
      </c>
      <c r="W57" s="933" t="str">
        <f>IF(OR(AND(R57="SI",R60="SI"),AND(R57="SI",R63="SI"),AND(R57="SI",R66="SI"),AND(R57="SI",R69="SI"),AND(R60="SI",R63="SI"),AND(R60="SI",R66="SI"),AND(R60="SI",R69="SI"), AND(R63="SI",R66="SI"),AND(R63="SI",R69="SI"),AND(R66="SI",R69="SI"),AND(R57="NO",T57="REQUERIMIENTOS SUBSANADOS",R60="SI"),AND(R57="NO",T57="REQUERIMIENTOS SUBSANADOS",R63="SI"),AND(R57="NO",T57="REQUERIMIENTOS SUBSANADOS",R66="SI"),AND(R57="NO",T57="REQUERIMIENTOS SUBSANADOS",R69="SI"),AND(R60="NO",T60="REQUERIMIENTOS SUBSANADOS",R63="SI"),AND(R60="NO",T60="REQUERIMIENTOS SUBSANADOS",R66="SI"),AND(R60="NO",T60="REQUERIMIENTOS SUBSANADOS",R69="SI"), AND(R63="NO",T63="REQUERIMIENTOS SUBSANADOS",R66="SI"),AND(R63="NO",T63="REQUERIMIENTOS SUBSANADOS",R69="SI"),AND(R66="NO",T66="REQUERIMIENTOS SUBSANADOS",R69="SI"),AND(R57="SI",R60="NO",T60="REQUERIMIENTOS SUBSANADOS"),AND(R57="SI",R63="NO",T63="REQUERIMIENTOS SUBSANADOS"),AND(R57="SI",R66="NO",T66="REQUERIMIENTOS SUBSANADOS"),AND(R57="SI",R69="NO",T69="REQUERIMIENTOS SUBSANADOS"),AND(R60="SI",R63="NO",T63="REQUERIMIENTOS SUBSANADOS"),AND(R60="SI",R66="NO",T66="REQUERIMIENTOS SUBSANADOS"),AND(R60="SI",R69="NO",T69="REQUERIMIENTOS SUBSANADOS"), AND(R63="SI",R66="NO",T66="REQUERIMIENTOS SUBSANADOS"),AND(R63="SI",R69="NO",T69="REQUERIMIENTOS SUBSANADOS"),AND(R66="SI",R69="NO",T69="REQUERIMIENTOS SUBSANADOS")),"SI","NO")</f>
        <v>SI</v>
      </c>
      <c r="Z57" s="54"/>
      <c r="AA57" s="54"/>
      <c r="AB57" s="54"/>
      <c r="AC57" s="54"/>
      <c r="AD57" s="54"/>
      <c r="AE57" s="54"/>
      <c r="AF57" s="54"/>
      <c r="AK57" s="18"/>
    </row>
    <row r="58" spans="1:37" s="15" customFormat="1" ht="24.95" customHeight="1">
      <c r="A58" s="20"/>
      <c r="B58" s="792"/>
      <c r="C58" s="891"/>
      <c r="D58" s="891"/>
      <c r="E58" s="891"/>
      <c r="F58" s="891"/>
      <c r="G58" s="894"/>
      <c r="H58" s="897"/>
      <c r="I58" s="927"/>
      <c r="J58" s="114" t="s">
        <v>422</v>
      </c>
      <c r="K58" s="115">
        <v>721029</v>
      </c>
      <c r="L58" s="114" t="s">
        <v>422</v>
      </c>
      <c r="M58" s="115">
        <f>M14</f>
        <v>721214</v>
      </c>
      <c r="N58" s="837"/>
      <c r="O58" s="837"/>
      <c r="P58" s="918"/>
      <c r="Q58" s="918"/>
      <c r="R58" s="837"/>
      <c r="S58" s="930"/>
      <c r="T58" s="915"/>
      <c r="U58" s="915"/>
      <c r="V58" s="835"/>
      <c r="W58" s="934"/>
      <c r="Z58" s="54"/>
      <c r="AA58" s="54"/>
      <c r="AB58" s="54"/>
      <c r="AC58" s="54"/>
      <c r="AD58" s="54"/>
      <c r="AE58" s="54"/>
      <c r="AF58" s="54"/>
      <c r="AK58" s="18"/>
    </row>
    <row r="59" spans="1:37" s="15" customFormat="1" ht="24.95" customHeight="1">
      <c r="A59" s="20"/>
      <c r="B59" s="793"/>
      <c r="C59" s="892"/>
      <c r="D59" s="892"/>
      <c r="E59" s="892"/>
      <c r="F59" s="892"/>
      <c r="G59" s="895"/>
      <c r="H59" s="898"/>
      <c r="I59" s="928"/>
      <c r="J59" s="114" t="s">
        <v>422</v>
      </c>
      <c r="K59" s="115">
        <v>721033</v>
      </c>
      <c r="L59" s="114"/>
      <c r="M59" s="115"/>
      <c r="N59" s="837"/>
      <c r="O59" s="837"/>
      <c r="P59" s="919"/>
      <c r="Q59" s="919"/>
      <c r="R59" s="837"/>
      <c r="S59" s="931"/>
      <c r="T59" s="916"/>
      <c r="U59" s="916"/>
      <c r="V59" s="835"/>
      <c r="W59" s="934"/>
      <c r="Z59" s="54"/>
      <c r="AA59" s="54"/>
      <c r="AB59" s="54"/>
      <c r="AC59" s="54"/>
      <c r="AD59" s="54"/>
      <c r="AE59" s="54"/>
      <c r="AF59" s="54"/>
    </row>
    <row r="60" spans="1:37" s="15" customFormat="1" ht="24.95" customHeight="1">
      <c r="A60" s="20"/>
      <c r="B60" s="791">
        <v>2</v>
      </c>
      <c r="C60" s="920">
        <v>49</v>
      </c>
      <c r="D60" s="920" t="s">
        <v>446</v>
      </c>
      <c r="E60" s="920" t="s">
        <v>451</v>
      </c>
      <c r="F60" s="890" t="s">
        <v>456</v>
      </c>
      <c r="G60" s="923">
        <v>677.76</v>
      </c>
      <c r="H60" s="896" t="s">
        <v>423</v>
      </c>
      <c r="I60" s="926">
        <v>1</v>
      </c>
      <c r="J60" s="114" t="s">
        <v>422</v>
      </c>
      <c r="K60" s="115">
        <f>K57</f>
        <v>721015</v>
      </c>
      <c r="L60" s="114" t="s">
        <v>422</v>
      </c>
      <c r="M60" s="115">
        <f>M57</f>
        <v>721211</v>
      </c>
      <c r="N60" s="836" t="s">
        <v>426</v>
      </c>
      <c r="O60" s="836" t="s">
        <v>426</v>
      </c>
      <c r="P60" s="917" t="s">
        <v>517</v>
      </c>
      <c r="Q60" s="917" t="s">
        <v>518</v>
      </c>
      <c r="R60" s="836" t="s">
        <v>426</v>
      </c>
      <c r="S60" s="941"/>
      <c r="T60" s="914" t="s">
        <v>425</v>
      </c>
      <c r="U60" s="914" t="s">
        <v>520</v>
      </c>
      <c r="V60" s="835">
        <f>IF(AND(N60="SI",O60="SI",P60="PRESENTÓ CERTIFICADO",Q60="ACORDE A ITEM 5.2.1 (T.R.)",T60="SIN OBSERVACIÓN",U60="CUMPLEN CON LO SOLICITADO"),G60*I60,0)</f>
        <v>677.76</v>
      </c>
      <c r="W60" s="934"/>
      <c r="Z60" s="54"/>
      <c r="AA60" s="54"/>
      <c r="AB60" s="54"/>
      <c r="AC60" s="54"/>
      <c r="AD60" s="54"/>
      <c r="AE60" s="54"/>
      <c r="AF60" s="54"/>
    </row>
    <row r="61" spans="1:37" s="15" customFormat="1" ht="24.95" customHeight="1">
      <c r="A61" s="20"/>
      <c r="B61" s="792"/>
      <c r="C61" s="921"/>
      <c r="D61" s="921"/>
      <c r="E61" s="921"/>
      <c r="F61" s="891"/>
      <c r="G61" s="924"/>
      <c r="H61" s="897"/>
      <c r="I61" s="927"/>
      <c r="J61" s="114" t="s">
        <v>422</v>
      </c>
      <c r="K61" s="115">
        <f>K58</f>
        <v>721029</v>
      </c>
      <c r="L61" s="114" t="s">
        <v>422</v>
      </c>
      <c r="M61" s="115">
        <f>M58</f>
        <v>721214</v>
      </c>
      <c r="N61" s="837"/>
      <c r="O61" s="837"/>
      <c r="P61" s="918"/>
      <c r="Q61" s="918"/>
      <c r="R61" s="837"/>
      <c r="S61" s="942"/>
      <c r="T61" s="915"/>
      <c r="U61" s="915"/>
      <c r="V61" s="835"/>
      <c r="W61" s="934"/>
      <c r="Z61" s="54"/>
      <c r="AA61" s="54"/>
      <c r="AB61" s="54"/>
      <c r="AC61" s="54"/>
      <c r="AD61" s="54"/>
      <c r="AE61" s="54"/>
      <c r="AF61" s="54"/>
    </row>
    <row r="62" spans="1:37" s="15" customFormat="1" ht="24.95" customHeight="1">
      <c r="A62" s="20"/>
      <c r="B62" s="793"/>
      <c r="C62" s="922"/>
      <c r="D62" s="922"/>
      <c r="E62" s="922"/>
      <c r="F62" s="892"/>
      <c r="G62" s="925"/>
      <c r="H62" s="898"/>
      <c r="I62" s="928"/>
      <c r="J62" s="114" t="s">
        <v>422</v>
      </c>
      <c r="K62" s="115">
        <f>K59</f>
        <v>721033</v>
      </c>
      <c r="L62" s="114"/>
      <c r="M62" s="115"/>
      <c r="N62" s="837"/>
      <c r="O62" s="837"/>
      <c r="P62" s="919"/>
      <c r="Q62" s="919"/>
      <c r="R62" s="837"/>
      <c r="S62" s="943"/>
      <c r="T62" s="916"/>
      <c r="U62" s="916"/>
      <c r="V62" s="835"/>
      <c r="W62" s="934"/>
      <c r="Z62" s="54"/>
      <c r="AA62" s="54"/>
      <c r="AB62" s="54"/>
      <c r="AC62" s="54"/>
    </row>
    <row r="63" spans="1:37" s="15" customFormat="1" ht="24.95" customHeight="1">
      <c r="A63" s="20"/>
      <c r="B63" s="791">
        <v>3</v>
      </c>
      <c r="C63" s="890">
        <v>68</v>
      </c>
      <c r="D63" s="890" t="s">
        <v>447</v>
      </c>
      <c r="E63" s="890" t="s">
        <v>452</v>
      </c>
      <c r="F63" s="890" t="s">
        <v>457</v>
      </c>
      <c r="G63" s="893">
        <v>581.32000000000005</v>
      </c>
      <c r="H63" s="896" t="s">
        <v>423</v>
      </c>
      <c r="I63" s="926">
        <v>1</v>
      </c>
      <c r="J63" s="114" t="s">
        <v>422</v>
      </c>
      <c r="K63" s="115">
        <f>K57</f>
        <v>721015</v>
      </c>
      <c r="L63" s="114" t="s">
        <v>422</v>
      </c>
      <c r="M63" s="115">
        <f>M57</f>
        <v>721211</v>
      </c>
      <c r="N63" s="836" t="s">
        <v>426</v>
      </c>
      <c r="O63" s="836" t="s">
        <v>426</v>
      </c>
      <c r="P63" s="917" t="s">
        <v>517</v>
      </c>
      <c r="Q63" s="917" t="s">
        <v>518</v>
      </c>
      <c r="R63" s="836" t="s">
        <v>426</v>
      </c>
      <c r="S63" s="929"/>
      <c r="T63" s="914" t="s">
        <v>425</v>
      </c>
      <c r="U63" s="914" t="s">
        <v>520</v>
      </c>
      <c r="V63" s="835">
        <f>IF(AND(N63="SI",O63="SI",P63="PRESENTÓ CERTIFICADO",Q63="ACORDE A ITEM 5.2.1 (T.R.)",T63="SIN OBSERVACIÓN",U63="CUMPLEN CON LO SOLICITADO"),G63*I63,0)</f>
        <v>581.32000000000005</v>
      </c>
      <c r="W63" s="934"/>
      <c r="Z63" s="54"/>
      <c r="AA63" s="54"/>
      <c r="AB63" s="54"/>
      <c r="AC63" s="54"/>
      <c r="AD63" s="12"/>
      <c r="AE63" s="12"/>
      <c r="AF63" s="12"/>
      <c r="AG63" s="12"/>
      <c r="AH63" s="12"/>
      <c r="AI63" s="12"/>
      <c r="AJ63" s="12"/>
    </row>
    <row r="64" spans="1:37" s="15" customFormat="1" ht="24.95" customHeight="1">
      <c r="A64" s="20"/>
      <c r="B64" s="792"/>
      <c r="C64" s="891"/>
      <c r="D64" s="891"/>
      <c r="E64" s="891"/>
      <c r="F64" s="891"/>
      <c r="G64" s="894"/>
      <c r="H64" s="897"/>
      <c r="I64" s="927"/>
      <c r="J64" s="114" t="s">
        <v>422</v>
      </c>
      <c r="K64" s="115">
        <f>K58</f>
        <v>721029</v>
      </c>
      <c r="L64" s="114" t="s">
        <v>422</v>
      </c>
      <c r="M64" s="115">
        <f>M58</f>
        <v>721214</v>
      </c>
      <c r="N64" s="837"/>
      <c r="O64" s="837"/>
      <c r="P64" s="918"/>
      <c r="Q64" s="918"/>
      <c r="R64" s="837"/>
      <c r="S64" s="930"/>
      <c r="T64" s="915"/>
      <c r="U64" s="915"/>
      <c r="V64" s="835"/>
      <c r="W64" s="934"/>
      <c r="Z64" s="54"/>
      <c r="AA64" s="54"/>
      <c r="AB64" s="54"/>
      <c r="AC64" s="54"/>
    </row>
    <row r="65" spans="1:37" s="15" customFormat="1" ht="24.95" customHeight="1">
      <c r="A65" s="20"/>
      <c r="B65" s="793"/>
      <c r="C65" s="892"/>
      <c r="D65" s="892"/>
      <c r="E65" s="892"/>
      <c r="F65" s="892"/>
      <c r="G65" s="895"/>
      <c r="H65" s="898"/>
      <c r="I65" s="928"/>
      <c r="J65" s="114" t="s">
        <v>422</v>
      </c>
      <c r="K65" s="115">
        <f>K59</f>
        <v>721033</v>
      </c>
      <c r="L65" s="114"/>
      <c r="M65" s="115"/>
      <c r="N65" s="837"/>
      <c r="O65" s="837"/>
      <c r="P65" s="919"/>
      <c r="Q65" s="919"/>
      <c r="R65" s="837"/>
      <c r="S65" s="931"/>
      <c r="T65" s="916"/>
      <c r="U65" s="916"/>
      <c r="V65" s="835"/>
      <c r="W65" s="934"/>
      <c r="Z65" s="54"/>
      <c r="AA65" s="54"/>
      <c r="AB65" s="54"/>
      <c r="AC65" s="54"/>
      <c r="AD65" s="39"/>
      <c r="AE65" s="39"/>
      <c r="AF65" s="39"/>
      <c r="AG65" s="39"/>
      <c r="AH65" s="39"/>
      <c r="AI65" s="39"/>
      <c r="AJ65" s="39"/>
    </row>
    <row r="66" spans="1:37" s="15" customFormat="1" ht="53.25" customHeight="1">
      <c r="A66" s="20"/>
      <c r="B66" s="791">
        <v>4</v>
      </c>
      <c r="C66" s="920">
        <v>83</v>
      </c>
      <c r="D66" s="920" t="s">
        <v>448</v>
      </c>
      <c r="E66" s="920" t="s">
        <v>453</v>
      </c>
      <c r="F66" s="920" t="s">
        <v>458</v>
      </c>
      <c r="G66" s="923">
        <v>503.73</v>
      </c>
      <c r="H66" s="896" t="s">
        <v>423</v>
      </c>
      <c r="I66" s="926">
        <v>1</v>
      </c>
      <c r="J66" s="114" t="s">
        <v>422</v>
      </c>
      <c r="K66" s="115">
        <f>K57</f>
        <v>721015</v>
      </c>
      <c r="L66" s="114" t="s">
        <v>422</v>
      </c>
      <c r="M66" s="115">
        <f>M57</f>
        <v>721211</v>
      </c>
      <c r="N66" s="836" t="s">
        <v>426</v>
      </c>
      <c r="O66" s="836" t="s">
        <v>426</v>
      </c>
      <c r="P66" s="917" t="s">
        <v>517</v>
      </c>
      <c r="Q66" s="917" t="s">
        <v>518</v>
      </c>
      <c r="R66" s="836" t="s">
        <v>526</v>
      </c>
      <c r="S66" s="929" t="s">
        <v>622</v>
      </c>
      <c r="T66" s="914" t="s">
        <v>425</v>
      </c>
      <c r="U66" s="914" t="s">
        <v>520</v>
      </c>
      <c r="V66" s="835">
        <f>IF(AND(N66="SI",O66="SI",P66="PRESENTÓ CERTIFICADO",Q66="ACORDE A ITEM 5.2.1 (T.R.)",T66="SIN OBSERVACIÓN",U66="CUMPLEN CON LO SOLICITADO"),G66*I66,0)</f>
        <v>503.73</v>
      </c>
      <c r="W66" s="934"/>
      <c r="Z66" s="54"/>
      <c r="AA66" s="54"/>
      <c r="AB66" s="54"/>
      <c r="AC66" s="54"/>
      <c r="AD66" s="39"/>
      <c r="AE66" s="39"/>
      <c r="AF66" s="39"/>
      <c r="AG66" s="39"/>
      <c r="AH66" s="39"/>
      <c r="AI66" s="39"/>
      <c r="AJ66" s="39"/>
    </row>
    <row r="67" spans="1:37" s="15" customFormat="1" ht="45" customHeight="1">
      <c r="A67" s="20"/>
      <c r="B67" s="792"/>
      <c r="C67" s="921"/>
      <c r="D67" s="921"/>
      <c r="E67" s="921"/>
      <c r="F67" s="921"/>
      <c r="G67" s="924"/>
      <c r="H67" s="897"/>
      <c r="I67" s="927"/>
      <c r="J67" s="114" t="s">
        <v>422</v>
      </c>
      <c r="K67" s="115">
        <f>K58</f>
        <v>721029</v>
      </c>
      <c r="L67" s="114" t="s">
        <v>422</v>
      </c>
      <c r="M67" s="115">
        <f>M58</f>
        <v>721214</v>
      </c>
      <c r="N67" s="837"/>
      <c r="O67" s="837"/>
      <c r="P67" s="918"/>
      <c r="Q67" s="918"/>
      <c r="R67" s="837"/>
      <c r="S67" s="930"/>
      <c r="T67" s="915"/>
      <c r="U67" s="915"/>
      <c r="V67" s="835"/>
      <c r="W67" s="934"/>
      <c r="Z67" s="54"/>
      <c r="AA67" s="54"/>
      <c r="AB67" s="54"/>
      <c r="AC67" s="54"/>
      <c r="AD67" s="39"/>
      <c r="AE67" s="39"/>
      <c r="AF67" s="39"/>
      <c r="AG67" s="39"/>
      <c r="AH67" s="39"/>
      <c r="AI67" s="39"/>
      <c r="AJ67" s="39"/>
    </row>
    <row r="68" spans="1:37" s="15" customFormat="1" ht="60" customHeight="1">
      <c r="A68" s="20"/>
      <c r="B68" s="793"/>
      <c r="C68" s="922"/>
      <c r="D68" s="922"/>
      <c r="E68" s="922"/>
      <c r="F68" s="922"/>
      <c r="G68" s="925"/>
      <c r="H68" s="898"/>
      <c r="I68" s="928"/>
      <c r="J68" s="114" t="s">
        <v>422</v>
      </c>
      <c r="K68" s="115">
        <f>K59</f>
        <v>721033</v>
      </c>
      <c r="L68" s="114"/>
      <c r="M68" s="115"/>
      <c r="N68" s="837"/>
      <c r="O68" s="837"/>
      <c r="P68" s="919"/>
      <c r="Q68" s="919"/>
      <c r="R68" s="837"/>
      <c r="S68" s="931"/>
      <c r="T68" s="916"/>
      <c r="U68" s="916"/>
      <c r="V68" s="835"/>
      <c r="W68" s="934"/>
      <c r="Z68" s="54"/>
      <c r="AA68" s="54"/>
      <c r="AB68" s="54"/>
      <c r="AC68" s="54"/>
      <c r="AD68" s="54"/>
      <c r="AE68" s="54"/>
      <c r="AF68" s="54"/>
      <c r="AG68" s="18"/>
      <c r="AH68" s="18"/>
      <c r="AI68" s="18"/>
      <c r="AJ68" s="18"/>
    </row>
    <row r="69" spans="1:37" s="15" customFormat="1" ht="24.95" customHeight="1">
      <c r="A69" s="20"/>
      <c r="B69" s="791">
        <v>5</v>
      </c>
      <c r="C69" s="890">
        <v>86</v>
      </c>
      <c r="D69" s="890" t="s">
        <v>449</v>
      </c>
      <c r="E69" s="890" t="s">
        <v>454</v>
      </c>
      <c r="F69" s="890" t="s">
        <v>459</v>
      </c>
      <c r="G69" s="893">
        <v>984.5</v>
      </c>
      <c r="H69" s="896" t="s">
        <v>434</v>
      </c>
      <c r="I69" s="899">
        <v>0.7</v>
      </c>
      <c r="J69" s="114" t="s">
        <v>422</v>
      </c>
      <c r="K69" s="115">
        <f>K57</f>
        <v>721015</v>
      </c>
      <c r="L69" s="114" t="s">
        <v>424</v>
      </c>
      <c r="M69" s="115">
        <f>M57</f>
        <v>721211</v>
      </c>
      <c r="N69" s="836" t="s">
        <v>426</v>
      </c>
      <c r="O69" s="836" t="s">
        <v>526</v>
      </c>
      <c r="P69" s="917" t="s">
        <v>517</v>
      </c>
      <c r="Q69" s="917" t="s">
        <v>518</v>
      </c>
      <c r="R69" s="836" t="s">
        <v>426</v>
      </c>
      <c r="S69" s="984" t="s">
        <v>522</v>
      </c>
      <c r="T69" s="914" t="s">
        <v>523</v>
      </c>
      <c r="U69" s="914" t="s">
        <v>524</v>
      </c>
      <c r="V69" s="835">
        <f>IF(AND(N69="SI",O69="SI",P69="PRESENTÓ CERTIFICADO",Q69="ACORDE A ITEM 5.2.1 (T.R.)",T69="SIN OBSERVACIÓN",U69="CUMPLEN CON LO SOLICITADO"),G69*I69,0)</f>
        <v>0</v>
      </c>
      <c r="W69" s="934"/>
      <c r="Z69" s="54"/>
      <c r="AA69" s="54"/>
      <c r="AB69" s="54"/>
      <c r="AC69" s="54"/>
      <c r="AD69" s="54"/>
      <c r="AE69" s="54"/>
      <c r="AF69" s="54"/>
      <c r="AG69" s="18"/>
      <c r="AH69" s="18"/>
      <c r="AI69" s="18"/>
      <c r="AJ69" s="18"/>
    </row>
    <row r="70" spans="1:37" s="15" customFormat="1" ht="24.95" customHeight="1">
      <c r="A70" s="20"/>
      <c r="B70" s="792"/>
      <c r="C70" s="891"/>
      <c r="D70" s="891"/>
      <c r="E70" s="891"/>
      <c r="F70" s="891"/>
      <c r="G70" s="894"/>
      <c r="H70" s="897"/>
      <c r="I70" s="900"/>
      <c r="J70" s="114" t="s">
        <v>422</v>
      </c>
      <c r="K70" s="115">
        <f>K58</f>
        <v>721029</v>
      </c>
      <c r="L70" s="114" t="s">
        <v>424</v>
      </c>
      <c r="M70" s="115">
        <f>M58</f>
        <v>721214</v>
      </c>
      <c r="N70" s="837"/>
      <c r="O70" s="837"/>
      <c r="P70" s="918"/>
      <c r="Q70" s="918"/>
      <c r="R70" s="837"/>
      <c r="S70" s="985"/>
      <c r="T70" s="915"/>
      <c r="U70" s="915"/>
      <c r="V70" s="835"/>
      <c r="W70" s="934"/>
      <c r="Z70" s="54"/>
      <c r="AA70" s="54"/>
      <c r="AB70" s="54"/>
      <c r="AC70" s="54"/>
      <c r="AD70" s="54"/>
      <c r="AE70" s="54"/>
      <c r="AF70" s="54"/>
    </row>
    <row r="71" spans="1:37" s="15" customFormat="1" ht="24.95" customHeight="1">
      <c r="A71" s="20"/>
      <c r="B71" s="793"/>
      <c r="C71" s="892"/>
      <c r="D71" s="892"/>
      <c r="E71" s="892"/>
      <c r="F71" s="892"/>
      <c r="G71" s="895"/>
      <c r="H71" s="898"/>
      <c r="I71" s="901"/>
      <c r="J71" s="114" t="s">
        <v>422</v>
      </c>
      <c r="K71" s="115">
        <f>K59</f>
        <v>721033</v>
      </c>
      <c r="L71" s="114"/>
      <c r="M71" s="115"/>
      <c r="N71" s="837"/>
      <c r="O71" s="837"/>
      <c r="P71" s="919"/>
      <c r="Q71" s="919"/>
      <c r="R71" s="837"/>
      <c r="S71" s="986"/>
      <c r="T71" s="916"/>
      <c r="U71" s="916"/>
      <c r="V71" s="835"/>
      <c r="W71" s="934"/>
      <c r="Z71" s="54"/>
      <c r="AA71" s="54"/>
      <c r="AB71" s="54"/>
      <c r="AC71" s="54"/>
      <c r="AD71" s="54"/>
      <c r="AE71" s="54"/>
      <c r="AF71" s="54"/>
    </row>
    <row r="72" spans="1:37" s="12" customFormat="1" ht="24.95" customHeight="1">
      <c r="B72" s="763" t="str">
        <f>IF(S73=" "," ",IF(S73&gt;=$H$6,"CUMPLE CON LA EXPERIENCIA REQUERIDA","NO CUMPLE CON LA EXPERIENCIA REQUERIDA"))</f>
        <v>NO CUMPLE CON LA EXPERIENCIA REQUERIDA</v>
      </c>
      <c r="C72" s="764"/>
      <c r="D72" s="764"/>
      <c r="E72" s="764"/>
      <c r="F72" s="764"/>
      <c r="G72" s="764"/>
      <c r="H72" s="764"/>
      <c r="I72" s="764"/>
      <c r="J72" s="764"/>
      <c r="K72" s="764"/>
      <c r="L72" s="764"/>
      <c r="M72" s="764"/>
      <c r="N72" s="764"/>
      <c r="O72" s="765"/>
      <c r="P72" s="769" t="s">
        <v>22</v>
      </c>
      <c r="Q72" s="770"/>
      <c r="R72" s="17"/>
      <c r="S72" s="16">
        <f>IF(W57="SI",SUM(V57:V71),0)</f>
        <v>2008.39</v>
      </c>
      <c r="T72" s="771" t="str">
        <f>IF(S73=" "," ",IF(S73&gt;=$H$6,"CUMPLE","NO CUMPLE"))</f>
        <v>NO CUMPLE</v>
      </c>
      <c r="W72" s="54"/>
      <c r="X72" s="54"/>
      <c r="Y72" s="54"/>
      <c r="Z72" s="54"/>
      <c r="AA72" s="54"/>
      <c r="AB72" s="54"/>
      <c r="AC72" s="54"/>
      <c r="AD72" s="15"/>
      <c r="AE72" s="15"/>
      <c r="AF72" s="15"/>
      <c r="AG72" s="15"/>
      <c r="AH72" s="15"/>
    </row>
    <row r="73" spans="1:37" s="15" customFormat="1" ht="24.95" customHeight="1">
      <c r="B73" s="766"/>
      <c r="C73" s="767"/>
      <c r="D73" s="767"/>
      <c r="E73" s="767"/>
      <c r="F73" s="767"/>
      <c r="G73" s="767"/>
      <c r="H73" s="767"/>
      <c r="I73" s="767"/>
      <c r="J73" s="767"/>
      <c r="K73" s="767"/>
      <c r="L73" s="767"/>
      <c r="M73" s="767"/>
      <c r="N73" s="767"/>
      <c r="O73" s="768"/>
      <c r="P73" s="769" t="s">
        <v>24</v>
      </c>
      <c r="Q73" s="770"/>
      <c r="R73" s="17"/>
      <c r="S73" s="84">
        <f>IFERROR((S72/$P$6)," ")</f>
        <v>1.6183642224012893</v>
      </c>
      <c r="T73" s="772"/>
      <c r="W73" s="54"/>
      <c r="X73" s="54"/>
      <c r="Y73" s="54"/>
      <c r="Z73" s="54"/>
      <c r="AA73" s="54"/>
      <c r="AB73" s="54"/>
      <c r="AC73" s="54"/>
    </row>
    <row r="74" spans="1:37" ht="30" customHeight="1">
      <c r="AA74" s="54"/>
      <c r="AB74" s="54"/>
      <c r="AC74" s="54"/>
      <c r="AD74" s="15"/>
      <c r="AE74" s="15"/>
      <c r="AF74" s="15"/>
      <c r="AG74" s="15"/>
      <c r="AH74" s="12"/>
    </row>
    <row r="75" spans="1:37" ht="30" customHeight="1">
      <c r="AA75" s="54"/>
      <c r="AB75" s="54"/>
      <c r="AC75" s="54"/>
      <c r="AD75" s="15"/>
      <c r="AE75" s="15"/>
      <c r="AF75" s="15"/>
      <c r="AG75" s="15"/>
      <c r="AH75" s="15"/>
    </row>
    <row r="76" spans="1:37" ht="36" customHeight="1">
      <c r="B76" s="107">
        <v>4</v>
      </c>
      <c r="C76" s="815" t="s">
        <v>78</v>
      </c>
      <c r="D76" s="816"/>
      <c r="E76" s="817"/>
      <c r="F76" s="818" t="str">
        <f>IFERROR(VLOOKUP(B76,LISTA_OFERENTES,2,FALSE)," ")</f>
        <v>OMEGA INGENIERÍA ASOCIADOS S.A.S</v>
      </c>
      <c r="G76" s="819"/>
      <c r="H76" s="819"/>
      <c r="I76" s="819"/>
      <c r="J76" s="819"/>
      <c r="K76" s="819"/>
      <c r="L76" s="819"/>
      <c r="M76" s="819"/>
      <c r="N76" s="819"/>
      <c r="O76" s="820"/>
      <c r="P76" s="821" t="s">
        <v>107</v>
      </c>
      <c r="Q76" s="822"/>
      <c r="R76" s="823"/>
      <c r="S76" s="11">
        <f>5-(INT(COUNTBLANK(C79:C93))-10)</f>
        <v>2</v>
      </c>
      <c r="T76" s="12"/>
      <c r="AA76" s="54"/>
      <c r="AB76" s="54"/>
      <c r="AC76" s="54"/>
      <c r="AD76" s="15"/>
      <c r="AE76" s="15"/>
      <c r="AF76" s="15"/>
      <c r="AG76" s="15"/>
    </row>
    <row r="77" spans="1:37" s="18" customFormat="1" ht="30" customHeight="1">
      <c r="B77" s="833" t="s">
        <v>46</v>
      </c>
      <c r="C77" s="761" t="s">
        <v>15</v>
      </c>
      <c r="D77" s="761" t="s">
        <v>16</v>
      </c>
      <c r="E77" s="761" t="s">
        <v>17</v>
      </c>
      <c r="F77" s="761" t="s">
        <v>18</v>
      </c>
      <c r="G77" s="761" t="s">
        <v>19</v>
      </c>
      <c r="H77" s="761" t="s">
        <v>20</v>
      </c>
      <c r="I77" s="761" t="s">
        <v>21</v>
      </c>
      <c r="J77" s="830" t="s">
        <v>53</v>
      </c>
      <c r="K77" s="831"/>
      <c r="L77" s="831"/>
      <c r="M77" s="832"/>
      <c r="N77" s="855" t="s">
        <v>529</v>
      </c>
      <c r="O77" s="855" t="s">
        <v>530</v>
      </c>
      <c r="P77" s="761" t="s">
        <v>525</v>
      </c>
      <c r="Q77" s="761" t="s">
        <v>80</v>
      </c>
      <c r="R77" s="841" t="s">
        <v>592</v>
      </c>
      <c r="S77" s="838" t="s">
        <v>81</v>
      </c>
      <c r="T77" s="14"/>
      <c r="U77" s="761" t="s">
        <v>82</v>
      </c>
      <c r="V77" s="761" t="s">
        <v>83</v>
      </c>
      <c r="W77" s="841" t="s">
        <v>528</v>
      </c>
      <c r="X77" s="19"/>
      <c r="Y77" s="19"/>
      <c r="Z77" s="54"/>
      <c r="AA77" s="54"/>
      <c r="AB77" s="54"/>
      <c r="AC77" s="54"/>
      <c r="AD77" s="54"/>
      <c r="AE77" s="54"/>
      <c r="AF77" s="54"/>
      <c r="AG77" s="15"/>
      <c r="AH77" s="15"/>
      <c r="AI77" s="15"/>
      <c r="AJ77" s="15"/>
      <c r="AK77" s="39"/>
    </row>
    <row r="78" spans="1:37" s="18" customFormat="1" ht="105.75" customHeight="1">
      <c r="B78" s="834"/>
      <c r="C78" s="762"/>
      <c r="D78" s="762"/>
      <c r="E78" s="762"/>
      <c r="F78" s="762"/>
      <c r="G78" s="762"/>
      <c r="H78" s="762"/>
      <c r="I78" s="762"/>
      <c r="J78" s="824" t="s">
        <v>85</v>
      </c>
      <c r="K78" s="825"/>
      <c r="L78" s="825"/>
      <c r="M78" s="826"/>
      <c r="N78" s="856"/>
      <c r="O78" s="856"/>
      <c r="P78" s="762"/>
      <c r="Q78" s="762"/>
      <c r="R78" s="842"/>
      <c r="S78" s="762"/>
      <c r="T78" s="13" t="s">
        <v>84</v>
      </c>
      <c r="U78" s="762"/>
      <c r="V78" s="762"/>
      <c r="W78" s="842"/>
      <c r="X78" s="19"/>
      <c r="Y78" s="19"/>
      <c r="Z78" s="54"/>
      <c r="AA78" s="54"/>
      <c r="AB78" s="54"/>
      <c r="AC78" s="54"/>
      <c r="AD78" s="54"/>
      <c r="AE78" s="54"/>
      <c r="AF78" s="54"/>
      <c r="AG78" s="15"/>
      <c r="AH78" s="15"/>
      <c r="AI78" s="15"/>
      <c r="AJ78" s="15"/>
      <c r="AK78" s="39"/>
    </row>
    <row r="79" spans="1:37" s="15" customFormat="1" ht="24.95" customHeight="1">
      <c r="A79" s="20"/>
      <c r="B79" s="791">
        <v>1</v>
      </c>
      <c r="C79" s="890">
        <v>62</v>
      </c>
      <c r="D79" s="890">
        <v>45</v>
      </c>
      <c r="E79" s="890" t="s">
        <v>460</v>
      </c>
      <c r="F79" s="890" t="s">
        <v>462</v>
      </c>
      <c r="G79" s="893">
        <v>2105.6799999999998</v>
      </c>
      <c r="H79" s="896" t="s">
        <v>423</v>
      </c>
      <c r="I79" s="899">
        <v>1</v>
      </c>
      <c r="J79" s="114" t="s">
        <v>424</v>
      </c>
      <c r="K79" s="115">
        <v>721015</v>
      </c>
      <c r="L79" s="114" t="s">
        <v>424</v>
      </c>
      <c r="M79" s="115">
        <f>M57</f>
        <v>721211</v>
      </c>
      <c r="N79" s="836" t="s">
        <v>426</v>
      </c>
      <c r="O79" s="836" t="s">
        <v>426</v>
      </c>
      <c r="P79" s="902" t="s">
        <v>517</v>
      </c>
      <c r="Q79" s="902" t="s">
        <v>518</v>
      </c>
      <c r="R79" s="836" t="s">
        <v>426</v>
      </c>
      <c r="S79" s="929"/>
      <c r="T79" s="914" t="s">
        <v>425</v>
      </c>
      <c r="U79" s="914" t="s">
        <v>520</v>
      </c>
      <c r="V79" s="835">
        <f>IF(AND(N79="SI",O79="SI",P79="PRESENTÓ CERTIFICADO",Q79="ACORDE A ITEM 5.2.1 (T.R.)",T79="SIN OBSERVACIÓN",U79="CUMPLEN CON LO SOLICITADO"),G79*I79,0)</f>
        <v>2105.6799999999998</v>
      </c>
      <c r="W79" s="933" t="str">
        <f>IF(OR(AND(R79="SI",R82="SI"),AND(R79="SI",R85="SI"),AND(R79="SI",R88="SI"),AND(R79="SI",R91="SI"),AND(R82="SI",R85="SI"),AND(R82="SI",R88="SI"),AND(R82="SI",R91="SI"), AND(R85="SI",R88="SI"),AND(R85="SI",R91="SI"),AND(R88="SI",R91="SI"),AND(R79="NO",T79="REQUERIMIENTOS SUBSANADOS",R82="SI"),AND(R79="NO",T79="REQUERIMIENTOS SUBSANADOS",R85="SI"),AND(R79="NO",T79="REQUERIMIENTOS SUBSANADOS",R88="SI"),AND(R79="NO",T79="REQUERIMIENTOS SUBSANADOS",R91="SI"),AND(R82="NO",T82="REQUERIMIENTOS SUBSANADOS",R85="SI"),AND(R82="NO",T82="REQUERIMIENTOS SUBSANADOS",R88="SI"),AND(R82="NO",T82="REQUERIMIENTOS SUBSANADOS",R91="SI"), AND(R85="NO",T85="REQUERIMIENTOS SUBSANADOS",R88="SI"),AND(R85="NO",T85="REQUERIMIENTOS SUBSANADOS",R91="SI"),AND(R88="NO",T88="REQUERIMIENTOS SUBSANADOS",R91="SI"),AND(R79="SI",R82="NO",T82="REQUERIMIENTOS SUBSANADOS"),AND(R79="SI",R85="NO",T85="REQUERIMIENTOS SUBSANADOS"),AND(R79="SI",R88="NO",T88="REQUERIMIENTOS SUBSANADOS"),AND(R79="SI",R91="NO",T91="REQUERIMIENTOS SUBSANADOS"),AND(R82="SI",R85="NO",T85="REQUERIMIENTOS SUBSANADOS"),AND(R82="SI",R88="NO",T88="REQUERIMIENTOS SUBSANADOS"),AND(R82="SI",R91="NO",T91="REQUERIMIENTOS SUBSANADOS"), AND(R85="SI",R88="NO",T88="REQUERIMIENTOS SUBSANADOS"),AND(R85="SI",R91="NO",T91="REQUERIMIENTOS SUBSANADOS"),AND(R88="SI",R91="NO",T91="REQUERIMIENTOS SUBSANADOS")),"SI","NO")</f>
        <v>SI</v>
      </c>
      <c r="Z79" s="54"/>
      <c r="AA79" s="54"/>
      <c r="AB79" s="54"/>
      <c r="AC79" s="54"/>
      <c r="AD79" s="54"/>
      <c r="AE79" s="54"/>
      <c r="AF79" s="54"/>
      <c r="AK79" s="18"/>
    </row>
    <row r="80" spans="1:37" s="15" customFormat="1" ht="24.95" customHeight="1">
      <c r="A80" s="20"/>
      <c r="B80" s="792"/>
      <c r="C80" s="891"/>
      <c r="D80" s="891"/>
      <c r="E80" s="891"/>
      <c r="F80" s="891"/>
      <c r="G80" s="894"/>
      <c r="H80" s="897"/>
      <c r="I80" s="900"/>
      <c r="J80" s="114" t="s">
        <v>422</v>
      </c>
      <c r="K80" s="115">
        <v>721029</v>
      </c>
      <c r="L80" s="114" t="s">
        <v>422</v>
      </c>
      <c r="M80" s="115">
        <f>M58</f>
        <v>721214</v>
      </c>
      <c r="N80" s="837"/>
      <c r="O80" s="837"/>
      <c r="P80" s="903"/>
      <c r="Q80" s="903"/>
      <c r="R80" s="837"/>
      <c r="S80" s="930"/>
      <c r="T80" s="915"/>
      <c r="U80" s="915"/>
      <c r="V80" s="835"/>
      <c r="W80" s="934"/>
      <c r="Z80" s="54"/>
      <c r="AA80" s="54"/>
      <c r="AB80" s="54"/>
      <c r="AC80" s="54"/>
      <c r="AD80" s="54"/>
      <c r="AE80" s="54"/>
      <c r="AF80" s="54"/>
      <c r="AK80" s="18"/>
    </row>
    <row r="81" spans="1:34" s="15" customFormat="1" ht="24.95" customHeight="1">
      <c r="A81" s="20"/>
      <c r="B81" s="793"/>
      <c r="C81" s="892"/>
      <c r="D81" s="892"/>
      <c r="E81" s="892"/>
      <c r="F81" s="892"/>
      <c r="G81" s="895"/>
      <c r="H81" s="898"/>
      <c r="I81" s="901"/>
      <c r="J81" s="114" t="s">
        <v>424</v>
      </c>
      <c r="K81" s="115">
        <v>721033</v>
      </c>
      <c r="L81" s="114"/>
      <c r="M81" s="115"/>
      <c r="N81" s="837"/>
      <c r="O81" s="837"/>
      <c r="P81" s="904"/>
      <c r="Q81" s="904"/>
      <c r="R81" s="837"/>
      <c r="S81" s="931"/>
      <c r="T81" s="916"/>
      <c r="U81" s="916"/>
      <c r="V81" s="835"/>
      <c r="W81" s="934"/>
      <c r="Z81" s="54"/>
      <c r="AA81" s="54"/>
      <c r="AB81" s="54"/>
      <c r="AC81" s="54"/>
      <c r="AD81" s="54"/>
      <c r="AE81" s="54"/>
      <c r="AF81" s="54"/>
    </row>
    <row r="82" spans="1:34" s="15" customFormat="1" ht="24.95" customHeight="1">
      <c r="A82" s="20"/>
      <c r="B82" s="791">
        <v>2</v>
      </c>
      <c r="C82" s="920">
        <v>69</v>
      </c>
      <c r="D82" s="920">
        <v>51</v>
      </c>
      <c r="E82" s="920" t="s">
        <v>461</v>
      </c>
      <c r="F82" s="890" t="s">
        <v>463</v>
      </c>
      <c r="G82" s="923">
        <v>3491.1</v>
      </c>
      <c r="H82" s="896" t="s">
        <v>423</v>
      </c>
      <c r="I82" s="926">
        <v>1</v>
      </c>
      <c r="J82" s="114" t="s">
        <v>422</v>
      </c>
      <c r="K82" s="115">
        <f>K79</f>
        <v>721015</v>
      </c>
      <c r="L82" s="114" t="s">
        <v>424</v>
      </c>
      <c r="M82" s="115">
        <f>M79</f>
        <v>721211</v>
      </c>
      <c r="N82" s="836" t="s">
        <v>426</v>
      </c>
      <c r="O82" s="836" t="s">
        <v>426</v>
      </c>
      <c r="P82" s="902" t="s">
        <v>517</v>
      </c>
      <c r="Q82" s="902" t="s">
        <v>518</v>
      </c>
      <c r="R82" s="836" t="s">
        <v>426</v>
      </c>
      <c r="S82" s="941"/>
      <c r="T82" s="914" t="s">
        <v>425</v>
      </c>
      <c r="U82" s="914" t="s">
        <v>520</v>
      </c>
      <c r="V82" s="835">
        <f>IF(AND(N82="SI",O82="SI",P82="PRESENTÓ CERTIFICADO",Q82="ACORDE A ITEM 5.2.1 (T.R.)",T82="SIN OBSERVACIÓN",U82="CUMPLEN CON LO SOLICITADO"),G82*I82,0)</f>
        <v>3491.1</v>
      </c>
      <c r="W82" s="934"/>
      <c r="Z82" s="54"/>
      <c r="AA82" s="54"/>
      <c r="AB82" s="54"/>
      <c r="AC82" s="54"/>
      <c r="AD82" s="54"/>
      <c r="AE82" s="54"/>
      <c r="AF82" s="54"/>
    </row>
    <row r="83" spans="1:34" s="15" customFormat="1" ht="24.95" customHeight="1">
      <c r="A83" s="20"/>
      <c r="B83" s="792"/>
      <c r="C83" s="921"/>
      <c r="D83" s="921"/>
      <c r="E83" s="921"/>
      <c r="F83" s="891"/>
      <c r="G83" s="924"/>
      <c r="H83" s="897"/>
      <c r="I83" s="927"/>
      <c r="J83" s="114" t="s">
        <v>424</v>
      </c>
      <c r="K83" s="115">
        <f>K80</f>
        <v>721029</v>
      </c>
      <c r="L83" s="114" t="s">
        <v>422</v>
      </c>
      <c r="M83" s="115">
        <f>M80</f>
        <v>721214</v>
      </c>
      <c r="N83" s="837"/>
      <c r="O83" s="837"/>
      <c r="P83" s="903"/>
      <c r="Q83" s="903"/>
      <c r="R83" s="837"/>
      <c r="S83" s="942"/>
      <c r="T83" s="915"/>
      <c r="U83" s="915"/>
      <c r="V83" s="835"/>
      <c r="W83" s="934"/>
      <c r="Z83" s="54"/>
      <c r="AA83" s="54"/>
      <c r="AB83" s="54"/>
      <c r="AC83" s="54"/>
      <c r="AD83" s="54"/>
      <c r="AE83" s="54"/>
      <c r="AF83" s="54"/>
    </row>
    <row r="84" spans="1:34" s="15" customFormat="1" ht="24.95" customHeight="1">
      <c r="A84" s="20"/>
      <c r="B84" s="793"/>
      <c r="C84" s="922"/>
      <c r="D84" s="922"/>
      <c r="E84" s="922"/>
      <c r="F84" s="892"/>
      <c r="G84" s="925"/>
      <c r="H84" s="898"/>
      <c r="I84" s="928"/>
      <c r="J84" s="114" t="s">
        <v>422</v>
      </c>
      <c r="K84" s="115">
        <f>K81</f>
        <v>721033</v>
      </c>
      <c r="L84" s="114"/>
      <c r="M84" s="115"/>
      <c r="N84" s="837"/>
      <c r="O84" s="837"/>
      <c r="P84" s="904"/>
      <c r="Q84" s="904"/>
      <c r="R84" s="837"/>
      <c r="S84" s="943"/>
      <c r="T84" s="916"/>
      <c r="U84" s="916"/>
      <c r="V84" s="835"/>
      <c r="W84" s="934"/>
      <c r="Z84" s="54"/>
      <c r="AA84" s="54"/>
      <c r="AB84" s="54"/>
      <c r="AC84" s="54"/>
    </row>
    <row r="85" spans="1:34" s="15" customFormat="1" ht="24.95" customHeight="1">
      <c r="A85" s="20"/>
      <c r="B85" s="791">
        <v>3</v>
      </c>
      <c r="C85" s="860"/>
      <c r="D85" s="860"/>
      <c r="E85" s="860"/>
      <c r="F85" s="860"/>
      <c r="G85" s="875"/>
      <c r="H85" s="860"/>
      <c r="I85" s="878"/>
      <c r="J85" s="361"/>
      <c r="K85" s="362"/>
      <c r="L85" s="361"/>
      <c r="M85" s="362"/>
      <c r="N85" s="881"/>
      <c r="O85" s="881"/>
      <c r="P85" s="884"/>
      <c r="Q85" s="887"/>
      <c r="R85" s="914"/>
      <c r="S85" s="914"/>
      <c r="T85" s="914"/>
      <c r="U85" s="914"/>
      <c r="V85" s="835">
        <f>IF(AND(N85="SI",O85="SI",P85="PRESENTÓ CERTIFICADO",Q85="ACORDE A ITEM 5.2.1 (T.R.)",T85="SIN OBSERVACIÓN",U85="CUMPLEN CON LO SOLICITADO"),G85*I85,0)</f>
        <v>0</v>
      </c>
      <c r="W85" s="934"/>
      <c r="X85" s="54"/>
      <c r="Y85" s="54"/>
      <c r="Z85" s="54"/>
      <c r="AA85" s="12"/>
      <c r="AB85" s="12"/>
      <c r="AC85" s="12"/>
      <c r="AD85" s="12"/>
      <c r="AE85" s="12"/>
      <c r="AF85" s="12"/>
      <c r="AG85" s="12"/>
    </row>
    <row r="86" spans="1:34" s="15" customFormat="1" ht="24.95" customHeight="1">
      <c r="A86" s="20"/>
      <c r="B86" s="792"/>
      <c r="C86" s="861"/>
      <c r="D86" s="861"/>
      <c r="E86" s="861"/>
      <c r="F86" s="861"/>
      <c r="G86" s="876"/>
      <c r="H86" s="861"/>
      <c r="I86" s="879"/>
      <c r="J86" s="361"/>
      <c r="K86" s="362"/>
      <c r="L86" s="361"/>
      <c r="M86" s="362"/>
      <c r="N86" s="882"/>
      <c r="O86" s="882"/>
      <c r="P86" s="885"/>
      <c r="Q86" s="888"/>
      <c r="R86" s="915"/>
      <c r="S86" s="915"/>
      <c r="T86" s="915"/>
      <c r="U86" s="915"/>
      <c r="V86" s="835"/>
      <c r="W86" s="934"/>
      <c r="X86" s="54"/>
      <c r="Y86" s="54"/>
      <c r="Z86" s="54"/>
    </row>
    <row r="87" spans="1:34" s="15" customFormat="1" ht="24.95" customHeight="1">
      <c r="A87" s="20"/>
      <c r="B87" s="793"/>
      <c r="C87" s="862"/>
      <c r="D87" s="862"/>
      <c r="E87" s="862"/>
      <c r="F87" s="862"/>
      <c r="G87" s="877"/>
      <c r="H87" s="862"/>
      <c r="I87" s="880"/>
      <c r="J87" s="361"/>
      <c r="K87" s="362"/>
      <c r="L87" s="361"/>
      <c r="M87" s="362"/>
      <c r="N87" s="883"/>
      <c r="O87" s="883"/>
      <c r="P87" s="886"/>
      <c r="Q87" s="889"/>
      <c r="R87" s="916"/>
      <c r="S87" s="916"/>
      <c r="T87" s="916"/>
      <c r="U87" s="916"/>
      <c r="V87" s="835"/>
      <c r="W87" s="934"/>
      <c r="X87" s="54"/>
      <c r="Y87" s="54"/>
      <c r="Z87" s="54"/>
      <c r="AA87" s="39"/>
      <c r="AB87" s="39"/>
      <c r="AC87" s="39"/>
      <c r="AD87" s="39"/>
      <c r="AE87" s="39"/>
      <c r="AF87" s="39"/>
      <c r="AG87" s="39"/>
    </row>
    <row r="88" spans="1:34" s="15" customFormat="1" ht="24.95" customHeight="1">
      <c r="A88" s="20"/>
      <c r="B88" s="791">
        <v>4</v>
      </c>
      <c r="C88" s="860"/>
      <c r="D88" s="860"/>
      <c r="E88" s="860"/>
      <c r="F88" s="860"/>
      <c r="G88" s="875"/>
      <c r="H88" s="860"/>
      <c r="I88" s="878"/>
      <c r="J88" s="361"/>
      <c r="K88" s="362"/>
      <c r="L88" s="361"/>
      <c r="M88" s="362"/>
      <c r="N88" s="881"/>
      <c r="O88" s="881"/>
      <c r="P88" s="884"/>
      <c r="Q88" s="887"/>
      <c r="R88" s="965"/>
      <c r="S88" s="965"/>
      <c r="T88" s="965"/>
      <c r="U88" s="965"/>
      <c r="V88" s="835">
        <f>IF(AND(N88="SI",O88="SI",P88="PRESENTÓ CERTIFICADO",Q88="ACORDE A ITEM 5.2.1 (T.R.)",T88="SIN OBSERVACIÓN",U88="CUMPLEN CON LO SOLICITADO"),G88*I88,0)</f>
        <v>0</v>
      </c>
      <c r="W88" s="934"/>
      <c r="X88" s="54"/>
      <c r="Y88" s="54"/>
      <c r="Z88" s="54"/>
      <c r="AA88" s="39"/>
      <c r="AB88" s="39"/>
      <c r="AC88" s="39"/>
      <c r="AD88" s="39"/>
      <c r="AE88" s="39"/>
      <c r="AF88" s="39"/>
      <c r="AG88" s="39"/>
    </row>
    <row r="89" spans="1:34" s="15" customFormat="1" ht="24.95" customHeight="1">
      <c r="A89" s="20"/>
      <c r="B89" s="792"/>
      <c r="C89" s="861"/>
      <c r="D89" s="861"/>
      <c r="E89" s="861"/>
      <c r="F89" s="861"/>
      <c r="G89" s="876"/>
      <c r="H89" s="861"/>
      <c r="I89" s="879"/>
      <c r="J89" s="361"/>
      <c r="K89" s="362"/>
      <c r="L89" s="361"/>
      <c r="M89" s="362"/>
      <c r="N89" s="882"/>
      <c r="O89" s="882"/>
      <c r="P89" s="885"/>
      <c r="Q89" s="888"/>
      <c r="R89" s="966"/>
      <c r="S89" s="966"/>
      <c r="T89" s="966"/>
      <c r="U89" s="966"/>
      <c r="V89" s="835"/>
      <c r="W89" s="934"/>
      <c r="X89" s="54"/>
      <c r="Y89" s="54"/>
      <c r="Z89" s="54"/>
      <c r="AA89" s="39"/>
      <c r="AB89" s="39"/>
      <c r="AC89" s="39"/>
      <c r="AD89" s="39"/>
      <c r="AE89" s="39"/>
      <c r="AF89" s="39"/>
      <c r="AG89" s="39"/>
    </row>
    <row r="90" spans="1:34" s="15" customFormat="1" ht="24.95" customHeight="1">
      <c r="A90" s="20"/>
      <c r="B90" s="793"/>
      <c r="C90" s="862"/>
      <c r="D90" s="862"/>
      <c r="E90" s="862"/>
      <c r="F90" s="862"/>
      <c r="G90" s="877"/>
      <c r="H90" s="862"/>
      <c r="I90" s="880"/>
      <c r="J90" s="361"/>
      <c r="K90" s="362"/>
      <c r="L90" s="361"/>
      <c r="M90" s="362"/>
      <c r="N90" s="883"/>
      <c r="O90" s="883"/>
      <c r="P90" s="886"/>
      <c r="Q90" s="889"/>
      <c r="R90" s="967"/>
      <c r="S90" s="967"/>
      <c r="T90" s="967"/>
      <c r="U90" s="967"/>
      <c r="V90" s="835"/>
      <c r="W90" s="934"/>
      <c r="X90" s="54"/>
      <c r="Y90" s="54"/>
      <c r="Z90" s="54"/>
      <c r="AA90" s="54"/>
      <c r="AB90" s="54"/>
      <c r="AC90" s="54"/>
      <c r="AD90" s="18"/>
      <c r="AE90" s="18"/>
      <c r="AF90" s="18"/>
      <c r="AG90" s="18"/>
    </row>
    <row r="91" spans="1:34" s="15" customFormat="1" ht="24.95" customHeight="1">
      <c r="A91" s="20"/>
      <c r="B91" s="791">
        <v>5</v>
      </c>
      <c r="C91" s="860"/>
      <c r="D91" s="860"/>
      <c r="E91" s="860"/>
      <c r="F91" s="860"/>
      <c r="G91" s="875"/>
      <c r="H91" s="860"/>
      <c r="I91" s="878"/>
      <c r="J91" s="361"/>
      <c r="K91" s="362"/>
      <c r="L91" s="361"/>
      <c r="M91" s="362"/>
      <c r="N91" s="881"/>
      <c r="O91" s="881"/>
      <c r="P91" s="884"/>
      <c r="Q91" s="887"/>
      <c r="R91" s="914"/>
      <c r="S91" s="914"/>
      <c r="T91" s="914"/>
      <c r="U91" s="914"/>
      <c r="V91" s="835">
        <f>IF(AND(N91="SI",O91="SI",P91="PRESENTÓ CERTIFICADO",Q91="ACORDE A ITEM 5.2.1 (T.R.)",T91="SIN OBSERVACIÓN",U91="CUMPLEN CON LO SOLICITADO"),G91*I91,0)</f>
        <v>0</v>
      </c>
      <c r="W91" s="934"/>
      <c r="X91" s="54"/>
      <c r="Y91" s="54"/>
      <c r="Z91" s="54"/>
      <c r="AA91" s="54"/>
      <c r="AB91" s="54"/>
      <c r="AC91" s="54"/>
      <c r="AD91" s="18"/>
      <c r="AE91" s="18"/>
      <c r="AF91" s="18"/>
      <c r="AG91" s="18"/>
    </row>
    <row r="92" spans="1:34" s="15" customFormat="1" ht="24.95" customHeight="1">
      <c r="A92" s="20"/>
      <c r="B92" s="792"/>
      <c r="C92" s="861"/>
      <c r="D92" s="861"/>
      <c r="E92" s="861"/>
      <c r="F92" s="861"/>
      <c r="G92" s="876"/>
      <c r="H92" s="861"/>
      <c r="I92" s="879"/>
      <c r="J92" s="361"/>
      <c r="K92" s="362"/>
      <c r="L92" s="361"/>
      <c r="M92" s="362"/>
      <c r="N92" s="882"/>
      <c r="O92" s="882"/>
      <c r="P92" s="885"/>
      <c r="Q92" s="888"/>
      <c r="R92" s="915"/>
      <c r="S92" s="915"/>
      <c r="T92" s="915"/>
      <c r="U92" s="915"/>
      <c r="V92" s="835"/>
      <c r="W92" s="934"/>
      <c r="X92" s="54"/>
      <c r="Y92" s="54"/>
      <c r="Z92" s="54"/>
      <c r="AA92" s="54"/>
      <c r="AB92" s="54"/>
      <c r="AC92" s="54"/>
    </row>
    <row r="93" spans="1:34" s="15" customFormat="1" ht="24.95" customHeight="1">
      <c r="A93" s="20"/>
      <c r="B93" s="793"/>
      <c r="C93" s="862"/>
      <c r="D93" s="862"/>
      <c r="E93" s="862"/>
      <c r="F93" s="862"/>
      <c r="G93" s="877"/>
      <c r="H93" s="862"/>
      <c r="I93" s="880"/>
      <c r="J93" s="361"/>
      <c r="K93" s="362"/>
      <c r="L93" s="361"/>
      <c r="M93" s="362"/>
      <c r="N93" s="883"/>
      <c r="O93" s="883"/>
      <c r="P93" s="886"/>
      <c r="Q93" s="889"/>
      <c r="R93" s="916"/>
      <c r="S93" s="916"/>
      <c r="T93" s="916"/>
      <c r="U93" s="916"/>
      <c r="V93" s="835"/>
      <c r="W93" s="934"/>
      <c r="X93" s="54"/>
      <c r="Y93" s="54"/>
      <c r="Z93" s="54"/>
      <c r="AA93" s="54"/>
      <c r="AB93" s="54"/>
      <c r="AC93" s="54"/>
    </row>
    <row r="94" spans="1:34" s="12" customFormat="1" ht="24.95" customHeight="1">
      <c r="B94" s="763" t="str">
        <f>IF(S95=" "," ",IF(S95&gt;=$H$6,"CUMPLE CON LA EXPERIENCIA REQUERIDA","NO CUMPLE CON LA EXPERIENCIA REQUERIDA"))</f>
        <v>CUMPLE CON LA EXPERIENCIA REQUERIDA</v>
      </c>
      <c r="C94" s="764"/>
      <c r="D94" s="764"/>
      <c r="E94" s="764"/>
      <c r="F94" s="764"/>
      <c r="G94" s="764"/>
      <c r="H94" s="764"/>
      <c r="I94" s="764"/>
      <c r="J94" s="764"/>
      <c r="K94" s="764"/>
      <c r="L94" s="764"/>
      <c r="M94" s="764"/>
      <c r="N94" s="764"/>
      <c r="O94" s="765"/>
      <c r="P94" s="769" t="s">
        <v>22</v>
      </c>
      <c r="Q94" s="770"/>
      <c r="R94" s="17"/>
      <c r="S94" s="16">
        <f>IF(W79="SI",SUM(V79:V93),0)</f>
        <v>5596.78</v>
      </c>
      <c r="T94" s="771" t="str">
        <f>IF(S95=" "," ",IF(S95&gt;=$H$6,"CUMPLE","NO CUMPLE"))</f>
        <v>CUMPLE</v>
      </c>
      <c r="W94" s="54"/>
      <c r="X94" s="54"/>
      <c r="Y94" s="54"/>
      <c r="Z94" s="54"/>
      <c r="AA94" s="54"/>
      <c r="AB94" s="54"/>
      <c r="AC94" s="54"/>
      <c r="AD94" s="15"/>
      <c r="AE94" s="15"/>
      <c r="AF94" s="15"/>
      <c r="AG94" s="15"/>
      <c r="AH94" s="15"/>
    </row>
    <row r="95" spans="1:34" s="15" customFormat="1" ht="24.95" customHeight="1">
      <c r="B95" s="766"/>
      <c r="C95" s="767"/>
      <c r="D95" s="767"/>
      <c r="E95" s="767"/>
      <c r="F95" s="767"/>
      <c r="G95" s="767"/>
      <c r="H95" s="767"/>
      <c r="I95" s="767"/>
      <c r="J95" s="767"/>
      <c r="K95" s="767"/>
      <c r="L95" s="767"/>
      <c r="M95" s="767"/>
      <c r="N95" s="767"/>
      <c r="O95" s="768"/>
      <c r="P95" s="769" t="s">
        <v>24</v>
      </c>
      <c r="Q95" s="770"/>
      <c r="R95" s="17"/>
      <c r="S95" s="84">
        <f>IFERROR((S94/$P$6)," ")</f>
        <v>4.5098952457695409</v>
      </c>
      <c r="T95" s="772"/>
      <c r="W95" s="54"/>
      <c r="X95" s="54"/>
      <c r="Y95" s="54"/>
      <c r="Z95" s="54"/>
      <c r="AA95" s="54"/>
      <c r="AB95" s="54"/>
      <c r="AC95" s="54"/>
    </row>
    <row r="96" spans="1:34" ht="30" customHeight="1">
      <c r="AA96" s="54"/>
      <c r="AB96" s="54"/>
      <c r="AC96" s="54"/>
      <c r="AD96" s="15"/>
      <c r="AE96" s="15"/>
      <c r="AF96" s="15"/>
      <c r="AG96" s="15"/>
      <c r="AH96" s="12"/>
    </row>
    <row r="97" spans="1:37" ht="30" customHeight="1">
      <c r="AA97" s="54"/>
      <c r="AB97" s="54"/>
      <c r="AC97" s="54"/>
      <c r="AD97" s="15"/>
      <c r="AE97" s="15"/>
      <c r="AF97" s="15"/>
      <c r="AG97" s="15"/>
      <c r="AH97" s="15"/>
    </row>
    <row r="98" spans="1:37" ht="36" customHeight="1">
      <c r="B98" s="107">
        <v>5</v>
      </c>
      <c r="C98" s="815" t="s">
        <v>78</v>
      </c>
      <c r="D98" s="816"/>
      <c r="E98" s="817"/>
      <c r="F98" s="818" t="str">
        <f>IFERROR(VLOOKUP(B98,LISTA_OFERENTES,2,FALSE)," ")</f>
        <v>CONSTRUCTORA 2G S.A.S</v>
      </c>
      <c r="G98" s="819"/>
      <c r="H98" s="819"/>
      <c r="I98" s="819"/>
      <c r="J98" s="819"/>
      <c r="K98" s="819"/>
      <c r="L98" s="819"/>
      <c r="M98" s="819"/>
      <c r="N98" s="819"/>
      <c r="O98" s="820"/>
      <c r="P98" s="821" t="s">
        <v>107</v>
      </c>
      <c r="Q98" s="822"/>
      <c r="R98" s="823"/>
      <c r="S98" s="11">
        <f>5-(INT(COUNTBLANK(C101:C115))-10)</f>
        <v>3</v>
      </c>
      <c r="T98" s="12"/>
      <c r="AA98" s="54"/>
      <c r="AB98" s="54"/>
      <c r="AC98" s="54"/>
      <c r="AD98" s="15"/>
      <c r="AE98" s="15"/>
      <c r="AF98" s="15"/>
      <c r="AG98" s="15"/>
    </row>
    <row r="99" spans="1:37" s="18" customFormat="1" ht="30" customHeight="1">
      <c r="B99" s="833" t="s">
        <v>46</v>
      </c>
      <c r="C99" s="761" t="s">
        <v>15</v>
      </c>
      <c r="D99" s="761" t="s">
        <v>16</v>
      </c>
      <c r="E99" s="761" t="s">
        <v>17</v>
      </c>
      <c r="F99" s="761" t="s">
        <v>18</v>
      </c>
      <c r="G99" s="761" t="s">
        <v>19</v>
      </c>
      <c r="H99" s="761" t="s">
        <v>20</v>
      </c>
      <c r="I99" s="761" t="s">
        <v>21</v>
      </c>
      <c r="J99" s="830" t="s">
        <v>53</v>
      </c>
      <c r="K99" s="831"/>
      <c r="L99" s="831"/>
      <c r="M99" s="832"/>
      <c r="N99" s="855" t="s">
        <v>529</v>
      </c>
      <c r="O99" s="855" t="s">
        <v>530</v>
      </c>
      <c r="P99" s="761" t="s">
        <v>525</v>
      </c>
      <c r="Q99" s="761" t="s">
        <v>80</v>
      </c>
      <c r="R99" s="841" t="s">
        <v>592</v>
      </c>
      <c r="S99" s="838" t="s">
        <v>81</v>
      </c>
      <c r="T99" s="839" t="s">
        <v>84</v>
      </c>
      <c r="U99" s="761" t="s">
        <v>82</v>
      </c>
      <c r="V99" s="761" t="s">
        <v>83</v>
      </c>
      <c r="W99" s="841" t="s">
        <v>528</v>
      </c>
      <c r="X99" s="19"/>
      <c r="Y99" s="19"/>
      <c r="Z99" s="54"/>
      <c r="AA99" s="54"/>
      <c r="AB99" s="54"/>
      <c r="AC99" s="54"/>
      <c r="AD99" s="54"/>
      <c r="AE99" s="54"/>
      <c r="AF99" s="54"/>
      <c r="AG99" s="15"/>
      <c r="AH99" s="15"/>
      <c r="AI99" s="15"/>
      <c r="AJ99" s="15"/>
      <c r="AK99" s="39"/>
    </row>
    <row r="100" spans="1:37" s="18" customFormat="1" ht="90.75" customHeight="1">
      <c r="B100" s="834"/>
      <c r="C100" s="762"/>
      <c r="D100" s="762"/>
      <c r="E100" s="762"/>
      <c r="F100" s="762"/>
      <c r="G100" s="762"/>
      <c r="H100" s="762"/>
      <c r="I100" s="762"/>
      <c r="J100" s="824" t="s">
        <v>85</v>
      </c>
      <c r="K100" s="825"/>
      <c r="L100" s="825"/>
      <c r="M100" s="826"/>
      <c r="N100" s="856"/>
      <c r="O100" s="856"/>
      <c r="P100" s="762"/>
      <c r="Q100" s="762"/>
      <c r="R100" s="842"/>
      <c r="S100" s="762"/>
      <c r="T100" s="840"/>
      <c r="U100" s="762"/>
      <c r="V100" s="762"/>
      <c r="W100" s="842"/>
      <c r="X100" s="19"/>
      <c r="Y100" s="19"/>
      <c r="Z100" s="54"/>
      <c r="AA100" s="54"/>
      <c r="AB100" s="54"/>
      <c r="AC100" s="54"/>
      <c r="AD100" s="54"/>
      <c r="AE100" s="54"/>
      <c r="AF100" s="54"/>
      <c r="AG100" s="15"/>
      <c r="AH100" s="15"/>
      <c r="AI100" s="15"/>
      <c r="AJ100" s="15"/>
      <c r="AK100" s="39"/>
    </row>
    <row r="101" spans="1:37" s="15" customFormat="1" ht="71.25" customHeight="1">
      <c r="A101" s="20"/>
      <c r="B101" s="791">
        <v>1</v>
      </c>
      <c r="C101" s="890">
        <v>91</v>
      </c>
      <c r="D101" s="890">
        <v>33</v>
      </c>
      <c r="E101" s="890" t="s">
        <v>465</v>
      </c>
      <c r="F101" s="890" t="s">
        <v>468</v>
      </c>
      <c r="G101" s="893">
        <v>5523.04</v>
      </c>
      <c r="H101" s="896" t="s">
        <v>434</v>
      </c>
      <c r="I101" s="899">
        <v>0.3</v>
      </c>
      <c r="J101" s="114" t="s">
        <v>422</v>
      </c>
      <c r="K101" s="115">
        <v>721015</v>
      </c>
      <c r="L101" s="114" t="s">
        <v>422</v>
      </c>
      <c r="M101" s="115">
        <f>M79</f>
        <v>721211</v>
      </c>
      <c r="N101" s="836" t="s">
        <v>426</v>
      </c>
      <c r="O101" s="836" t="s">
        <v>426</v>
      </c>
      <c r="P101" s="902" t="s">
        <v>517</v>
      </c>
      <c r="Q101" s="902" t="s">
        <v>518</v>
      </c>
      <c r="R101" s="836" t="s">
        <v>426</v>
      </c>
      <c r="S101" s="911" t="s">
        <v>632</v>
      </c>
      <c r="T101" s="914" t="s">
        <v>571</v>
      </c>
      <c r="U101" s="914" t="s">
        <v>520</v>
      </c>
      <c r="V101" s="835">
        <f>IF(AND(N101="SI",O101="SI",P101="PRESENTÓ CERTIFICADO",Q101="ACORDE A ITEM 5.2.1 (T.R.)",T101="REQUERIMIENTOS SUBSANADOS",U101="CUMPLEN CON LO SOLICITADO"),G101*I101,0)</f>
        <v>1656.912</v>
      </c>
      <c r="W101" s="933" t="str">
        <f>IF(OR(AND(R101="SI",R104="SI"),AND(R101="SI",R107="SI"),AND(R101="SI",R110="SI"),AND(R101="SI",R113="SI"),AND(R104="SI",R107="SI"),AND(R104="SI",R110="SI"),AND(R104="SI",R113="SI"), AND(R107="SI",R110="SI"),AND(R107="SI",R113="SI"),AND(R110="SI",R113="SI"),AND(R101="NO",T101="REQUERIMIENTOS SUBSANADOS",R104="SI"),AND(R101="NO",T101="REQUERIMIENTOS SUBSANADOS",R107="SI"),AND(R101="NO",T101="REQUERIMIENTOS SUBSANADOS",R110="SI"),AND(R101="NO",T101="REQUERIMIENTOS SUBSANADOS",R113="SI"),AND(R104="NO",T104="REQUERIMIENTOS SUBSANADOS",R107="SI"),AND(R104="NO",T104="REQUERIMIENTOS SUBSANADOS",R110="SI"),AND(R104="NO",T104="REQUERIMIENTOS SUBSANADOS",R113="SI"), AND(R107="NO",T107="REQUERIMIENTOS SUBSANADOS",R110="SI"),AND(R107="NO",T107="REQUERIMIENTOS SUBSANADOS",R113="SI"),AND(R110="NO",T110="REQUERIMIENTOS SUBSANADOS",R113="SI"),AND(R101="SI",R104="NO",T104="REQUERIMIENTOS SUBSANADOS"),AND(R101="SI",R107="NO",T107="REQUERIMIENTOS SUBSANADOS"),AND(R101="SI",R110="NO",T110="REQUERIMIENTOS SUBSANADOS"),AND(R101="SI",R113="NO",T113="REQUERIMIENTOS SUBSANADOS"),AND(R104="SI",R107="NO",T107="REQUERIMIENTOS SUBSANADOS"),AND(R104="SI",R110="NO",T110="REQUERIMIENTOS SUBSANADOS"),AND(R104="SI",R113="NO",T113="REQUERIMIENTOS SUBSANADOS"), AND(R107="SI",R110="NO",T110="REQUERIMIENTOS SUBSANADOS"),AND(R107="SI",R113="NO",T113="REQUERIMIENTOS SUBSANADOS"),AND(R110="SI",R113="NO",T113="REQUERIMIENTOS SUBSANADOS")),"SI","NO")</f>
        <v>SI</v>
      </c>
      <c r="Z101" s="54"/>
      <c r="AA101" s="54"/>
      <c r="AB101" s="54"/>
      <c r="AC101" s="54"/>
      <c r="AD101" s="54"/>
      <c r="AE101" s="54"/>
      <c r="AF101" s="54"/>
      <c r="AK101" s="18"/>
    </row>
    <row r="102" spans="1:37" s="15" customFormat="1" ht="72" customHeight="1">
      <c r="A102" s="20"/>
      <c r="B102" s="792"/>
      <c r="C102" s="891"/>
      <c r="D102" s="891"/>
      <c r="E102" s="891"/>
      <c r="F102" s="891"/>
      <c r="G102" s="894"/>
      <c r="H102" s="897"/>
      <c r="I102" s="900"/>
      <c r="J102" s="114" t="s">
        <v>422</v>
      </c>
      <c r="K102" s="115">
        <v>721029</v>
      </c>
      <c r="L102" s="114" t="s">
        <v>422</v>
      </c>
      <c r="M102" s="115">
        <f>M80</f>
        <v>721214</v>
      </c>
      <c r="N102" s="837"/>
      <c r="O102" s="837"/>
      <c r="P102" s="903"/>
      <c r="Q102" s="903"/>
      <c r="R102" s="837"/>
      <c r="S102" s="912"/>
      <c r="T102" s="915"/>
      <c r="U102" s="915"/>
      <c r="V102" s="835"/>
      <c r="W102" s="934"/>
      <c r="Z102" s="54"/>
      <c r="AA102" s="54"/>
      <c r="AB102" s="54"/>
      <c r="AC102" s="54"/>
      <c r="AD102" s="54"/>
      <c r="AE102" s="54"/>
      <c r="AF102" s="54"/>
      <c r="AK102" s="18"/>
    </row>
    <row r="103" spans="1:37" s="15" customFormat="1" ht="60.75" customHeight="1">
      <c r="A103" s="20"/>
      <c r="B103" s="793"/>
      <c r="C103" s="892"/>
      <c r="D103" s="892"/>
      <c r="E103" s="892"/>
      <c r="F103" s="892"/>
      <c r="G103" s="895"/>
      <c r="H103" s="898"/>
      <c r="I103" s="901"/>
      <c r="J103" s="114" t="s">
        <v>422</v>
      </c>
      <c r="K103" s="115">
        <v>721033</v>
      </c>
      <c r="L103" s="114"/>
      <c r="M103" s="115"/>
      <c r="N103" s="837"/>
      <c r="O103" s="837"/>
      <c r="P103" s="904"/>
      <c r="Q103" s="904"/>
      <c r="R103" s="837"/>
      <c r="S103" s="913"/>
      <c r="T103" s="916"/>
      <c r="U103" s="916"/>
      <c r="V103" s="835"/>
      <c r="W103" s="934"/>
      <c r="Z103" s="54"/>
      <c r="AA103" s="54"/>
      <c r="AB103" s="54"/>
      <c r="AC103" s="54"/>
      <c r="AD103" s="54"/>
      <c r="AE103" s="54"/>
      <c r="AF103" s="54"/>
    </row>
    <row r="104" spans="1:37" s="15" customFormat="1" ht="24.95" customHeight="1">
      <c r="A104" s="20"/>
      <c r="B104" s="791">
        <v>2</v>
      </c>
      <c r="C104" s="920">
        <v>82</v>
      </c>
      <c r="D104" s="920">
        <v>28</v>
      </c>
      <c r="E104" s="920" t="s">
        <v>466</v>
      </c>
      <c r="F104" s="920" t="s">
        <v>469</v>
      </c>
      <c r="G104" s="923">
        <v>5688.31</v>
      </c>
      <c r="H104" s="896" t="s">
        <v>434</v>
      </c>
      <c r="I104" s="926">
        <v>0.7</v>
      </c>
      <c r="J104" s="114" t="s">
        <v>422</v>
      </c>
      <c r="K104" s="115">
        <f>K101</f>
        <v>721015</v>
      </c>
      <c r="L104" s="114" t="s">
        <v>424</v>
      </c>
      <c r="M104" s="115">
        <f>M101</f>
        <v>721211</v>
      </c>
      <c r="N104" s="836" t="s">
        <v>426</v>
      </c>
      <c r="O104" s="836" t="s">
        <v>426</v>
      </c>
      <c r="P104" s="902" t="s">
        <v>517</v>
      </c>
      <c r="Q104" s="902" t="s">
        <v>518</v>
      </c>
      <c r="R104" s="836" t="s">
        <v>426</v>
      </c>
      <c r="S104" s="968"/>
      <c r="T104" s="971" t="s">
        <v>425</v>
      </c>
      <c r="U104" s="971" t="s">
        <v>520</v>
      </c>
      <c r="V104" s="835">
        <f>IF(AND(N104="SI",O104="SI",P104="PRESENTÓ CERTIFICADO",Q104="ACORDE A ITEM 5.2.1 (T.R.)",T104="SIN OBSERVACIÓN",U104="CUMPLEN CON LO SOLICITADO"),G104*I104,0)</f>
        <v>3981.817</v>
      </c>
      <c r="W104" s="934"/>
      <c r="Z104" s="54"/>
      <c r="AA104" s="54"/>
      <c r="AB104" s="54"/>
      <c r="AC104" s="54"/>
      <c r="AD104" s="54"/>
      <c r="AE104" s="54"/>
      <c r="AF104" s="54"/>
    </row>
    <row r="105" spans="1:37" s="15" customFormat="1" ht="24.95" customHeight="1">
      <c r="A105" s="20"/>
      <c r="B105" s="792"/>
      <c r="C105" s="921"/>
      <c r="D105" s="921"/>
      <c r="E105" s="921"/>
      <c r="F105" s="921"/>
      <c r="G105" s="924"/>
      <c r="H105" s="897"/>
      <c r="I105" s="927"/>
      <c r="J105" s="114" t="s">
        <v>422</v>
      </c>
      <c r="K105" s="115">
        <f>K102</f>
        <v>721029</v>
      </c>
      <c r="L105" s="114" t="s">
        <v>422</v>
      </c>
      <c r="M105" s="115">
        <f>M102</f>
        <v>721214</v>
      </c>
      <c r="N105" s="837"/>
      <c r="O105" s="837"/>
      <c r="P105" s="903"/>
      <c r="Q105" s="903"/>
      <c r="R105" s="837"/>
      <c r="S105" s="969"/>
      <c r="T105" s="972"/>
      <c r="U105" s="972"/>
      <c r="V105" s="835"/>
      <c r="W105" s="934"/>
      <c r="Z105" s="54"/>
      <c r="AA105" s="54"/>
      <c r="AB105" s="54"/>
      <c r="AC105" s="54"/>
      <c r="AD105" s="54"/>
      <c r="AE105" s="54"/>
      <c r="AF105" s="54"/>
    </row>
    <row r="106" spans="1:37" s="15" customFormat="1" ht="24.95" customHeight="1">
      <c r="A106" s="20"/>
      <c r="B106" s="793"/>
      <c r="C106" s="922"/>
      <c r="D106" s="922"/>
      <c r="E106" s="922"/>
      <c r="F106" s="922"/>
      <c r="G106" s="925"/>
      <c r="H106" s="898"/>
      <c r="I106" s="928"/>
      <c r="J106" s="114" t="s">
        <v>422</v>
      </c>
      <c r="K106" s="115">
        <f>K103</f>
        <v>721033</v>
      </c>
      <c r="L106" s="114"/>
      <c r="M106" s="115"/>
      <c r="N106" s="837"/>
      <c r="O106" s="837"/>
      <c r="P106" s="904"/>
      <c r="Q106" s="904"/>
      <c r="R106" s="837"/>
      <c r="S106" s="970"/>
      <c r="T106" s="973"/>
      <c r="U106" s="973"/>
      <c r="V106" s="835"/>
      <c r="W106" s="934"/>
      <c r="Z106" s="54"/>
      <c r="AA106" s="54"/>
      <c r="AB106" s="54"/>
      <c r="AC106" s="54"/>
    </row>
    <row r="107" spans="1:37" s="15" customFormat="1" ht="24.95" customHeight="1">
      <c r="A107" s="20"/>
      <c r="B107" s="791">
        <v>3</v>
      </c>
      <c r="C107" s="890">
        <v>83</v>
      </c>
      <c r="D107" s="890" t="s">
        <v>464</v>
      </c>
      <c r="E107" s="890" t="s">
        <v>467</v>
      </c>
      <c r="F107" s="890" t="s">
        <v>470</v>
      </c>
      <c r="G107" s="893">
        <v>1044.52</v>
      </c>
      <c r="H107" s="896" t="s">
        <v>471</v>
      </c>
      <c r="I107" s="899">
        <v>0.7</v>
      </c>
      <c r="J107" s="114" t="s">
        <v>422</v>
      </c>
      <c r="K107" s="115">
        <f>K101</f>
        <v>721015</v>
      </c>
      <c r="L107" s="114" t="s">
        <v>422</v>
      </c>
      <c r="M107" s="115">
        <f>M101</f>
        <v>721211</v>
      </c>
      <c r="N107" s="836" t="s">
        <v>426</v>
      </c>
      <c r="O107" s="836" t="s">
        <v>426</v>
      </c>
      <c r="P107" s="902" t="s">
        <v>517</v>
      </c>
      <c r="Q107" s="902" t="s">
        <v>518</v>
      </c>
      <c r="R107" s="836" t="s">
        <v>526</v>
      </c>
      <c r="S107" s="905" t="s">
        <v>575</v>
      </c>
      <c r="T107" s="908" t="s">
        <v>425</v>
      </c>
      <c r="U107" s="914" t="s">
        <v>524</v>
      </c>
      <c r="V107" s="835">
        <f>IF(AND(N107="SI",O107="SI",P107="PRESENTÓ CERTIFICADO",Q107="ACORDE A ITEM 5.2.1 (T.R.)",T107="SIN OBSERVACIÓN",U107="CUMPLEN CON LO SOLICITADO"),G107*I107,0)</f>
        <v>0</v>
      </c>
      <c r="W107" s="934"/>
      <c r="Z107" s="54"/>
      <c r="AA107" s="54"/>
      <c r="AB107" s="54"/>
      <c r="AC107" s="54"/>
      <c r="AD107" s="12"/>
      <c r="AE107" s="12"/>
      <c r="AF107" s="12"/>
      <c r="AG107" s="12"/>
      <c r="AH107" s="12"/>
      <c r="AI107" s="12"/>
      <c r="AJ107" s="12"/>
    </row>
    <row r="108" spans="1:37" s="15" customFormat="1" ht="24.95" customHeight="1">
      <c r="A108" s="20"/>
      <c r="B108" s="792"/>
      <c r="C108" s="891"/>
      <c r="D108" s="891"/>
      <c r="E108" s="891"/>
      <c r="F108" s="891"/>
      <c r="G108" s="894"/>
      <c r="H108" s="897"/>
      <c r="I108" s="900"/>
      <c r="J108" s="114" t="s">
        <v>422</v>
      </c>
      <c r="K108" s="115">
        <f>K102</f>
        <v>721029</v>
      </c>
      <c r="L108" s="114" t="s">
        <v>422</v>
      </c>
      <c r="M108" s="115">
        <f>M102</f>
        <v>721214</v>
      </c>
      <c r="N108" s="837"/>
      <c r="O108" s="837"/>
      <c r="P108" s="903"/>
      <c r="Q108" s="903"/>
      <c r="R108" s="837"/>
      <c r="S108" s="906"/>
      <c r="T108" s="909"/>
      <c r="U108" s="915"/>
      <c r="V108" s="835"/>
      <c r="W108" s="934"/>
      <c r="Z108" s="54"/>
      <c r="AA108" s="54"/>
      <c r="AB108" s="54"/>
      <c r="AC108" s="54"/>
    </row>
    <row r="109" spans="1:37" s="15" customFormat="1" ht="24.95" customHeight="1">
      <c r="A109" s="20"/>
      <c r="B109" s="793"/>
      <c r="C109" s="892"/>
      <c r="D109" s="892"/>
      <c r="E109" s="892"/>
      <c r="F109" s="892"/>
      <c r="G109" s="895"/>
      <c r="H109" s="898"/>
      <c r="I109" s="901"/>
      <c r="J109" s="114" t="s">
        <v>422</v>
      </c>
      <c r="K109" s="115">
        <f>K103</f>
        <v>721033</v>
      </c>
      <c r="L109" s="114"/>
      <c r="M109" s="115"/>
      <c r="N109" s="837"/>
      <c r="O109" s="837"/>
      <c r="P109" s="904"/>
      <c r="Q109" s="904"/>
      <c r="R109" s="837"/>
      <c r="S109" s="907"/>
      <c r="T109" s="910"/>
      <c r="U109" s="916"/>
      <c r="V109" s="835"/>
      <c r="W109" s="934"/>
      <c r="Z109" s="54"/>
      <c r="AA109" s="54"/>
      <c r="AB109" s="54"/>
      <c r="AC109" s="54"/>
      <c r="AD109" s="39"/>
      <c r="AE109" s="39"/>
      <c r="AF109" s="39"/>
      <c r="AG109" s="39"/>
      <c r="AH109" s="39"/>
      <c r="AI109" s="39"/>
      <c r="AJ109" s="39"/>
    </row>
    <row r="110" spans="1:37" s="15" customFormat="1" ht="24.95" customHeight="1">
      <c r="A110" s="20"/>
      <c r="B110" s="791">
        <v>4</v>
      </c>
      <c r="C110" s="860"/>
      <c r="D110" s="860"/>
      <c r="E110" s="860"/>
      <c r="F110" s="860"/>
      <c r="G110" s="875"/>
      <c r="H110" s="860"/>
      <c r="I110" s="878"/>
      <c r="J110" s="361"/>
      <c r="K110" s="362"/>
      <c r="L110" s="361"/>
      <c r="M110" s="362"/>
      <c r="N110" s="863"/>
      <c r="O110" s="863"/>
      <c r="P110" s="866"/>
      <c r="Q110" s="869"/>
      <c r="R110" s="869"/>
      <c r="S110" s="869"/>
      <c r="T110" s="869"/>
      <c r="U110" s="869"/>
      <c r="V110" s="869"/>
      <c r="W110" s="934"/>
      <c r="X110" s="54"/>
      <c r="Y110" s="54"/>
      <c r="Z110" s="54"/>
      <c r="AA110" s="39"/>
      <c r="AB110" s="39"/>
      <c r="AC110" s="39"/>
      <c r="AD110" s="39"/>
      <c r="AE110" s="39"/>
      <c r="AF110" s="39"/>
      <c r="AG110" s="39"/>
    </row>
    <row r="111" spans="1:37" s="15" customFormat="1" ht="24.95" customHeight="1">
      <c r="A111" s="20"/>
      <c r="B111" s="792"/>
      <c r="C111" s="861"/>
      <c r="D111" s="861"/>
      <c r="E111" s="861"/>
      <c r="F111" s="861"/>
      <c r="G111" s="876"/>
      <c r="H111" s="861"/>
      <c r="I111" s="879"/>
      <c r="J111" s="361"/>
      <c r="K111" s="362"/>
      <c r="L111" s="361"/>
      <c r="M111" s="362"/>
      <c r="N111" s="864"/>
      <c r="O111" s="864"/>
      <c r="P111" s="867"/>
      <c r="Q111" s="870"/>
      <c r="R111" s="870"/>
      <c r="S111" s="870"/>
      <c r="T111" s="870"/>
      <c r="U111" s="870"/>
      <c r="V111" s="870"/>
      <c r="W111" s="934"/>
      <c r="X111" s="54"/>
      <c r="Y111" s="54"/>
      <c r="Z111" s="54"/>
      <c r="AA111" s="39"/>
      <c r="AB111" s="39"/>
      <c r="AC111" s="39"/>
      <c r="AD111" s="39"/>
      <c r="AE111" s="39"/>
      <c r="AF111" s="39"/>
      <c r="AG111" s="39"/>
    </row>
    <row r="112" spans="1:37" s="15" customFormat="1" ht="24.95" customHeight="1">
      <c r="A112" s="20"/>
      <c r="B112" s="793"/>
      <c r="C112" s="862"/>
      <c r="D112" s="862"/>
      <c r="E112" s="862"/>
      <c r="F112" s="862"/>
      <c r="G112" s="877"/>
      <c r="H112" s="862"/>
      <c r="I112" s="880"/>
      <c r="J112" s="361"/>
      <c r="K112" s="362"/>
      <c r="L112" s="361"/>
      <c r="M112" s="362"/>
      <c r="N112" s="865"/>
      <c r="O112" s="865"/>
      <c r="P112" s="868"/>
      <c r="Q112" s="871"/>
      <c r="R112" s="871"/>
      <c r="S112" s="871"/>
      <c r="T112" s="871"/>
      <c r="U112" s="871"/>
      <c r="V112" s="871"/>
      <c r="W112" s="934"/>
      <c r="X112" s="54"/>
      <c r="Y112" s="54"/>
      <c r="Z112" s="54"/>
      <c r="AA112" s="54"/>
      <c r="AB112" s="54"/>
      <c r="AC112" s="54"/>
      <c r="AD112" s="18"/>
      <c r="AE112" s="18"/>
      <c r="AF112" s="18"/>
      <c r="AG112" s="18"/>
    </row>
    <row r="113" spans="1:37" s="15" customFormat="1" ht="24.95" customHeight="1">
      <c r="A113" s="20"/>
      <c r="B113" s="791">
        <v>5</v>
      </c>
      <c r="C113" s="860"/>
      <c r="D113" s="860"/>
      <c r="E113" s="860"/>
      <c r="F113" s="860"/>
      <c r="G113" s="875"/>
      <c r="H113" s="860"/>
      <c r="I113" s="878"/>
      <c r="J113" s="361"/>
      <c r="K113" s="362"/>
      <c r="L113" s="361"/>
      <c r="M113" s="362"/>
      <c r="N113" s="881"/>
      <c r="O113" s="881"/>
      <c r="P113" s="884"/>
      <c r="Q113" s="887"/>
      <c r="R113" s="887"/>
      <c r="S113" s="887"/>
      <c r="T113" s="887"/>
      <c r="U113" s="887"/>
      <c r="V113" s="887"/>
      <c r="W113" s="934"/>
      <c r="X113" s="54"/>
      <c r="Y113" s="54"/>
      <c r="Z113" s="54"/>
      <c r="AA113" s="54"/>
      <c r="AB113" s="54"/>
      <c r="AC113" s="54"/>
      <c r="AD113" s="18"/>
      <c r="AE113" s="18"/>
      <c r="AF113" s="18"/>
      <c r="AG113" s="18"/>
    </row>
    <row r="114" spans="1:37" s="15" customFormat="1" ht="24.95" customHeight="1">
      <c r="A114" s="20"/>
      <c r="B114" s="792"/>
      <c r="C114" s="861"/>
      <c r="D114" s="861"/>
      <c r="E114" s="861"/>
      <c r="F114" s="861"/>
      <c r="G114" s="876"/>
      <c r="H114" s="861"/>
      <c r="I114" s="879"/>
      <c r="J114" s="361"/>
      <c r="K114" s="362"/>
      <c r="L114" s="361"/>
      <c r="M114" s="362"/>
      <c r="N114" s="882"/>
      <c r="O114" s="882"/>
      <c r="P114" s="885"/>
      <c r="Q114" s="888"/>
      <c r="R114" s="888"/>
      <c r="S114" s="888"/>
      <c r="T114" s="888"/>
      <c r="U114" s="888"/>
      <c r="V114" s="888"/>
      <c r="W114" s="934"/>
      <c r="X114" s="54"/>
      <c r="Y114" s="54"/>
      <c r="Z114" s="54"/>
      <c r="AA114" s="54"/>
      <c r="AB114" s="54"/>
      <c r="AC114" s="54"/>
    </row>
    <row r="115" spans="1:37" s="15" customFormat="1" ht="24.95" customHeight="1">
      <c r="A115" s="20"/>
      <c r="B115" s="793"/>
      <c r="C115" s="862"/>
      <c r="D115" s="862"/>
      <c r="E115" s="862"/>
      <c r="F115" s="862"/>
      <c r="G115" s="877"/>
      <c r="H115" s="862"/>
      <c r="I115" s="880"/>
      <c r="J115" s="361"/>
      <c r="K115" s="362"/>
      <c r="L115" s="361"/>
      <c r="M115" s="362"/>
      <c r="N115" s="883"/>
      <c r="O115" s="883"/>
      <c r="P115" s="886"/>
      <c r="Q115" s="889"/>
      <c r="R115" s="889"/>
      <c r="S115" s="889"/>
      <c r="T115" s="889"/>
      <c r="U115" s="889"/>
      <c r="V115" s="889"/>
      <c r="W115" s="934"/>
      <c r="X115" s="54"/>
      <c r="Y115" s="54"/>
      <c r="Z115" s="54"/>
      <c r="AA115" s="54"/>
      <c r="AB115" s="54"/>
      <c r="AC115" s="54"/>
    </row>
    <row r="116" spans="1:37" s="12" customFormat="1" ht="24.95" customHeight="1">
      <c r="B116" s="763" t="str">
        <f>IF(S117=" "," ",IF(S117&gt;=$H$6,"CUMPLE CON LA EXPERIENCIA REQUERIDA","NO CUMPLE CON LA EXPERIENCIA REQUERIDA"))</f>
        <v>CUMPLE CON LA EXPERIENCIA REQUERIDA</v>
      </c>
      <c r="C116" s="764"/>
      <c r="D116" s="764"/>
      <c r="E116" s="764"/>
      <c r="F116" s="764"/>
      <c r="G116" s="764"/>
      <c r="H116" s="764"/>
      <c r="I116" s="764"/>
      <c r="J116" s="764"/>
      <c r="K116" s="764"/>
      <c r="L116" s="764"/>
      <c r="M116" s="764"/>
      <c r="N116" s="764"/>
      <c r="O116" s="765"/>
      <c r="P116" s="769" t="s">
        <v>22</v>
      </c>
      <c r="Q116" s="770"/>
      <c r="R116" s="17"/>
      <c r="S116" s="16">
        <f>IF(W101="SI",SUM(V101:V115),0)</f>
        <v>5638.7290000000003</v>
      </c>
      <c r="T116" s="771" t="str">
        <f>IF(S117=" "," ",IF(S117&gt;=$H$6,"CUMPLE","NO CUMPLE"))</f>
        <v>CUMPLE</v>
      </c>
      <c r="W116" s="54"/>
      <c r="X116" s="54"/>
      <c r="Y116" s="54"/>
      <c r="Z116" s="54"/>
      <c r="AA116" s="54"/>
      <c r="AB116" s="54"/>
      <c r="AC116" s="54"/>
      <c r="AD116" s="15"/>
      <c r="AE116" s="15"/>
      <c r="AF116" s="15"/>
      <c r="AG116" s="15"/>
      <c r="AH116" s="15"/>
    </row>
    <row r="117" spans="1:37" s="15" customFormat="1" ht="24.95" customHeight="1">
      <c r="B117" s="766"/>
      <c r="C117" s="767"/>
      <c r="D117" s="767"/>
      <c r="E117" s="767"/>
      <c r="F117" s="767"/>
      <c r="G117" s="767"/>
      <c r="H117" s="767"/>
      <c r="I117" s="767"/>
      <c r="J117" s="767"/>
      <c r="K117" s="767"/>
      <c r="L117" s="767"/>
      <c r="M117" s="767"/>
      <c r="N117" s="767"/>
      <c r="O117" s="768"/>
      <c r="P117" s="769" t="s">
        <v>24</v>
      </c>
      <c r="Q117" s="770"/>
      <c r="R117" s="17"/>
      <c r="S117" s="84">
        <f>IFERROR((S116/$P$6)," ")</f>
        <v>4.5436978243352142</v>
      </c>
      <c r="T117" s="772"/>
      <c r="W117" s="54"/>
      <c r="X117" s="54"/>
      <c r="Y117" s="54"/>
      <c r="Z117" s="54"/>
      <c r="AA117" s="54"/>
      <c r="AB117" s="54"/>
      <c r="AC117" s="54"/>
    </row>
    <row r="118" spans="1:37" ht="30" customHeight="1">
      <c r="AA118" s="54"/>
      <c r="AB118" s="54"/>
      <c r="AC118" s="54"/>
      <c r="AD118" s="15"/>
      <c r="AE118" s="15"/>
      <c r="AF118" s="15"/>
      <c r="AG118" s="15"/>
      <c r="AH118" s="12"/>
    </row>
    <row r="119" spans="1:37" ht="30" customHeight="1">
      <c r="AA119" s="54"/>
      <c r="AB119" s="54"/>
      <c r="AC119" s="54"/>
      <c r="AD119" s="15"/>
      <c r="AE119" s="15"/>
      <c r="AF119" s="15"/>
      <c r="AG119" s="15"/>
      <c r="AH119" s="15"/>
    </row>
    <row r="120" spans="1:37" ht="36" customHeight="1">
      <c r="B120" s="107">
        <v>6</v>
      </c>
      <c r="C120" s="815" t="s">
        <v>78</v>
      </c>
      <c r="D120" s="816"/>
      <c r="E120" s="817"/>
      <c r="F120" s="818" t="str">
        <f>IFERROR(VLOOKUP(B120,LISTA_OFERENTES,2,FALSE)," ")</f>
        <v>CNV CONSTRUCCIONES S.A.S</v>
      </c>
      <c r="G120" s="819"/>
      <c r="H120" s="819"/>
      <c r="I120" s="819"/>
      <c r="J120" s="819"/>
      <c r="K120" s="819"/>
      <c r="L120" s="819"/>
      <c r="M120" s="819"/>
      <c r="N120" s="819"/>
      <c r="O120" s="820"/>
      <c r="P120" s="821" t="s">
        <v>107</v>
      </c>
      <c r="Q120" s="822"/>
      <c r="R120" s="823"/>
      <c r="S120" s="11">
        <f>5-(INT(COUNTBLANK(C123:C137))-10)</f>
        <v>4</v>
      </c>
      <c r="T120" s="12"/>
      <c r="AA120" s="54"/>
      <c r="AB120" s="54"/>
      <c r="AC120" s="54"/>
      <c r="AD120" s="15"/>
      <c r="AE120" s="15"/>
      <c r="AF120" s="15"/>
      <c r="AG120" s="15"/>
    </row>
    <row r="121" spans="1:37" s="18" customFormat="1" ht="30" customHeight="1">
      <c r="B121" s="833" t="s">
        <v>46</v>
      </c>
      <c r="C121" s="761" t="s">
        <v>15</v>
      </c>
      <c r="D121" s="761" t="s">
        <v>16</v>
      </c>
      <c r="E121" s="761" t="s">
        <v>17</v>
      </c>
      <c r="F121" s="761" t="s">
        <v>18</v>
      </c>
      <c r="G121" s="761" t="s">
        <v>19</v>
      </c>
      <c r="H121" s="761" t="s">
        <v>20</v>
      </c>
      <c r="I121" s="761" t="s">
        <v>21</v>
      </c>
      <c r="J121" s="830" t="s">
        <v>53</v>
      </c>
      <c r="K121" s="831"/>
      <c r="L121" s="831"/>
      <c r="M121" s="832"/>
      <c r="N121" s="855" t="s">
        <v>529</v>
      </c>
      <c r="O121" s="855" t="s">
        <v>530</v>
      </c>
      <c r="P121" s="761" t="s">
        <v>525</v>
      </c>
      <c r="Q121" s="761" t="s">
        <v>80</v>
      </c>
      <c r="R121" s="841" t="s">
        <v>592</v>
      </c>
      <c r="S121" s="838" t="s">
        <v>81</v>
      </c>
      <c r="T121" s="14"/>
      <c r="U121" s="761" t="s">
        <v>82</v>
      </c>
      <c r="V121" s="761" t="s">
        <v>83</v>
      </c>
      <c r="W121" s="841" t="s">
        <v>528</v>
      </c>
      <c r="X121" s="19"/>
      <c r="Y121" s="19"/>
      <c r="Z121" s="54"/>
      <c r="AA121" s="54"/>
      <c r="AB121" s="54"/>
      <c r="AC121" s="54"/>
      <c r="AD121" s="54"/>
      <c r="AE121" s="54"/>
      <c r="AF121" s="54"/>
      <c r="AG121" s="15"/>
      <c r="AH121" s="15"/>
      <c r="AI121" s="15"/>
      <c r="AJ121" s="15"/>
      <c r="AK121" s="39"/>
    </row>
    <row r="122" spans="1:37" s="18" customFormat="1" ht="106.5" customHeight="1">
      <c r="B122" s="834"/>
      <c r="C122" s="762"/>
      <c r="D122" s="762"/>
      <c r="E122" s="762"/>
      <c r="F122" s="762"/>
      <c r="G122" s="762"/>
      <c r="H122" s="762"/>
      <c r="I122" s="762"/>
      <c r="J122" s="824" t="s">
        <v>85</v>
      </c>
      <c r="K122" s="825"/>
      <c r="L122" s="825"/>
      <c r="M122" s="826"/>
      <c r="N122" s="856"/>
      <c r="O122" s="856"/>
      <c r="P122" s="762"/>
      <c r="Q122" s="762"/>
      <c r="R122" s="842"/>
      <c r="S122" s="762"/>
      <c r="T122" s="13" t="s">
        <v>84</v>
      </c>
      <c r="U122" s="762"/>
      <c r="V122" s="762"/>
      <c r="W122" s="842"/>
      <c r="X122" s="19"/>
      <c r="Y122" s="19"/>
      <c r="Z122" s="54"/>
      <c r="AA122" s="54"/>
      <c r="AB122" s="54"/>
      <c r="AC122" s="54"/>
      <c r="AD122" s="54"/>
      <c r="AE122" s="54"/>
      <c r="AF122" s="54"/>
      <c r="AG122" s="15"/>
      <c r="AH122" s="15"/>
      <c r="AI122" s="15"/>
      <c r="AJ122" s="15"/>
      <c r="AK122" s="39"/>
    </row>
    <row r="123" spans="1:37" s="15" customFormat="1" ht="24.95" customHeight="1">
      <c r="A123" s="20"/>
      <c r="B123" s="791">
        <v>1</v>
      </c>
      <c r="C123" s="890">
        <v>98</v>
      </c>
      <c r="D123" s="890">
        <v>102</v>
      </c>
      <c r="E123" s="890" t="s">
        <v>472</v>
      </c>
      <c r="F123" s="890" t="s">
        <v>476</v>
      </c>
      <c r="G123" s="893">
        <v>42255.96</v>
      </c>
      <c r="H123" s="896" t="s">
        <v>423</v>
      </c>
      <c r="I123" s="899">
        <v>1</v>
      </c>
      <c r="J123" s="114" t="s">
        <v>422</v>
      </c>
      <c r="K123" s="115">
        <v>721015</v>
      </c>
      <c r="L123" s="114" t="s">
        <v>424</v>
      </c>
      <c r="M123" s="115">
        <f>M101</f>
        <v>721211</v>
      </c>
      <c r="N123" s="836" t="s">
        <v>426</v>
      </c>
      <c r="O123" s="836" t="s">
        <v>426</v>
      </c>
      <c r="P123" s="902" t="s">
        <v>517</v>
      </c>
      <c r="Q123" s="902" t="s">
        <v>518</v>
      </c>
      <c r="R123" s="836" t="s">
        <v>426</v>
      </c>
      <c r="S123" s="905"/>
      <c r="T123" s="908" t="s">
        <v>425</v>
      </c>
      <c r="U123" s="914" t="s">
        <v>520</v>
      </c>
      <c r="V123" s="835">
        <f>IF(AND(N123="SI",O123="SI",P123="PRESENTÓ CERTIFICADO",Q123="ACORDE A ITEM 5.2.1 (T.R.)",T123="SIN OBSERVACIÓN",U123="CUMPLEN CON LO SOLICITADO"),G123*I123,0)</f>
        <v>42255.96</v>
      </c>
      <c r="W123" s="933" t="str">
        <f>IF(OR(AND(R123="SI",R126="SI"),AND(R123="SI",R129="SI"),AND(R123="SI",R132="SI"),AND(R123="SI",R135="SI"),AND(R126="SI",R129="SI"),AND(R126="SI",R132="SI"),AND(R126="SI",R135="SI"), AND(R129="SI",R132="SI"),AND(R129="SI",R135="SI"),AND(R132="SI",R135="SI"),AND(R123="NO",T123="REQUERIMIENTOS SUBSANADOS",R126="SI"),AND(R123="NO",T123="REQUERIMIENTOS SUBSANADOS",R129="SI"),AND(R123="NO",T123="REQUERIMIENTOS SUBSANADOS",R132="SI"),AND(R123="NO",T123="REQUERIMIENTOS SUBSANADOS",R135="SI"),AND(R126="NO",T126="REQUERIMIENTOS SUBSANADOS",R129="SI"),AND(R126="NO",T126="REQUERIMIENTOS SUBSANADOS",R132="SI"),AND(R126="NO",T126="REQUERIMIENTOS SUBSANADOS",R135="SI"), AND(R129="NO",T129="REQUERIMIENTOS SUBSANADOS",R132="SI"),AND(R129="NO",T129="REQUERIMIENTOS SUBSANADOS",R135="SI"),AND(R132="NO",T132="REQUERIMIENTOS SUBSANADOS",R135="SI"),AND(R123="SI",R126="NO",T126="REQUERIMIENTOS SUBSANADOS"),AND(R123="SI",R129="NO",T129="REQUERIMIENTOS SUBSANADOS"),AND(R123="SI",R132="NO",T132="REQUERIMIENTOS SUBSANADOS"),AND(R123="SI",R135="NO",T135="REQUERIMIENTOS SUBSANADOS"),AND(R126="SI",R129="NO",T129="REQUERIMIENTOS SUBSANADOS"),AND(R126="SI",R132="NO",T132="REQUERIMIENTOS SUBSANADOS"),AND(R126="SI",R135="NO",T135="REQUERIMIENTOS SUBSANADOS"), AND(R129="SI",R132="NO",T132="REQUERIMIENTOS SUBSANADOS"),AND(R129="SI",R135="NO",T135="REQUERIMIENTOS SUBSANADOS"),AND(R132="SI",R135="NO",T135="REQUERIMIENTOS SUBSANADOS")),"SI","NO")</f>
        <v>SI</v>
      </c>
      <c r="Z123" s="54"/>
      <c r="AA123" s="54"/>
      <c r="AB123" s="54"/>
      <c r="AC123" s="54"/>
      <c r="AD123" s="54"/>
      <c r="AE123" s="54"/>
      <c r="AF123" s="54"/>
      <c r="AK123" s="18"/>
    </row>
    <row r="124" spans="1:37" s="15" customFormat="1" ht="24.95" customHeight="1">
      <c r="A124" s="20"/>
      <c r="B124" s="792"/>
      <c r="C124" s="891"/>
      <c r="D124" s="891"/>
      <c r="E124" s="891"/>
      <c r="F124" s="891"/>
      <c r="G124" s="894"/>
      <c r="H124" s="897"/>
      <c r="I124" s="900"/>
      <c r="J124" s="114" t="s">
        <v>424</v>
      </c>
      <c r="K124" s="115">
        <v>721029</v>
      </c>
      <c r="L124" s="114" t="s">
        <v>422</v>
      </c>
      <c r="M124" s="115">
        <f>M102</f>
        <v>721214</v>
      </c>
      <c r="N124" s="837"/>
      <c r="O124" s="837"/>
      <c r="P124" s="903"/>
      <c r="Q124" s="903"/>
      <c r="R124" s="837"/>
      <c r="S124" s="906"/>
      <c r="T124" s="909"/>
      <c r="U124" s="915"/>
      <c r="V124" s="835"/>
      <c r="W124" s="934"/>
      <c r="Z124" s="54"/>
      <c r="AA124" s="54"/>
      <c r="AB124" s="54"/>
      <c r="AC124" s="54"/>
      <c r="AD124" s="54"/>
      <c r="AE124" s="54"/>
      <c r="AF124" s="54"/>
      <c r="AK124" s="18"/>
    </row>
    <row r="125" spans="1:37" s="15" customFormat="1" ht="24.95" customHeight="1">
      <c r="A125" s="20"/>
      <c r="B125" s="793"/>
      <c r="C125" s="892"/>
      <c r="D125" s="892"/>
      <c r="E125" s="892"/>
      <c r="F125" s="892"/>
      <c r="G125" s="895"/>
      <c r="H125" s="898"/>
      <c r="I125" s="901"/>
      <c r="J125" s="114" t="s">
        <v>424</v>
      </c>
      <c r="K125" s="115">
        <v>721033</v>
      </c>
      <c r="L125" s="114"/>
      <c r="M125" s="115"/>
      <c r="N125" s="837"/>
      <c r="O125" s="837"/>
      <c r="P125" s="904"/>
      <c r="Q125" s="904"/>
      <c r="R125" s="837"/>
      <c r="S125" s="907"/>
      <c r="T125" s="910"/>
      <c r="U125" s="916"/>
      <c r="V125" s="835"/>
      <c r="W125" s="934"/>
      <c r="Z125" s="54"/>
      <c r="AA125" s="54"/>
      <c r="AB125" s="54"/>
      <c r="AC125" s="54"/>
      <c r="AD125" s="54"/>
      <c r="AE125" s="54"/>
      <c r="AF125" s="54"/>
    </row>
    <row r="126" spans="1:37" s="15" customFormat="1" ht="24.95" customHeight="1">
      <c r="A126" s="20"/>
      <c r="B126" s="791">
        <v>2</v>
      </c>
      <c r="C126" s="920">
        <v>113</v>
      </c>
      <c r="D126" s="920">
        <v>128</v>
      </c>
      <c r="E126" s="920" t="s">
        <v>473</v>
      </c>
      <c r="F126" s="920" t="s">
        <v>477</v>
      </c>
      <c r="G126" s="923">
        <v>25880.29</v>
      </c>
      <c r="H126" s="896" t="s">
        <v>423</v>
      </c>
      <c r="I126" s="899">
        <v>1</v>
      </c>
      <c r="J126" s="114" t="s">
        <v>422</v>
      </c>
      <c r="K126" s="115">
        <f>K123</f>
        <v>721015</v>
      </c>
      <c r="L126" s="114" t="s">
        <v>422</v>
      </c>
      <c r="M126" s="115">
        <f>M123</f>
        <v>721211</v>
      </c>
      <c r="N126" s="836" t="s">
        <v>426</v>
      </c>
      <c r="O126" s="836" t="s">
        <v>426</v>
      </c>
      <c r="P126" s="902" t="s">
        <v>517</v>
      </c>
      <c r="Q126" s="902" t="s">
        <v>518</v>
      </c>
      <c r="R126" s="836" t="s">
        <v>526</v>
      </c>
      <c r="S126" s="974" t="s">
        <v>527</v>
      </c>
      <c r="T126" s="971" t="s">
        <v>425</v>
      </c>
      <c r="U126" s="965" t="s">
        <v>520</v>
      </c>
      <c r="V126" s="835">
        <f>IF(AND(N126="SI",O126="SI",P126="PRESENTÓ CERTIFICADO",Q126="ACORDE A ITEM 5.2.1 (T.R.)",T126="SIN OBSERVACIÓN",U126="CUMPLEN CON LO SOLICITADO"),G126*I126,0)</f>
        <v>25880.29</v>
      </c>
      <c r="W126" s="934"/>
      <c r="Z126" s="54"/>
      <c r="AA126" s="54"/>
      <c r="AB126" s="54"/>
      <c r="AC126" s="54"/>
      <c r="AD126" s="54"/>
      <c r="AE126" s="54"/>
      <c r="AF126" s="54"/>
    </row>
    <row r="127" spans="1:37" s="15" customFormat="1" ht="24.95" customHeight="1">
      <c r="A127" s="20"/>
      <c r="B127" s="792"/>
      <c r="C127" s="921"/>
      <c r="D127" s="921"/>
      <c r="E127" s="921"/>
      <c r="F127" s="921"/>
      <c r="G127" s="924"/>
      <c r="H127" s="897"/>
      <c r="I127" s="900"/>
      <c r="J127" s="114" t="s">
        <v>424</v>
      </c>
      <c r="K127" s="115">
        <f>K124</f>
        <v>721029</v>
      </c>
      <c r="L127" s="114" t="s">
        <v>424</v>
      </c>
      <c r="M127" s="115">
        <f>M124</f>
        <v>721214</v>
      </c>
      <c r="N127" s="837"/>
      <c r="O127" s="837"/>
      <c r="P127" s="903"/>
      <c r="Q127" s="903"/>
      <c r="R127" s="837"/>
      <c r="S127" s="969"/>
      <c r="T127" s="972"/>
      <c r="U127" s="966"/>
      <c r="V127" s="835"/>
      <c r="W127" s="934"/>
      <c r="Z127" s="54"/>
      <c r="AA127" s="54"/>
      <c r="AB127" s="54"/>
      <c r="AC127" s="54"/>
      <c r="AD127" s="54"/>
      <c r="AE127" s="54"/>
      <c r="AF127" s="54"/>
    </row>
    <row r="128" spans="1:37" s="15" customFormat="1" ht="24.95" customHeight="1">
      <c r="A128" s="20"/>
      <c r="B128" s="793"/>
      <c r="C128" s="922"/>
      <c r="D128" s="922"/>
      <c r="E128" s="922"/>
      <c r="F128" s="922"/>
      <c r="G128" s="925"/>
      <c r="H128" s="898"/>
      <c r="I128" s="901"/>
      <c r="J128" s="114" t="s">
        <v>424</v>
      </c>
      <c r="K128" s="115">
        <f>K125</f>
        <v>721033</v>
      </c>
      <c r="L128" s="114"/>
      <c r="M128" s="115"/>
      <c r="N128" s="837"/>
      <c r="O128" s="837"/>
      <c r="P128" s="904"/>
      <c r="Q128" s="904"/>
      <c r="R128" s="837"/>
      <c r="S128" s="969"/>
      <c r="T128" s="973"/>
      <c r="U128" s="967"/>
      <c r="V128" s="835"/>
      <c r="W128" s="934"/>
      <c r="Z128" s="54"/>
      <c r="AA128" s="54"/>
      <c r="AB128" s="54"/>
      <c r="AC128" s="54"/>
    </row>
    <row r="129" spans="1:37" s="15" customFormat="1" ht="24.95" customHeight="1">
      <c r="A129" s="20"/>
      <c r="B129" s="791">
        <v>3</v>
      </c>
      <c r="C129" s="890">
        <v>110</v>
      </c>
      <c r="D129" s="890">
        <v>121</v>
      </c>
      <c r="E129" s="890" t="s">
        <v>474</v>
      </c>
      <c r="F129" s="890" t="s">
        <v>478</v>
      </c>
      <c r="G129" s="893">
        <v>60321.440000000002</v>
      </c>
      <c r="H129" s="896" t="s">
        <v>423</v>
      </c>
      <c r="I129" s="899">
        <v>1</v>
      </c>
      <c r="J129" s="114" t="s">
        <v>422</v>
      </c>
      <c r="K129" s="115">
        <f>K123</f>
        <v>721015</v>
      </c>
      <c r="L129" s="114" t="s">
        <v>422</v>
      </c>
      <c r="M129" s="115">
        <f>M123</f>
        <v>721211</v>
      </c>
      <c r="N129" s="836" t="s">
        <v>426</v>
      </c>
      <c r="O129" s="836" t="s">
        <v>426</v>
      </c>
      <c r="P129" s="917" t="s">
        <v>517</v>
      </c>
      <c r="Q129" s="917" t="s">
        <v>518</v>
      </c>
      <c r="R129" s="836" t="s">
        <v>526</v>
      </c>
      <c r="S129" s="969"/>
      <c r="T129" s="914" t="s">
        <v>425</v>
      </c>
      <c r="U129" s="914" t="s">
        <v>520</v>
      </c>
      <c r="V129" s="835">
        <f>IF(AND(N129="SI",O129="SI",P129="PRESENTÓ CERTIFICADO",Q129="ACORDE A ITEM 5.2.1 (T.R.)",T129="SIN OBSERVACIÓN",U129="CUMPLEN CON LO SOLICITADO"),G129*I129,0)</f>
        <v>60321.440000000002</v>
      </c>
      <c r="W129" s="934"/>
      <c r="Z129" s="54"/>
      <c r="AA129" s="54"/>
      <c r="AB129" s="54"/>
      <c r="AC129" s="54"/>
      <c r="AD129" s="12"/>
      <c r="AE129" s="12"/>
      <c r="AF129" s="12"/>
      <c r="AG129" s="12"/>
      <c r="AH129" s="12"/>
      <c r="AI129" s="12"/>
      <c r="AJ129" s="12"/>
    </row>
    <row r="130" spans="1:37" s="15" customFormat="1" ht="24.95" customHeight="1">
      <c r="A130" s="20"/>
      <c r="B130" s="792"/>
      <c r="C130" s="891"/>
      <c r="D130" s="891"/>
      <c r="E130" s="891"/>
      <c r="F130" s="891"/>
      <c r="G130" s="894"/>
      <c r="H130" s="897"/>
      <c r="I130" s="900"/>
      <c r="J130" s="114" t="s">
        <v>424</v>
      </c>
      <c r="K130" s="115">
        <f>K124</f>
        <v>721029</v>
      </c>
      <c r="L130" s="114" t="s">
        <v>424</v>
      </c>
      <c r="M130" s="115">
        <f>M124</f>
        <v>721214</v>
      </c>
      <c r="N130" s="837"/>
      <c r="O130" s="837"/>
      <c r="P130" s="918"/>
      <c r="Q130" s="918"/>
      <c r="R130" s="837"/>
      <c r="S130" s="969"/>
      <c r="T130" s="915"/>
      <c r="U130" s="915"/>
      <c r="V130" s="835"/>
      <c r="W130" s="934"/>
      <c r="Z130" s="54"/>
      <c r="AA130" s="54"/>
      <c r="AB130" s="54"/>
      <c r="AC130" s="54"/>
    </row>
    <row r="131" spans="1:37" s="15" customFormat="1" ht="24.95" customHeight="1">
      <c r="A131" s="20"/>
      <c r="B131" s="793"/>
      <c r="C131" s="892"/>
      <c r="D131" s="892"/>
      <c r="E131" s="892"/>
      <c r="F131" s="892"/>
      <c r="G131" s="895"/>
      <c r="H131" s="898"/>
      <c r="I131" s="901"/>
      <c r="J131" s="114" t="s">
        <v>424</v>
      </c>
      <c r="K131" s="115">
        <f>K125</f>
        <v>721033</v>
      </c>
      <c r="L131" s="114"/>
      <c r="M131" s="115"/>
      <c r="N131" s="837"/>
      <c r="O131" s="837"/>
      <c r="P131" s="919"/>
      <c r="Q131" s="919"/>
      <c r="R131" s="837"/>
      <c r="S131" s="970"/>
      <c r="T131" s="916"/>
      <c r="U131" s="916"/>
      <c r="V131" s="835"/>
      <c r="W131" s="934"/>
      <c r="Z131" s="54"/>
      <c r="AA131" s="54"/>
      <c r="AB131" s="54"/>
      <c r="AC131" s="54"/>
      <c r="AD131" s="39"/>
      <c r="AE131" s="39"/>
      <c r="AF131" s="39"/>
      <c r="AG131" s="39"/>
      <c r="AH131" s="39"/>
      <c r="AI131" s="39"/>
      <c r="AJ131" s="39"/>
    </row>
    <row r="132" spans="1:37" s="15" customFormat="1" ht="24.95" customHeight="1">
      <c r="A132" s="20"/>
      <c r="B132" s="791">
        <v>4</v>
      </c>
      <c r="C132" s="920">
        <v>59</v>
      </c>
      <c r="D132" s="920">
        <v>48</v>
      </c>
      <c r="E132" s="920" t="s">
        <v>475</v>
      </c>
      <c r="F132" s="920" t="s">
        <v>479</v>
      </c>
      <c r="G132" s="923">
        <v>20580.39</v>
      </c>
      <c r="H132" s="896" t="s">
        <v>423</v>
      </c>
      <c r="I132" s="899">
        <v>1</v>
      </c>
      <c r="J132" s="114" t="s">
        <v>424</v>
      </c>
      <c r="K132" s="115">
        <f>K123</f>
        <v>721015</v>
      </c>
      <c r="L132" s="114" t="s">
        <v>422</v>
      </c>
      <c r="M132" s="115">
        <f>M123</f>
        <v>721211</v>
      </c>
      <c r="N132" s="836" t="s">
        <v>526</v>
      </c>
      <c r="O132" s="836" t="s">
        <v>426</v>
      </c>
      <c r="P132" s="917" t="s">
        <v>517</v>
      </c>
      <c r="Q132" s="917" t="s">
        <v>518</v>
      </c>
      <c r="R132" s="836" t="s">
        <v>426</v>
      </c>
      <c r="S132" s="941" t="s">
        <v>480</v>
      </c>
      <c r="T132" s="965" t="s">
        <v>523</v>
      </c>
      <c r="U132" s="965" t="s">
        <v>524</v>
      </c>
      <c r="V132" s="835">
        <f>IF(AND(N132="SI",O132="SI",P132="PRESENTÓ CERTIFICADO",Q132="ACORDE A ITEM 5.2.1 (T.R.)",T132="SIN OBSERVACIÓN",U132="CUMPLEN CON LO SOLICITADO"),G132*I132,0)</f>
        <v>0</v>
      </c>
      <c r="W132" s="934"/>
      <c r="Z132" s="54"/>
      <c r="AA132" s="54"/>
      <c r="AB132" s="54"/>
      <c r="AC132" s="54"/>
      <c r="AD132" s="39"/>
      <c r="AE132" s="39"/>
      <c r="AF132" s="39"/>
      <c r="AG132" s="39"/>
      <c r="AH132" s="39"/>
      <c r="AI132" s="39"/>
      <c r="AJ132" s="39"/>
    </row>
    <row r="133" spans="1:37" s="15" customFormat="1" ht="24.95" customHeight="1">
      <c r="A133" s="20"/>
      <c r="B133" s="792"/>
      <c r="C133" s="921"/>
      <c r="D133" s="921"/>
      <c r="E133" s="921"/>
      <c r="F133" s="921"/>
      <c r="G133" s="924"/>
      <c r="H133" s="897"/>
      <c r="I133" s="900"/>
      <c r="J133" s="114" t="s">
        <v>424</v>
      </c>
      <c r="K133" s="115">
        <f>K124</f>
        <v>721029</v>
      </c>
      <c r="L133" s="114" t="s">
        <v>424</v>
      </c>
      <c r="M133" s="115">
        <f>M124</f>
        <v>721214</v>
      </c>
      <c r="N133" s="837"/>
      <c r="O133" s="837"/>
      <c r="P133" s="918"/>
      <c r="Q133" s="918"/>
      <c r="R133" s="837"/>
      <c r="S133" s="942"/>
      <c r="T133" s="966"/>
      <c r="U133" s="966"/>
      <c r="V133" s="835"/>
      <c r="W133" s="934"/>
      <c r="Z133" s="54"/>
      <c r="AA133" s="54"/>
      <c r="AB133" s="54"/>
      <c r="AC133" s="54"/>
      <c r="AD133" s="39"/>
      <c r="AE133" s="39"/>
      <c r="AF133" s="39"/>
      <c r="AG133" s="39"/>
      <c r="AH133" s="39"/>
      <c r="AI133" s="39"/>
      <c r="AJ133" s="39"/>
    </row>
    <row r="134" spans="1:37" s="15" customFormat="1" ht="24.95" customHeight="1">
      <c r="A134" s="20"/>
      <c r="B134" s="793"/>
      <c r="C134" s="922"/>
      <c r="D134" s="922"/>
      <c r="E134" s="922"/>
      <c r="F134" s="922"/>
      <c r="G134" s="925"/>
      <c r="H134" s="898"/>
      <c r="I134" s="901"/>
      <c r="J134" s="114" t="s">
        <v>424</v>
      </c>
      <c r="K134" s="115">
        <f>K125</f>
        <v>721033</v>
      </c>
      <c r="L134" s="114"/>
      <c r="M134" s="115"/>
      <c r="N134" s="837"/>
      <c r="O134" s="837"/>
      <c r="P134" s="919"/>
      <c r="Q134" s="919"/>
      <c r="R134" s="837"/>
      <c r="S134" s="943"/>
      <c r="T134" s="967"/>
      <c r="U134" s="967"/>
      <c r="V134" s="835"/>
      <c r="W134" s="934"/>
      <c r="Z134" s="54"/>
      <c r="AA134" s="54"/>
      <c r="AB134" s="54"/>
      <c r="AC134" s="54"/>
      <c r="AD134" s="54"/>
      <c r="AE134" s="54"/>
      <c r="AF134" s="54"/>
      <c r="AG134" s="18"/>
      <c r="AH134" s="18"/>
      <c r="AI134" s="18"/>
      <c r="AJ134" s="18"/>
    </row>
    <row r="135" spans="1:37" s="15" customFormat="1" ht="24.95" customHeight="1">
      <c r="A135" s="20"/>
      <c r="B135" s="791">
        <v>5</v>
      </c>
      <c r="C135" s="890"/>
      <c r="D135" s="890"/>
      <c r="E135" s="890"/>
      <c r="F135" s="890"/>
      <c r="G135" s="893"/>
      <c r="H135" s="896"/>
      <c r="I135" s="899"/>
      <c r="J135" s="114"/>
      <c r="K135" s="115">
        <f>K123</f>
        <v>721015</v>
      </c>
      <c r="L135" s="114"/>
      <c r="M135" s="115">
        <f>M123</f>
        <v>721211</v>
      </c>
      <c r="N135" s="917"/>
      <c r="O135" s="917"/>
      <c r="P135" s="929"/>
      <c r="Q135" s="914"/>
      <c r="R135" s="975"/>
      <c r="S135" s="914"/>
      <c r="T135" s="914"/>
      <c r="U135" s="914"/>
      <c r="V135" s="835">
        <f>IF(AND(N135="SI",O135="SI",P135="PRESENTÓ CERTIFICADO",Q135="ACORDE A ITEM 5.2.1 (T.R.)",T135="SIN OBSERVACIÓN",U135="CUMPLEN CON LO SOLICITADO"),G135*I135,0)</f>
        <v>0</v>
      </c>
      <c r="W135" s="934"/>
      <c r="X135" s="54"/>
      <c r="Y135" s="54"/>
      <c r="Z135" s="54"/>
      <c r="AA135" s="54"/>
      <c r="AB135" s="54"/>
      <c r="AC135" s="54"/>
      <c r="AD135" s="54"/>
      <c r="AE135" s="18"/>
      <c r="AF135" s="18"/>
      <c r="AG135" s="18"/>
      <c r="AH135" s="18"/>
    </row>
    <row r="136" spans="1:37" s="15" customFormat="1" ht="24.95" customHeight="1">
      <c r="A136" s="20"/>
      <c r="B136" s="792"/>
      <c r="C136" s="891"/>
      <c r="D136" s="891"/>
      <c r="E136" s="891"/>
      <c r="F136" s="891"/>
      <c r="G136" s="894"/>
      <c r="H136" s="897"/>
      <c r="I136" s="900"/>
      <c r="J136" s="114"/>
      <c r="K136" s="115">
        <f>K124</f>
        <v>721029</v>
      </c>
      <c r="L136" s="114"/>
      <c r="M136" s="115">
        <f>M124</f>
        <v>721214</v>
      </c>
      <c r="N136" s="918"/>
      <c r="O136" s="918"/>
      <c r="P136" s="930"/>
      <c r="Q136" s="915"/>
      <c r="R136" s="915"/>
      <c r="S136" s="915"/>
      <c r="T136" s="915"/>
      <c r="U136" s="915"/>
      <c r="V136" s="835"/>
      <c r="W136" s="934"/>
      <c r="X136" s="54"/>
      <c r="Y136" s="54"/>
      <c r="Z136" s="54"/>
      <c r="AA136" s="54"/>
      <c r="AB136" s="54"/>
      <c r="AC136" s="54"/>
      <c r="AD136" s="54"/>
    </row>
    <row r="137" spans="1:37" s="15" customFormat="1" ht="24.95" customHeight="1">
      <c r="A137" s="20"/>
      <c r="B137" s="793"/>
      <c r="C137" s="892"/>
      <c r="D137" s="892"/>
      <c r="E137" s="892"/>
      <c r="F137" s="892"/>
      <c r="G137" s="895"/>
      <c r="H137" s="898"/>
      <c r="I137" s="901"/>
      <c r="J137" s="114"/>
      <c r="K137" s="115">
        <f>K125</f>
        <v>721033</v>
      </c>
      <c r="L137" s="114"/>
      <c r="M137" s="115"/>
      <c r="N137" s="919"/>
      <c r="O137" s="919"/>
      <c r="P137" s="931"/>
      <c r="Q137" s="916"/>
      <c r="R137" s="916"/>
      <c r="S137" s="916"/>
      <c r="T137" s="916"/>
      <c r="U137" s="916"/>
      <c r="V137" s="835"/>
      <c r="W137" s="934"/>
      <c r="X137" s="54"/>
      <c r="Y137" s="54"/>
      <c r="Z137" s="54"/>
      <c r="AA137" s="54"/>
      <c r="AB137" s="54"/>
      <c r="AC137" s="54"/>
      <c r="AD137" s="54"/>
    </row>
    <row r="138" spans="1:37" s="12" customFormat="1" ht="24.95" customHeight="1">
      <c r="B138" s="763" t="str">
        <f>IF(S139=" "," ",IF(S139&gt;=$H$6,"CUMPLE CON LA EXPERIENCIA REQUERIDA","NO CUMPLE CON LA EXPERIENCIA REQUERIDA"))</f>
        <v>CUMPLE CON LA EXPERIENCIA REQUERIDA</v>
      </c>
      <c r="C138" s="764"/>
      <c r="D138" s="764"/>
      <c r="E138" s="764"/>
      <c r="F138" s="764"/>
      <c r="G138" s="764"/>
      <c r="H138" s="764"/>
      <c r="I138" s="764"/>
      <c r="J138" s="764"/>
      <c r="K138" s="764"/>
      <c r="L138" s="764"/>
      <c r="M138" s="764"/>
      <c r="N138" s="764"/>
      <c r="O138" s="765"/>
      <c r="P138" s="769" t="s">
        <v>22</v>
      </c>
      <c r="Q138" s="770"/>
      <c r="R138" s="17"/>
      <c r="S138" s="16">
        <f>IF(W123="SI",SUM(V123:V137),0)</f>
        <v>128457.69</v>
      </c>
      <c r="T138" s="771" t="str">
        <f>IF(S139=" "," ",IF(S139&gt;=$H$6,"CUMPLE","NO CUMPLE"))</f>
        <v>CUMPLE</v>
      </c>
      <c r="W138" s="54"/>
      <c r="X138" s="54"/>
      <c r="Y138" s="54"/>
      <c r="Z138" s="54"/>
      <c r="AA138" s="54"/>
      <c r="AB138" s="54"/>
      <c r="AC138" s="54"/>
      <c r="AD138" s="15"/>
      <c r="AE138" s="15"/>
      <c r="AF138" s="15"/>
      <c r="AG138" s="15"/>
      <c r="AH138" s="15"/>
    </row>
    <row r="139" spans="1:37" s="15" customFormat="1" ht="24.95" customHeight="1">
      <c r="B139" s="766"/>
      <c r="C139" s="767"/>
      <c r="D139" s="767"/>
      <c r="E139" s="767"/>
      <c r="F139" s="767"/>
      <c r="G139" s="767"/>
      <c r="H139" s="767"/>
      <c r="I139" s="767"/>
      <c r="J139" s="767"/>
      <c r="K139" s="767"/>
      <c r="L139" s="767"/>
      <c r="M139" s="767"/>
      <c r="N139" s="767"/>
      <c r="O139" s="768"/>
      <c r="P139" s="769" t="s">
        <v>24</v>
      </c>
      <c r="Q139" s="770"/>
      <c r="R139" s="17"/>
      <c r="S139" s="84">
        <f>IFERROR((S138/$P$6)," ")</f>
        <v>103.51143432715553</v>
      </c>
      <c r="T139" s="772"/>
      <c r="W139" s="54"/>
      <c r="X139" s="54"/>
      <c r="Y139" s="54"/>
      <c r="Z139" s="54"/>
      <c r="AA139" s="54"/>
      <c r="AB139" s="54"/>
      <c r="AC139" s="54"/>
    </row>
    <row r="140" spans="1:37" ht="30" customHeight="1">
      <c r="AA140" s="54"/>
      <c r="AB140" s="54"/>
      <c r="AC140" s="54"/>
      <c r="AD140" s="15"/>
      <c r="AE140" s="15"/>
      <c r="AF140" s="15"/>
      <c r="AG140" s="15"/>
      <c r="AH140" s="12"/>
    </row>
    <row r="141" spans="1:37" ht="30" customHeight="1">
      <c r="AA141" s="54"/>
      <c r="AB141" s="54"/>
      <c r="AC141" s="54"/>
      <c r="AD141" s="15"/>
      <c r="AE141" s="15"/>
      <c r="AF141" s="15"/>
      <c r="AG141" s="15"/>
      <c r="AH141" s="15"/>
    </row>
    <row r="142" spans="1:37" ht="36" customHeight="1">
      <c r="B142" s="107">
        <v>7</v>
      </c>
      <c r="C142" s="815" t="s">
        <v>78</v>
      </c>
      <c r="D142" s="816"/>
      <c r="E142" s="817"/>
      <c r="F142" s="818" t="str">
        <f>IFERROR(VLOOKUP(B142,LISTA_OFERENTES,2,FALSE)," ")</f>
        <v>GUSTAVO ADOLFO CARMONA ALARCÓN</v>
      </c>
      <c r="G142" s="819"/>
      <c r="H142" s="819"/>
      <c r="I142" s="819"/>
      <c r="J142" s="819"/>
      <c r="K142" s="819"/>
      <c r="L142" s="819"/>
      <c r="M142" s="819"/>
      <c r="N142" s="819"/>
      <c r="O142" s="820"/>
      <c r="P142" s="821" t="s">
        <v>107</v>
      </c>
      <c r="Q142" s="822"/>
      <c r="R142" s="823"/>
      <c r="S142" s="11">
        <f>5-(INT(COUNTBLANK(C145:C159))-10)</f>
        <v>4</v>
      </c>
      <c r="T142" s="12"/>
      <c r="AA142" s="54"/>
      <c r="AB142" s="54"/>
      <c r="AC142" s="54"/>
      <c r="AD142" s="15"/>
      <c r="AE142" s="15"/>
      <c r="AF142" s="15"/>
      <c r="AG142" s="15"/>
    </row>
    <row r="143" spans="1:37" s="18" customFormat="1" ht="30" customHeight="1">
      <c r="B143" s="833" t="s">
        <v>46</v>
      </c>
      <c r="C143" s="761" t="s">
        <v>15</v>
      </c>
      <c r="D143" s="761" t="s">
        <v>16</v>
      </c>
      <c r="E143" s="761" t="s">
        <v>17</v>
      </c>
      <c r="F143" s="761" t="s">
        <v>18</v>
      </c>
      <c r="G143" s="761" t="s">
        <v>19</v>
      </c>
      <c r="H143" s="761" t="s">
        <v>20</v>
      </c>
      <c r="I143" s="761" t="s">
        <v>21</v>
      </c>
      <c r="J143" s="830" t="s">
        <v>53</v>
      </c>
      <c r="K143" s="831"/>
      <c r="L143" s="831"/>
      <c r="M143" s="832"/>
      <c r="N143" s="855" t="s">
        <v>529</v>
      </c>
      <c r="O143" s="855" t="s">
        <v>530</v>
      </c>
      <c r="P143" s="761" t="s">
        <v>525</v>
      </c>
      <c r="Q143" s="761" t="s">
        <v>80</v>
      </c>
      <c r="R143" s="841" t="s">
        <v>592</v>
      </c>
      <c r="S143" s="838" t="s">
        <v>81</v>
      </c>
      <c r="T143" s="839" t="s">
        <v>84</v>
      </c>
      <c r="U143" s="761" t="s">
        <v>82</v>
      </c>
      <c r="V143" s="761" t="s">
        <v>83</v>
      </c>
      <c r="W143" s="841" t="s">
        <v>528</v>
      </c>
      <c r="X143" s="19"/>
      <c r="Y143" s="19"/>
      <c r="Z143" s="54"/>
      <c r="AA143" s="54"/>
      <c r="AB143" s="54"/>
      <c r="AC143" s="54"/>
      <c r="AD143" s="54"/>
      <c r="AE143" s="54"/>
      <c r="AF143" s="54"/>
      <c r="AG143" s="15"/>
      <c r="AH143" s="15"/>
      <c r="AI143" s="15"/>
      <c r="AJ143" s="15"/>
      <c r="AK143" s="39"/>
    </row>
    <row r="144" spans="1:37" s="18" customFormat="1" ht="113.25" customHeight="1">
      <c r="B144" s="834"/>
      <c r="C144" s="762"/>
      <c r="D144" s="762"/>
      <c r="E144" s="762"/>
      <c r="F144" s="762"/>
      <c r="G144" s="762"/>
      <c r="H144" s="762"/>
      <c r="I144" s="762"/>
      <c r="J144" s="824" t="s">
        <v>85</v>
      </c>
      <c r="K144" s="825"/>
      <c r="L144" s="825"/>
      <c r="M144" s="826"/>
      <c r="N144" s="856"/>
      <c r="O144" s="856"/>
      <c r="P144" s="762"/>
      <c r="Q144" s="762"/>
      <c r="R144" s="842"/>
      <c r="S144" s="762"/>
      <c r="T144" s="840"/>
      <c r="U144" s="762"/>
      <c r="V144" s="762"/>
      <c r="W144" s="842"/>
      <c r="X144" s="19"/>
      <c r="Y144" s="19"/>
      <c r="Z144" s="54"/>
      <c r="AA144" s="54"/>
      <c r="AB144" s="54"/>
      <c r="AC144" s="54"/>
      <c r="AD144" s="54"/>
      <c r="AE144" s="54"/>
      <c r="AF144" s="54"/>
      <c r="AG144" s="15"/>
      <c r="AH144" s="15"/>
      <c r="AI144" s="15"/>
      <c r="AJ144" s="15"/>
      <c r="AK144" s="39"/>
    </row>
    <row r="145" spans="1:37" s="15" customFormat="1" ht="24.95" customHeight="1">
      <c r="A145" s="20"/>
      <c r="B145" s="791">
        <v>1</v>
      </c>
      <c r="C145" s="773">
        <v>32</v>
      </c>
      <c r="D145" s="773">
        <v>45</v>
      </c>
      <c r="E145" s="773">
        <v>4600055640</v>
      </c>
      <c r="F145" s="773" t="s">
        <v>484</v>
      </c>
      <c r="G145" s="794">
        <v>3258.89</v>
      </c>
      <c r="H145" s="782" t="s">
        <v>423</v>
      </c>
      <c r="I145" s="797">
        <v>1</v>
      </c>
      <c r="J145" s="114" t="s">
        <v>422</v>
      </c>
      <c r="K145" s="115">
        <v>721015</v>
      </c>
      <c r="L145" s="114" t="s">
        <v>424</v>
      </c>
      <c r="M145" s="115">
        <f>M123</f>
        <v>721211</v>
      </c>
      <c r="N145" s="836" t="s">
        <v>426</v>
      </c>
      <c r="O145" s="836" t="s">
        <v>426</v>
      </c>
      <c r="P145" s="788" t="s">
        <v>517</v>
      </c>
      <c r="Q145" s="788" t="s">
        <v>518</v>
      </c>
      <c r="R145" s="836" t="s">
        <v>426</v>
      </c>
      <c r="S145" s="800"/>
      <c r="T145" s="803" t="s">
        <v>425</v>
      </c>
      <c r="U145" s="803" t="s">
        <v>520</v>
      </c>
      <c r="V145" s="835">
        <f>IF(AND(N145="SI",O145="SI",P145="PRESENTÓ CERTIFICADO",Q145="ACORDE A ITEM 5.2.1 (T.R.)",T145="SIN OBSERVACIÓN",U145="CUMPLEN CON LO SOLICITADO"),G145*I145,0)</f>
        <v>3258.89</v>
      </c>
      <c r="W145" s="933" t="str">
        <f>IF(OR(AND(R145="SI",R148="SI"),AND(R145="SI",R151="SI"),AND(R145="SI",R154="SI"),AND(R145="SI",R157="SI"),AND(R148="SI",R151="SI"),AND(R148="SI",R154="SI"),AND(R148="SI",R157="SI"), AND(R151="SI",R154="SI"),AND(R151="SI",R157="SI"),AND(R154="SI",R157="SI"),AND(R145="NO",T145="REQUERIMIENTOS SUBSANADOS",R148="SI"),AND(R145="NO",T145="REQUERIMIENTOS SUBSANADOS",R151="SI"),AND(R145="NO",T145="REQUERIMIENTOS SUBSANADOS",R154="SI"),AND(R145="NO",T145="REQUERIMIENTOS SUBSANADOS",R157="SI"),AND(R148="NO",T148="REQUERIMIENTOS SUBSANADOS",R151="SI"),AND(R148="NO",T148="REQUERIMIENTOS SUBSANADOS",R154="SI"),AND(R148="NO",T148="REQUERIMIENTOS SUBSANADOS",R157="SI"), AND(R151="NO",T151="REQUERIMIENTOS SUBSANADOS",R154="SI"),AND(R151="NO",T151="REQUERIMIENTOS SUBSANADOS",R157="SI"),AND(R154="NO",T154="REQUERIMIENTOS SUBSANADOS",R157="SI"),AND(R145="SI",R148="NO",T148="REQUERIMIENTOS SUBSANADOS"),AND(R145="SI",R151="NO",T151="REQUERIMIENTOS SUBSANADOS"),AND(R145="SI",R154="NO",T154="REQUERIMIENTOS SUBSANADOS"),AND(R145="SI",R157="NO",T157="REQUERIMIENTOS SUBSANADOS"),AND(R148="SI",R151="NO",T151="REQUERIMIENTOS SUBSANADOS"),AND(R148="SI",R154="NO",T154="REQUERIMIENTOS SUBSANADOS"),AND(R148="SI",R157="NO",T157="REQUERIMIENTOS SUBSANADOS"), AND(R151="SI",R154="NO",T154="REQUERIMIENTOS SUBSANADOS"),AND(R151="SI",R157="NO",T157="REQUERIMIENTOS SUBSANADOS"),AND(R154="SI",R157="NO",T157="REQUERIMIENTOS SUBSANADOS")),"SI","NO")</f>
        <v>SI</v>
      </c>
      <c r="Z145" s="54"/>
      <c r="AA145" s="54"/>
      <c r="AB145" s="54"/>
      <c r="AC145" s="54"/>
      <c r="AD145" s="54"/>
      <c r="AE145" s="54"/>
      <c r="AF145" s="54"/>
      <c r="AK145" s="18"/>
    </row>
    <row r="146" spans="1:37" s="15" customFormat="1" ht="24.95" customHeight="1">
      <c r="A146" s="20"/>
      <c r="B146" s="792"/>
      <c r="C146" s="774"/>
      <c r="D146" s="774"/>
      <c r="E146" s="774"/>
      <c r="F146" s="774"/>
      <c r="G146" s="795"/>
      <c r="H146" s="783"/>
      <c r="I146" s="798"/>
      <c r="J146" s="114" t="s">
        <v>422</v>
      </c>
      <c r="K146" s="115">
        <v>721029</v>
      </c>
      <c r="L146" s="114" t="s">
        <v>422</v>
      </c>
      <c r="M146" s="115">
        <f>M124</f>
        <v>721214</v>
      </c>
      <c r="N146" s="837"/>
      <c r="O146" s="837"/>
      <c r="P146" s="789"/>
      <c r="Q146" s="789"/>
      <c r="R146" s="837"/>
      <c r="S146" s="801"/>
      <c r="T146" s="804"/>
      <c r="U146" s="804"/>
      <c r="V146" s="835"/>
      <c r="W146" s="934"/>
      <c r="Z146" s="54"/>
      <c r="AA146" s="54"/>
      <c r="AB146" s="54"/>
      <c r="AC146" s="54"/>
      <c r="AD146" s="54"/>
      <c r="AE146" s="54"/>
      <c r="AF146" s="54"/>
      <c r="AK146" s="18"/>
    </row>
    <row r="147" spans="1:37" s="15" customFormat="1" ht="24.95" customHeight="1">
      <c r="A147" s="20"/>
      <c r="B147" s="793"/>
      <c r="C147" s="775"/>
      <c r="D147" s="775"/>
      <c r="E147" s="775"/>
      <c r="F147" s="775"/>
      <c r="G147" s="796"/>
      <c r="H147" s="784"/>
      <c r="I147" s="799"/>
      <c r="J147" s="114" t="s">
        <v>422</v>
      </c>
      <c r="K147" s="115">
        <v>721033</v>
      </c>
      <c r="L147" s="114"/>
      <c r="M147" s="115"/>
      <c r="N147" s="837"/>
      <c r="O147" s="837"/>
      <c r="P147" s="790"/>
      <c r="Q147" s="790"/>
      <c r="R147" s="988"/>
      <c r="S147" s="802"/>
      <c r="T147" s="805"/>
      <c r="U147" s="805"/>
      <c r="V147" s="835"/>
      <c r="W147" s="934"/>
      <c r="Z147" s="54"/>
      <c r="AA147" s="54"/>
      <c r="AB147" s="54"/>
      <c r="AC147" s="54"/>
      <c r="AD147" s="54"/>
      <c r="AE147" s="54"/>
      <c r="AF147" s="54"/>
    </row>
    <row r="148" spans="1:37" s="15" customFormat="1" ht="24.95" customHeight="1">
      <c r="A148" s="20"/>
      <c r="B148" s="791">
        <v>2</v>
      </c>
      <c r="C148" s="776">
        <v>35</v>
      </c>
      <c r="D148" s="776">
        <v>52</v>
      </c>
      <c r="E148" s="776" t="s">
        <v>481</v>
      </c>
      <c r="F148" s="776" t="s">
        <v>485</v>
      </c>
      <c r="G148" s="779">
        <v>5959.01</v>
      </c>
      <c r="H148" s="782" t="s">
        <v>423</v>
      </c>
      <c r="I148" s="797">
        <v>1</v>
      </c>
      <c r="J148" s="114" t="s">
        <v>422</v>
      </c>
      <c r="K148" s="115">
        <f>K145</f>
        <v>721015</v>
      </c>
      <c r="L148" s="114" t="s">
        <v>424</v>
      </c>
      <c r="M148" s="115">
        <f>M145</f>
        <v>721211</v>
      </c>
      <c r="N148" s="836" t="s">
        <v>426</v>
      </c>
      <c r="O148" s="836" t="s">
        <v>426</v>
      </c>
      <c r="P148" s="788" t="s">
        <v>517</v>
      </c>
      <c r="Q148" s="788" t="s">
        <v>518</v>
      </c>
      <c r="R148" s="836" t="s">
        <v>426</v>
      </c>
      <c r="S148" s="800"/>
      <c r="T148" s="803" t="s">
        <v>425</v>
      </c>
      <c r="U148" s="803" t="s">
        <v>520</v>
      </c>
      <c r="V148" s="835">
        <f>IF(AND(N148="SI",O148="SI",P148="PRESENTÓ CERTIFICADO",Q148="ACORDE A ITEM 5.2.1 (T.R.)",T148="SIN OBSERVACIÓN",U148="CUMPLEN CON LO SOLICITADO"),G148*I148,0)</f>
        <v>5959.01</v>
      </c>
      <c r="W148" s="934"/>
      <c r="Z148" s="54"/>
      <c r="AA148" s="54"/>
      <c r="AB148" s="54"/>
      <c r="AC148" s="54"/>
      <c r="AD148" s="54"/>
      <c r="AE148" s="54"/>
      <c r="AF148" s="54"/>
    </row>
    <row r="149" spans="1:37" s="15" customFormat="1" ht="24.95" customHeight="1">
      <c r="A149" s="20"/>
      <c r="B149" s="792"/>
      <c r="C149" s="777"/>
      <c r="D149" s="777"/>
      <c r="E149" s="777"/>
      <c r="F149" s="777"/>
      <c r="G149" s="780"/>
      <c r="H149" s="783"/>
      <c r="I149" s="798"/>
      <c r="J149" s="114" t="s">
        <v>422</v>
      </c>
      <c r="K149" s="115">
        <f>K146</f>
        <v>721029</v>
      </c>
      <c r="L149" s="114" t="s">
        <v>422</v>
      </c>
      <c r="M149" s="115">
        <f>M146</f>
        <v>721214</v>
      </c>
      <c r="N149" s="837"/>
      <c r="O149" s="837"/>
      <c r="P149" s="789"/>
      <c r="Q149" s="789"/>
      <c r="R149" s="837"/>
      <c r="S149" s="801"/>
      <c r="T149" s="804"/>
      <c r="U149" s="804"/>
      <c r="V149" s="835"/>
      <c r="W149" s="934"/>
      <c r="Z149" s="54"/>
      <c r="AA149" s="54"/>
      <c r="AB149" s="54"/>
      <c r="AC149" s="54"/>
      <c r="AD149" s="54"/>
      <c r="AE149" s="54"/>
      <c r="AF149" s="54"/>
    </row>
    <row r="150" spans="1:37" s="15" customFormat="1" ht="24.95" customHeight="1">
      <c r="A150" s="20"/>
      <c r="B150" s="793"/>
      <c r="C150" s="778"/>
      <c r="D150" s="778"/>
      <c r="E150" s="778"/>
      <c r="F150" s="778"/>
      <c r="G150" s="781"/>
      <c r="H150" s="784"/>
      <c r="I150" s="799"/>
      <c r="J150" s="114" t="s">
        <v>422</v>
      </c>
      <c r="K150" s="115">
        <f>K147</f>
        <v>721033</v>
      </c>
      <c r="L150" s="114"/>
      <c r="M150" s="115"/>
      <c r="N150" s="837"/>
      <c r="O150" s="837"/>
      <c r="P150" s="790"/>
      <c r="Q150" s="790"/>
      <c r="R150" s="988"/>
      <c r="S150" s="802"/>
      <c r="T150" s="805"/>
      <c r="U150" s="805"/>
      <c r="V150" s="835"/>
      <c r="W150" s="934"/>
      <c r="Z150" s="54"/>
      <c r="AA150" s="54"/>
      <c r="AB150" s="54"/>
      <c r="AC150" s="54"/>
    </row>
    <row r="151" spans="1:37" s="15" customFormat="1" ht="27.75" customHeight="1">
      <c r="A151" s="20"/>
      <c r="B151" s="791">
        <v>3</v>
      </c>
      <c r="C151" s="773">
        <v>78</v>
      </c>
      <c r="D151" s="773">
        <v>99</v>
      </c>
      <c r="E151" s="773" t="s">
        <v>482</v>
      </c>
      <c r="F151" s="773" t="s">
        <v>486</v>
      </c>
      <c r="G151" s="794">
        <v>2823.14</v>
      </c>
      <c r="H151" s="782" t="s">
        <v>423</v>
      </c>
      <c r="I151" s="797">
        <v>1</v>
      </c>
      <c r="J151" s="114" t="s">
        <v>422</v>
      </c>
      <c r="K151" s="115">
        <f>K145</f>
        <v>721015</v>
      </c>
      <c r="L151" s="114" t="s">
        <v>424</v>
      </c>
      <c r="M151" s="115">
        <f>M145</f>
        <v>721211</v>
      </c>
      <c r="N151" s="836" t="s">
        <v>426</v>
      </c>
      <c r="O151" s="836" t="s">
        <v>426</v>
      </c>
      <c r="P151" s="788" t="s">
        <v>435</v>
      </c>
      <c r="Q151" s="788" t="s">
        <v>518</v>
      </c>
      <c r="R151" s="836" t="s">
        <v>426</v>
      </c>
      <c r="S151" s="800" t="s">
        <v>576</v>
      </c>
      <c r="T151" s="803" t="s">
        <v>519</v>
      </c>
      <c r="U151" s="803" t="s">
        <v>521</v>
      </c>
      <c r="V151" s="835">
        <f>IF(AND(N151="SI",O151="SI",P151="PRESENTÓ CERTIFICADO",Q151="ACORDE A ITEM 5.2.1 (T.R.)",T151="SIN OBSERVACIÓN",U151="CUMPLEN CON LO SOLICITADO"),G151*I151,0)</f>
        <v>0</v>
      </c>
      <c r="W151" s="934"/>
      <c r="Z151" s="54"/>
      <c r="AA151" s="54"/>
      <c r="AB151" s="54"/>
      <c r="AC151" s="54"/>
      <c r="AD151" s="12"/>
      <c r="AE151" s="12"/>
      <c r="AF151" s="12"/>
      <c r="AG151" s="12"/>
      <c r="AH151" s="12"/>
      <c r="AI151" s="12"/>
      <c r="AJ151" s="12"/>
    </row>
    <row r="152" spans="1:37" s="15" customFormat="1" ht="27.75" customHeight="1">
      <c r="A152" s="20"/>
      <c r="B152" s="792"/>
      <c r="C152" s="774"/>
      <c r="D152" s="774"/>
      <c r="E152" s="774"/>
      <c r="F152" s="774"/>
      <c r="G152" s="795"/>
      <c r="H152" s="783"/>
      <c r="I152" s="798"/>
      <c r="J152" s="114" t="s">
        <v>422</v>
      </c>
      <c r="K152" s="115">
        <f>K146</f>
        <v>721029</v>
      </c>
      <c r="L152" s="114" t="s">
        <v>422</v>
      </c>
      <c r="M152" s="115">
        <f>M146</f>
        <v>721214</v>
      </c>
      <c r="N152" s="837"/>
      <c r="O152" s="837"/>
      <c r="P152" s="789"/>
      <c r="Q152" s="789"/>
      <c r="R152" s="837"/>
      <c r="S152" s="801"/>
      <c r="T152" s="804"/>
      <c r="U152" s="804"/>
      <c r="V152" s="835"/>
      <c r="W152" s="934"/>
      <c r="Z152" s="54"/>
      <c r="AA152" s="54"/>
      <c r="AB152" s="54"/>
      <c r="AC152" s="54"/>
    </row>
    <row r="153" spans="1:37" s="15" customFormat="1" ht="27.75" customHeight="1">
      <c r="A153" s="20"/>
      <c r="B153" s="793"/>
      <c r="C153" s="775"/>
      <c r="D153" s="775"/>
      <c r="E153" s="775"/>
      <c r="F153" s="775"/>
      <c r="G153" s="796"/>
      <c r="H153" s="784"/>
      <c r="I153" s="799"/>
      <c r="J153" s="114" t="s">
        <v>422</v>
      </c>
      <c r="K153" s="115">
        <f>K147</f>
        <v>721033</v>
      </c>
      <c r="L153" s="114"/>
      <c r="M153" s="115"/>
      <c r="N153" s="837"/>
      <c r="O153" s="837"/>
      <c r="P153" s="790"/>
      <c r="Q153" s="790"/>
      <c r="R153" s="988"/>
      <c r="S153" s="802"/>
      <c r="T153" s="805"/>
      <c r="U153" s="805"/>
      <c r="V153" s="835"/>
      <c r="W153" s="934"/>
      <c r="Z153" s="54"/>
      <c r="AA153" s="54"/>
      <c r="AB153" s="54"/>
      <c r="AC153" s="54"/>
      <c r="AD153" s="39"/>
      <c r="AE153" s="39"/>
      <c r="AF153" s="39"/>
      <c r="AG153" s="39"/>
      <c r="AH153" s="39"/>
      <c r="AI153" s="39"/>
      <c r="AJ153" s="39"/>
    </row>
    <row r="154" spans="1:37" s="15" customFormat="1" ht="24.95" customHeight="1">
      <c r="A154" s="20"/>
      <c r="B154" s="791">
        <v>4</v>
      </c>
      <c r="C154" s="776">
        <v>79</v>
      </c>
      <c r="D154" s="776">
        <v>102</v>
      </c>
      <c r="E154" s="776" t="s">
        <v>483</v>
      </c>
      <c r="F154" s="776" t="s">
        <v>487</v>
      </c>
      <c r="G154" s="779">
        <v>1399.69</v>
      </c>
      <c r="H154" s="782" t="s">
        <v>423</v>
      </c>
      <c r="I154" s="797">
        <v>1</v>
      </c>
      <c r="J154" s="114" t="s">
        <v>422</v>
      </c>
      <c r="K154" s="115">
        <f>K145</f>
        <v>721015</v>
      </c>
      <c r="L154" s="114" t="s">
        <v>424</v>
      </c>
      <c r="M154" s="115">
        <f>M145</f>
        <v>721211</v>
      </c>
      <c r="N154" s="836" t="s">
        <v>426</v>
      </c>
      <c r="O154" s="836" t="s">
        <v>426</v>
      </c>
      <c r="P154" s="788" t="s">
        <v>517</v>
      </c>
      <c r="Q154" s="788" t="s">
        <v>518</v>
      </c>
      <c r="R154" s="836" t="s">
        <v>426</v>
      </c>
      <c r="S154" s="809"/>
      <c r="T154" s="812" t="s">
        <v>425</v>
      </c>
      <c r="U154" s="812" t="s">
        <v>520</v>
      </c>
      <c r="V154" s="835">
        <f>IF(AND(N154="SI",O154="SI",P154="PRESENTÓ CERTIFICADO",Q154="ACORDE A ITEM 5.2.1 (T.R.)",T154="SIN OBSERVACIÓN",U154="CUMPLEN CON LO SOLICITADO"),G154*I154,0)</f>
        <v>1399.69</v>
      </c>
      <c r="W154" s="934"/>
      <c r="Z154" s="54"/>
      <c r="AA154" s="54"/>
      <c r="AB154" s="54"/>
      <c r="AC154" s="54"/>
      <c r="AD154" s="39"/>
      <c r="AE154" s="39"/>
      <c r="AF154" s="39"/>
      <c r="AG154" s="39"/>
      <c r="AH154" s="39"/>
      <c r="AI154" s="39"/>
      <c r="AJ154" s="39"/>
    </row>
    <row r="155" spans="1:37" s="15" customFormat="1" ht="24.95" customHeight="1">
      <c r="A155" s="20"/>
      <c r="B155" s="792"/>
      <c r="C155" s="777"/>
      <c r="D155" s="777"/>
      <c r="E155" s="777"/>
      <c r="F155" s="777"/>
      <c r="G155" s="780"/>
      <c r="H155" s="783"/>
      <c r="I155" s="798"/>
      <c r="J155" s="114" t="s">
        <v>422</v>
      </c>
      <c r="K155" s="115">
        <f>K146</f>
        <v>721029</v>
      </c>
      <c r="L155" s="114" t="s">
        <v>422</v>
      </c>
      <c r="M155" s="115">
        <f>M146</f>
        <v>721214</v>
      </c>
      <c r="N155" s="837"/>
      <c r="O155" s="837"/>
      <c r="P155" s="789"/>
      <c r="Q155" s="789"/>
      <c r="R155" s="837"/>
      <c r="S155" s="810"/>
      <c r="T155" s="813"/>
      <c r="U155" s="813"/>
      <c r="V155" s="835"/>
      <c r="W155" s="934"/>
      <c r="Z155" s="54"/>
      <c r="AA155" s="54"/>
      <c r="AB155" s="54"/>
      <c r="AC155" s="54"/>
      <c r="AD155" s="39"/>
      <c r="AE155" s="39"/>
      <c r="AF155" s="39"/>
      <c r="AG155" s="39"/>
      <c r="AH155" s="39"/>
      <c r="AI155" s="39"/>
      <c r="AJ155" s="39"/>
    </row>
    <row r="156" spans="1:37" s="15" customFormat="1" ht="24.95" customHeight="1">
      <c r="A156" s="20"/>
      <c r="B156" s="793"/>
      <c r="C156" s="778"/>
      <c r="D156" s="778"/>
      <c r="E156" s="778"/>
      <c r="F156" s="778"/>
      <c r="G156" s="781"/>
      <c r="H156" s="784"/>
      <c r="I156" s="799"/>
      <c r="J156" s="114" t="s">
        <v>422</v>
      </c>
      <c r="K156" s="115">
        <f>K147</f>
        <v>721033</v>
      </c>
      <c r="L156" s="114"/>
      <c r="M156" s="115"/>
      <c r="N156" s="837"/>
      <c r="O156" s="837"/>
      <c r="P156" s="790"/>
      <c r="Q156" s="790"/>
      <c r="R156" s="988"/>
      <c r="S156" s="811"/>
      <c r="T156" s="814"/>
      <c r="U156" s="814"/>
      <c r="V156" s="835"/>
      <c r="W156" s="934"/>
      <c r="Z156" s="54"/>
      <c r="AA156" s="54"/>
      <c r="AB156" s="54"/>
      <c r="AC156" s="54"/>
      <c r="AD156" s="54"/>
      <c r="AE156" s="54"/>
      <c r="AF156" s="54"/>
      <c r="AG156" s="18"/>
      <c r="AH156" s="18"/>
      <c r="AI156" s="18"/>
      <c r="AJ156" s="18"/>
    </row>
    <row r="157" spans="1:37" s="15" customFormat="1" ht="24.95" customHeight="1">
      <c r="A157" s="20"/>
      <c r="B157" s="791">
        <v>5</v>
      </c>
      <c r="C157" s="773"/>
      <c r="D157" s="773"/>
      <c r="E157" s="773"/>
      <c r="F157" s="773"/>
      <c r="G157" s="794"/>
      <c r="H157" s="782"/>
      <c r="I157" s="797"/>
      <c r="J157" s="114"/>
      <c r="K157" s="115">
        <f>K145</f>
        <v>721015</v>
      </c>
      <c r="L157" s="114"/>
      <c r="M157" s="115">
        <f>M145</f>
        <v>721211</v>
      </c>
      <c r="N157" s="300"/>
      <c r="O157" s="300"/>
      <c r="P157" s="788"/>
      <c r="Q157" s="788"/>
      <c r="R157" s="303"/>
      <c r="S157" s="800"/>
      <c r="T157" s="803"/>
      <c r="U157" s="803"/>
      <c r="V157" s="835">
        <f>IF(AND(N157="SI",O157="SI",P157="PRESENTÓ CERTIFICADO",Q157="ACORDE A ITEM 5.2.1 (T.R.)",T157="SIN OBSERVACIÓN",U157="CUMPLEN CON LO SOLICITADO"),G157*I157,0)</f>
        <v>0</v>
      </c>
      <c r="W157" s="934"/>
      <c r="Z157" s="54"/>
      <c r="AA157" s="54"/>
      <c r="AB157" s="54"/>
      <c r="AC157" s="54"/>
      <c r="AD157" s="54"/>
      <c r="AE157" s="54"/>
      <c r="AF157" s="54"/>
      <c r="AG157" s="18"/>
      <c r="AH157" s="18"/>
      <c r="AI157" s="18"/>
      <c r="AJ157" s="18"/>
    </row>
    <row r="158" spans="1:37" s="15" customFormat="1" ht="24.95" customHeight="1">
      <c r="A158" s="20"/>
      <c r="B158" s="792"/>
      <c r="C158" s="774"/>
      <c r="D158" s="774"/>
      <c r="E158" s="774"/>
      <c r="F158" s="774"/>
      <c r="G158" s="795"/>
      <c r="H158" s="783"/>
      <c r="I158" s="798"/>
      <c r="J158" s="114"/>
      <c r="K158" s="115">
        <f>K146</f>
        <v>721029</v>
      </c>
      <c r="L158" s="114"/>
      <c r="M158" s="115">
        <f>M146</f>
        <v>721214</v>
      </c>
      <c r="N158" s="301"/>
      <c r="O158" s="301"/>
      <c r="P158" s="789"/>
      <c r="Q158" s="789"/>
      <c r="R158" s="293"/>
      <c r="S158" s="801"/>
      <c r="T158" s="804"/>
      <c r="U158" s="804"/>
      <c r="V158" s="835"/>
      <c r="W158" s="934"/>
      <c r="Z158" s="54"/>
      <c r="AA158" s="54"/>
      <c r="AB158" s="54"/>
      <c r="AC158" s="54"/>
      <c r="AD158" s="54"/>
      <c r="AE158" s="54"/>
      <c r="AF158" s="54"/>
    </row>
    <row r="159" spans="1:37" s="15" customFormat="1" ht="24.95" customHeight="1">
      <c r="A159" s="20"/>
      <c r="B159" s="793"/>
      <c r="C159" s="775"/>
      <c r="D159" s="775"/>
      <c r="E159" s="775"/>
      <c r="F159" s="775"/>
      <c r="G159" s="796"/>
      <c r="H159" s="784"/>
      <c r="I159" s="799"/>
      <c r="J159" s="114"/>
      <c r="K159" s="115">
        <f>K147</f>
        <v>721033</v>
      </c>
      <c r="L159" s="114"/>
      <c r="M159" s="115"/>
      <c r="N159" s="302"/>
      <c r="O159" s="302"/>
      <c r="P159" s="790"/>
      <c r="Q159" s="790"/>
      <c r="R159" s="294"/>
      <c r="S159" s="802"/>
      <c r="T159" s="805"/>
      <c r="U159" s="805"/>
      <c r="V159" s="835"/>
      <c r="W159" s="934"/>
      <c r="Z159" s="54"/>
      <c r="AA159" s="54"/>
      <c r="AB159" s="54"/>
      <c r="AC159" s="54"/>
      <c r="AD159" s="54"/>
      <c r="AE159" s="54"/>
      <c r="AF159" s="54"/>
    </row>
    <row r="160" spans="1:37" s="12" customFormat="1" ht="24.95" customHeight="1">
      <c r="B160" s="763" t="str">
        <f>IF(S161=" "," ",IF(S161&gt;=$H$6,"CUMPLE CON LA EXPERIENCIA REQUERIDA","NO CUMPLE CON LA EXPERIENCIA REQUERIDA"))</f>
        <v>CUMPLE CON LA EXPERIENCIA REQUERIDA</v>
      </c>
      <c r="C160" s="764"/>
      <c r="D160" s="764"/>
      <c r="E160" s="764"/>
      <c r="F160" s="764"/>
      <c r="G160" s="764"/>
      <c r="H160" s="764"/>
      <c r="I160" s="764"/>
      <c r="J160" s="764"/>
      <c r="K160" s="764"/>
      <c r="L160" s="764"/>
      <c r="M160" s="764"/>
      <c r="N160" s="764"/>
      <c r="O160" s="765"/>
      <c r="P160" s="769" t="s">
        <v>22</v>
      </c>
      <c r="Q160" s="770"/>
      <c r="R160" s="17"/>
      <c r="S160" s="16">
        <f>IF(W145="SI",SUM(V145:V159),0)</f>
        <v>10617.59</v>
      </c>
      <c r="T160" s="771" t="str">
        <f>IF(S161=" "," ",IF(S161&gt;=$H$6,"CUMPLE","NO CUMPLE"))</f>
        <v>CUMPLE</v>
      </c>
      <c r="W160" s="54"/>
      <c r="X160" s="54"/>
      <c r="Y160" s="54"/>
      <c r="Z160" s="54"/>
      <c r="AA160" s="54"/>
      <c r="AB160" s="54"/>
      <c r="AC160" s="54"/>
      <c r="AD160" s="15"/>
      <c r="AE160" s="15"/>
      <c r="AF160" s="15"/>
      <c r="AG160" s="15"/>
      <c r="AH160" s="15"/>
    </row>
    <row r="161" spans="1:37" s="15" customFormat="1" ht="24.95" customHeight="1">
      <c r="B161" s="766"/>
      <c r="C161" s="767"/>
      <c r="D161" s="767"/>
      <c r="E161" s="767"/>
      <c r="F161" s="767"/>
      <c r="G161" s="767"/>
      <c r="H161" s="767"/>
      <c r="I161" s="767"/>
      <c r="J161" s="767"/>
      <c r="K161" s="767"/>
      <c r="L161" s="767"/>
      <c r="M161" s="767"/>
      <c r="N161" s="767"/>
      <c r="O161" s="768"/>
      <c r="P161" s="769" t="s">
        <v>24</v>
      </c>
      <c r="Q161" s="770"/>
      <c r="R161" s="17"/>
      <c r="S161" s="84">
        <f>IFERROR((S160/$P$6)," ")</f>
        <v>8.5556728444802577</v>
      </c>
      <c r="T161" s="772"/>
      <c r="W161" s="54"/>
      <c r="X161" s="54"/>
      <c r="Y161" s="54"/>
      <c r="Z161" s="54"/>
      <c r="AA161" s="54"/>
      <c r="AB161" s="54"/>
      <c r="AC161" s="54"/>
    </row>
    <row r="162" spans="1:37" ht="30" customHeight="1">
      <c r="AA162" s="54"/>
      <c r="AB162" s="54"/>
      <c r="AC162" s="54"/>
      <c r="AD162" s="15"/>
      <c r="AE162" s="15"/>
      <c r="AF162" s="15"/>
      <c r="AG162" s="15"/>
      <c r="AH162" s="12"/>
    </row>
    <row r="163" spans="1:37" ht="30" customHeight="1">
      <c r="AA163" s="54"/>
      <c r="AB163" s="54"/>
      <c r="AC163" s="54"/>
      <c r="AD163" s="15"/>
      <c r="AE163" s="15"/>
      <c r="AF163" s="15"/>
      <c r="AG163" s="15"/>
      <c r="AH163" s="15"/>
    </row>
    <row r="164" spans="1:37" ht="36" customHeight="1">
      <c r="B164" s="107">
        <v>8</v>
      </c>
      <c r="C164" s="815" t="s">
        <v>78</v>
      </c>
      <c r="D164" s="816"/>
      <c r="E164" s="817"/>
      <c r="F164" s="818" t="str">
        <f>IFERROR(VLOOKUP(B164,LISTA_OFERENTES,2,FALSE)," ")</f>
        <v>ANGELA MARÍA CÁRDENAS ZAPATA</v>
      </c>
      <c r="G164" s="819"/>
      <c r="H164" s="819"/>
      <c r="I164" s="819"/>
      <c r="J164" s="819"/>
      <c r="K164" s="819"/>
      <c r="L164" s="819"/>
      <c r="M164" s="819"/>
      <c r="N164" s="819"/>
      <c r="O164" s="820"/>
      <c r="P164" s="821" t="s">
        <v>107</v>
      </c>
      <c r="Q164" s="822"/>
      <c r="R164" s="823"/>
      <c r="S164" s="11">
        <f>5-(INT(COUNTBLANK(C167:C181))-10)</f>
        <v>5</v>
      </c>
      <c r="T164" s="12"/>
      <c r="AA164" s="54"/>
      <c r="AB164" s="54"/>
      <c r="AC164" s="54"/>
      <c r="AD164" s="15"/>
      <c r="AE164" s="15"/>
      <c r="AF164" s="15"/>
      <c r="AG164" s="15"/>
    </row>
    <row r="165" spans="1:37" s="18" customFormat="1" ht="53.25" customHeight="1">
      <c r="B165" s="833" t="s">
        <v>46</v>
      </c>
      <c r="C165" s="761" t="s">
        <v>15</v>
      </c>
      <c r="D165" s="761" t="s">
        <v>16</v>
      </c>
      <c r="E165" s="761" t="s">
        <v>17</v>
      </c>
      <c r="F165" s="761" t="s">
        <v>18</v>
      </c>
      <c r="G165" s="761" t="s">
        <v>19</v>
      </c>
      <c r="H165" s="761" t="s">
        <v>20</v>
      </c>
      <c r="I165" s="761" t="s">
        <v>21</v>
      </c>
      <c r="J165" s="830" t="s">
        <v>53</v>
      </c>
      <c r="K165" s="831"/>
      <c r="L165" s="831"/>
      <c r="M165" s="832"/>
      <c r="N165" s="855" t="s">
        <v>529</v>
      </c>
      <c r="O165" s="855" t="s">
        <v>530</v>
      </c>
      <c r="P165" s="761" t="s">
        <v>525</v>
      </c>
      <c r="Q165" s="761" t="s">
        <v>80</v>
      </c>
      <c r="R165" s="841" t="s">
        <v>592</v>
      </c>
      <c r="S165" s="838" t="s">
        <v>81</v>
      </c>
      <c r="T165" s="839" t="s">
        <v>84</v>
      </c>
      <c r="U165" s="761" t="s">
        <v>82</v>
      </c>
      <c r="V165" s="761" t="s">
        <v>83</v>
      </c>
      <c r="W165" s="761" t="str">
        <f>W11</f>
        <v>CUMPLE CON AL MENOS DOS CONTRATOS EN ATENCIÓN A LA COMUNIDAD DESCRITOS EN LA NSR-10, TÍTULO A, NUMERAL A.2.3.1.2 GRUPO III</v>
      </c>
      <c r="X165" s="19"/>
      <c r="Y165" s="19"/>
      <c r="Z165" s="54"/>
      <c r="AA165" s="54"/>
      <c r="AB165" s="54"/>
      <c r="AC165" s="54"/>
      <c r="AD165" s="54"/>
      <c r="AE165" s="54"/>
      <c r="AF165" s="54"/>
      <c r="AG165" s="15"/>
      <c r="AH165" s="15"/>
      <c r="AI165" s="15"/>
      <c r="AJ165" s="15"/>
      <c r="AK165" s="39"/>
    </row>
    <row r="166" spans="1:37" s="18" customFormat="1" ht="79.5" customHeight="1">
      <c r="B166" s="834"/>
      <c r="C166" s="762"/>
      <c r="D166" s="762"/>
      <c r="E166" s="762"/>
      <c r="F166" s="762"/>
      <c r="G166" s="762"/>
      <c r="H166" s="762"/>
      <c r="I166" s="762"/>
      <c r="J166" s="824" t="s">
        <v>85</v>
      </c>
      <c r="K166" s="825"/>
      <c r="L166" s="825"/>
      <c r="M166" s="826"/>
      <c r="N166" s="856"/>
      <c r="O166" s="856"/>
      <c r="P166" s="762"/>
      <c r="Q166" s="762"/>
      <c r="R166" s="842"/>
      <c r="S166" s="762"/>
      <c r="T166" s="840"/>
      <c r="U166" s="762"/>
      <c r="V166" s="762"/>
      <c r="W166" s="762"/>
      <c r="X166" s="19"/>
      <c r="Y166" s="19"/>
      <c r="Z166" s="54"/>
      <c r="AA166" s="54"/>
      <c r="AB166" s="54"/>
      <c r="AC166" s="54"/>
      <c r="AD166" s="54"/>
      <c r="AE166" s="54"/>
      <c r="AF166" s="54"/>
      <c r="AG166" s="15"/>
      <c r="AH166" s="15"/>
      <c r="AI166" s="15"/>
      <c r="AJ166" s="15"/>
      <c r="AK166" s="39"/>
    </row>
    <row r="167" spans="1:37" s="15" customFormat="1" ht="24.95" customHeight="1">
      <c r="A167" s="20"/>
      <c r="B167" s="791">
        <v>1</v>
      </c>
      <c r="C167" s="773">
        <v>58</v>
      </c>
      <c r="D167" s="773">
        <v>58</v>
      </c>
      <c r="E167" s="773" t="s">
        <v>488</v>
      </c>
      <c r="F167" s="773" t="s">
        <v>493</v>
      </c>
      <c r="G167" s="794">
        <v>3648.73</v>
      </c>
      <c r="H167" s="782" t="s">
        <v>423</v>
      </c>
      <c r="I167" s="797">
        <v>1</v>
      </c>
      <c r="J167" s="114" t="s">
        <v>422</v>
      </c>
      <c r="K167" s="115">
        <v>721015</v>
      </c>
      <c r="L167" s="114" t="s">
        <v>424</v>
      </c>
      <c r="M167" s="115">
        <f>M145</f>
        <v>721211</v>
      </c>
      <c r="N167" s="836" t="s">
        <v>426</v>
      </c>
      <c r="O167" s="836" t="s">
        <v>426</v>
      </c>
      <c r="P167" s="788" t="s">
        <v>517</v>
      </c>
      <c r="Q167" s="788" t="s">
        <v>518</v>
      </c>
      <c r="R167" s="836" t="s">
        <v>426</v>
      </c>
      <c r="S167" s="800"/>
      <c r="T167" s="803" t="s">
        <v>425</v>
      </c>
      <c r="U167" s="803" t="s">
        <v>520</v>
      </c>
      <c r="V167" s="835">
        <f>IF(AND(N167="SI",O167="SI",P167="PRESENTÓ CERTIFICADO",Q167="ACORDE A ITEM 5.2.1 (T.R.)",T167="SIN OBSERVACIÓN",U167="CUMPLEN CON LO SOLICITADO"),G167*I167,0)</f>
        <v>3648.73</v>
      </c>
      <c r="W167" s="933" t="str">
        <f>IF(OR(AND(R167="SI",R170="SI"),AND(R167="SI",R173="SI"),AND(R167="SI",R176="SI"),AND(R167="SI",R179="SI"),AND(R170="SI",R173="SI"),AND(R170="SI",R176="SI"),AND(R170="SI",R179="SI"), AND(R173="SI",R176="SI"),AND(R173="SI",R179="SI"),AND(R176="SI",R179="SI"),AND(R167="NO",T167="REQUERIMIENTOS SUBSANADOS",R170="SI"),AND(R167="NO",T167="REQUERIMIENTOS SUBSANADOS",R173="SI"),AND(R167="NO",T167="REQUERIMIENTOS SUBSANADOS",R176="SI"),AND(R167="NO",T167="REQUERIMIENTOS SUBSANADOS",R179="SI"),AND(R170="NO",T170="REQUERIMIENTOS SUBSANADOS",R173="SI"),AND(R170="NO",T170="REQUERIMIENTOS SUBSANADOS",R176="SI"),AND(R170="NO",T170="REQUERIMIENTOS SUBSANADOS",R179="SI"), AND(R173="NO",T173="REQUERIMIENTOS SUBSANADOS",R176="SI"),AND(R173="NO",T173="REQUERIMIENTOS SUBSANADOS",R179="SI"),AND(R176="NO",T176="REQUERIMIENTOS SUBSANADOS",R179="SI"),AND(R167="SI",R170="NO",T170="REQUERIMIENTOS SUBSANADOS"),AND(R167="SI",R173="NO",T173="REQUERIMIENTOS SUBSANADOS"),AND(R167="SI",R176="NO",T176="REQUERIMIENTOS SUBSANADOS"),AND(R167="SI",R179="NO",T179="REQUERIMIENTOS SUBSANADOS"),AND(R170="SI",R173="NO",T173="REQUERIMIENTOS SUBSANADOS"),AND(R170="SI",R176="NO",T176="REQUERIMIENTOS SUBSANADOS"),AND(R170="SI",R179="NO",T179="REQUERIMIENTOS SUBSANADOS"), AND(R173="SI",R176="NO",T176="REQUERIMIENTOS SUBSANADOS"),AND(R173="SI",R179="NO",T179="REQUERIMIENTOS SUBSANADOS"),AND(R176="SI",R179="NO",T179="REQUERIMIENTOS SUBSANADOS")),"SI","NO")</f>
        <v>SI</v>
      </c>
      <c r="Z167" s="54"/>
      <c r="AA167" s="54"/>
      <c r="AB167" s="54"/>
      <c r="AC167" s="54"/>
      <c r="AD167" s="54"/>
      <c r="AE167" s="54"/>
      <c r="AF167" s="54"/>
      <c r="AK167" s="18"/>
    </row>
    <row r="168" spans="1:37" s="15" customFormat="1" ht="24.95" customHeight="1">
      <c r="A168" s="20"/>
      <c r="B168" s="792"/>
      <c r="C168" s="774"/>
      <c r="D168" s="774"/>
      <c r="E168" s="774"/>
      <c r="F168" s="774"/>
      <c r="G168" s="795"/>
      <c r="H168" s="783"/>
      <c r="I168" s="798"/>
      <c r="J168" s="114" t="s">
        <v>422</v>
      </c>
      <c r="K168" s="115">
        <v>721029</v>
      </c>
      <c r="L168" s="114" t="s">
        <v>422</v>
      </c>
      <c r="M168" s="115">
        <f>M146</f>
        <v>721214</v>
      </c>
      <c r="N168" s="837"/>
      <c r="O168" s="837"/>
      <c r="P168" s="789"/>
      <c r="Q168" s="789"/>
      <c r="R168" s="837"/>
      <c r="S168" s="801"/>
      <c r="T168" s="804"/>
      <c r="U168" s="804"/>
      <c r="V168" s="835"/>
      <c r="W168" s="934"/>
      <c r="Z168" s="54"/>
      <c r="AA168" s="54"/>
      <c r="AB168" s="54"/>
      <c r="AC168" s="54"/>
      <c r="AD168" s="54"/>
      <c r="AE168" s="54"/>
      <c r="AF168" s="54"/>
      <c r="AK168" s="18"/>
    </row>
    <row r="169" spans="1:37" s="15" customFormat="1" ht="24.95" customHeight="1">
      <c r="A169" s="20"/>
      <c r="B169" s="793"/>
      <c r="C169" s="775"/>
      <c r="D169" s="775"/>
      <c r="E169" s="775"/>
      <c r="F169" s="775"/>
      <c r="G169" s="796"/>
      <c r="H169" s="784"/>
      <c r="I169" s="799"/>
      <c r="J169" s="114" t="s">
        <v>422</v>
      </c>
      <c r="K169" s="115">
        <v>721033</v>
      </c>
      <c r="L169" s="114"/>
      <c r="M169" s="115"/>
      <c r="N169" s="837"/>
      <c r="O169" s="837"/>
      <c r="P169" s="790"/>
      <c r="Q169" s="790"/>
      <c r="R169" s="837"/>
      <c r="S169" s="802"/>
      <c r="T169" s="805"/>
      <c r="U169" s="805"/>
      <c r="V169" s="835"/>
      <c r="W169" s="934"/>
      <c r="Z169" s="54"/>
      <c r="AA169" s="54"/>
      <c r="AB169" s="54"/>
      <c r="AC169" s="54"/>
      <c r="AD169" s="54"/>
      <c r="AE169" s="54"/>
      <c r="AF169" s="54"/>
    </row>
    <row r="170" spans="1:37" s="15" customFormat="1" ht="36.75" customHeight="1">
      <c r="A170" s="20"/>
      <c r="B170" s="791">
        <v>2</v>
      </c>
      <c r="C170" s="776">
        <v>59</v>
      </c>
      <c r="D170" s="776">
        <v>59</v>
      </c>
      <c r="E170" s="776" t="s">
        <v>489</v>
      </c>
      <c r="F170" s="776" t="s">
        <v>484</v>
      </c>
      <c r="G170" s="779">
        <v>5322.47</v>
      </c>
      <c r="H170" s="782" t="s">
        <v>423</v>
      </c>
      <c r="I170" s="797">
        <v>1</v>
      </c>
      <c r="J170" s="114" t="s">
        <v>422</v>
      </c>
      <c r="K170" s="115">
        <f>K167</f>
        <v>721015</v>
      </c>
      <c r="L170" s="114" t="s">
        <v>422</v>
      </c>
      <c r="M170" s="115">
        <f>M167</f>
        <v>721211</v>
      </c>
      <c r="N170" s="836" t="s">
        <v>426</v>
      </c>
      <c r="O170" s="836" t="s">
        <v>426</v>
      </c>
      <c r="P170" s="788" t="s">
        <v>517</v>
      </c>
      <c r="Q170" s="788" t="s">
        <v>518</v>
      </c>
      <c r="R170" s="836" t="s">
        <v>526</v>
      </c>
      <c r="S170" s="800" t="s">
        <v>577</v>
      </c>
      <c r="T170" s="803" t="s">
        <v>425</v>
      </c>
      <c r="U170" s="803" t="s">
        <v>520</v>
      </c>
      <c r="V170" s="835">
        <f>IF(AND(N170="SI",O170="SI",P170="PRESENTÓ CERTIFICADO",Q170="ACORDE A ITEM 5.2.1 (T.R.)",T170="SIN OBSERVACIÓN",U170="CUMPLEN CON LO SOLICITADO"),G170*I170,0)</f>
        <v>5322.47</v>
      </c>
      <c r="W170" s="934"/>
      <c r="Z170" s="54"/>
      <c r="AA170" s="54"/>
      <c r="AB170" s="54"/>
      <c r="AC170" s="54"/>
      <c r="AD170" s="54"/>
      <c r="AE170" s="54"/>
      <c r="AF170" s="54"/>
    </row>
    <row r="171" spans="1:37" s="15" customFormat="1" ht="42" customHeight="1">
      <c r="A171" s="20"/>
      <c r="B171" s="792"/>
      <c r="C171" s="777"/>
      <c r="D171" s="777"/>
      <c r="E171" s="777"/>
      <c r="F171" s="777"/>
      <c r="G171" s="780"/>
      <c r="H171" s="783"/>
      <c r="I171" s="798"/>
      <c r="J171" s="114" t="s">
        <v>422</v>
      </c>
      <c r="K171" s="115">
        <f>K168</f>
        <v>721029</v>
      </c>
      <c r="L171" s="114" t="s">
        <v>422</v>
      </c>
      <c r="M171" s="115">
        <f>M168</f>
        <v>721214</v>
      </c>
      <c r="N171" s="837"/>
      <c r="O171" s="837"/>
      <c r="P171" s="789"/>
      <c r="Q171" s="789"/>
      <c r="R171" s="837"/>
      <c r="S171" s="801"/>
      <c r="T171" s="804"/>
      <c r="U171" s="804"/>
      <c r="V171" s="835"/>
      <c r="W171" s="934"/>
      <c r="Z171" s="54"/>
      <c r="AA171" s="54"/>
      <c r="AB171" s="54"/>
      <c r="AC171" s="54"/>
      <c r="AD171" s="54"/>
      <c r="AE171" s="54"/>
      <c r="AF171" s="54"/>
    </row>
    <row r="172" spans="1:37" s="15" customFormat="1" ht="48" customHeight="1">
      <c r="A172" s="20"/>
      <c r="B172" s="793"/>
      <c r="C172" s="778"/>
      <c r="D172" s="778"/>
      <c r="E172" s="778"/>
      <c r="F172" s="778"/>
      <c r="G172" s="781"/>
      <c r="H172" s="784"/>
      <c r="I172" s="799"/>
      <c r="J172" s="114" t="s">
        <v>422</v>
      </c>
      <c r="K172" s="115">
        <f>K169</f>
        <v>721033</v>
      </c>
      <c r="L172" s="114"/>
      <c r="M172" s="115"/>
      <c r="N172" s="837"/>
      <c r="O172" s="837"/>
      <c r="P172" s="790"/>
      <c r="Q172" s="790"/>
      <c r="R172" s="837"/>
      <c r="S172" s="802"/>
      <c r="T172" s="805"/>
      <c r="U172" s="805"/>
      <c r="V172" s="835"/>
      <c r="W172" s="934"/>
      <c r="Z172" s="54"/>
      <c r="AA172" s="54"/>
      <c r="AB172" s="54"/>
      <c r="AC172" s="54"/>
    </row>
    <row r="173" spans="1:37" s="15" customFormat="1" ht="48.75" customHeight="1">
      <c r="A173" s="20"/>
      <c r="B173" s="791">
        <v>3</v>
      </c>
      <c r="C173" s="773">
        <v>64</v>
      </c>
      <c r="D173" s="773">
        <v>63</v>
      </c>
      <c r="E173" s="773" t="s">
        <v>490</v>
      </c>
      <c r="F173" s="773" t="s">
        <v>494</v>
      </c>
      <c r="G173" s="794">
        <v>1869.88</v>
      </c>
      <c r="H173" s="782" t="s">
        <v>423</v>
      </c>
      <c r="I173" s="797">
        <v>1</v>
      </c>
      <c r="J173" s="114" t="s">
        <v>422</v>
      </c>
      <c r="K173" s="115">
        <f>K167</f>
        <v>721015</v>
      </c>
      <c r="L173" s="114" t="s">
        <v>422</v>
      </c>
      <c r="M173" s="115">
        <f>M167</f>
        <v>721211</v>
      </c>
      <c r="N173" s="836" t="s">
        <v>426</v>
      </c>
      <c r="O173" s="836" t="s">
        <v>426</v>
      </c>
      <c r="P173" s="788" t="s">
        <v>517</v>
      </c>
      <c r="Q173" s="788" t="s">
        <v>518</v>
      </c>
      <c r="R173" s="836" t="s">
        <v>526</v>
      </c>
      <c r="S173" s="800" t="s">
        <v>578</v>
      </c>
      <c r="T173" s="803" t="s">
        <v>425</v>
      </c>
      <c r="U173" s="803" t="s">
        <v>520</v>
      </c>
      <c r="V173" s="835">
        <f>IF(AND(N173="SI",O173="SI",P173="PRESENTÓ CERTIFICADO",Q173="ACORDE A ITEM 5.2.1 (T.R.)",T173="SIN OBSERVACIÓN",U173="CUMPLEN CON LO SOLICITADO"),G173*I173,0)</f>
        <v>1869.88</v>
      </c>
      <c r="W173" s="934"/>
      <c r="Z173" s="54"/>
      <c r="AA173" s="54"/>
      <c r="AB173" s="54"/>
      <c r="AC173" s="54"/>
      <c r="AD173" s="12"/>
      <c r="AE173" s="12"/>
      <c r="AF173" s="12"/>
      <c r="AG173" s="12"/>
      <c r="AH173" s="12"/>
      <c r="AI173" s="12"/>
      <c r="AJ173" s="12"/>
    </row>
    <row r="174" spans="1:37" s="15" customFormat="1" ht="34.5" customHeight="1">
      <c r="A174" s="20"/>
      <c r="B174" s="792"/>
      <c r="C174" s="774"/>
      <c r="D174" s="774"/>
      <c r="E174" s="774"/>
      <c r="F174" s="774"/>
      <c r="G174" s="795"/>
      <c r="H174" s="783"/>
      <c r="I174" s="798"/>
      <c r="J174" s="114" t="s">
        <v>422</v>
      </c>
      <c r="K174" s="115">
        <f>K168</f>
        <v>721029</v>
      </c>
      <c r="L174" s="114" t="s">
        <v>424</v>
      </c>
      <c r="M174" s="115">
        <f>M168</f>
        <v>721214</v>
      </c>
      <c r="N174" s="837"/>
      <c r="O174" s="837"/>
      <c r="P174" s="789"/>
      <c r="Q174" s="789"/>
      <c r="R174" s="837"/>
      <c r="S174" s="801"/>
      <c r="T174" s="804"/>
      <c r="U174" s="804"/>
      <c r="V174" s="835"/>
      <c r="W174" s="934"/>
      <c r="Z174" s="54"/>
      <c r="AA174" s="54"/>
      <c r="AB174" s="54"/>
      <c r="AC174" s="54"/>
    </row>
    <row r="175" spans="1:37" s="15" customFormat="1" ht="54.75" customHeight="1">
      <c r="A175" s="20"/>
      <c r="B175" s="793"/>
      <c r="C175" s="775"/>
      <c r="D175" s="775"/>
      <c r="E175" s="775"/>
      <c r="F175" s="775"/>
      <c r="G175" s="796"/>
      <c r="H175" s="784"/>
      <c r="I175" s="799"/>
      <c r="J175" s="114" t="s">
        <v>422</v>
      </c>
      <c r="K175" s="115">
        <f>K169</f>
        <v>721033</v>
      </c>
      <c r="L175" s="114"/>
      <c r="M175" s="115"/>
      <c r="N175" s="837"/>
      <c r="O175" s="837"/>
      <c r="P175" s="790"/>
      <c r="Q175" s="790"/>
      <c r="R175" s="837"/>
      <c r="S175" s="802"/>
      <c r="T175" s="805"/>
      <c r="U175" s="805"/>
      <c r="V175" s="835"/>
      <c r="W175" s="934"/>
      <c r="Z175" s="54"/>
      <c r="AA175" s="54"/>
      <c r="AB175" s="54"/>
      <c r="AC175" s="54"/>
      <c r="AD175" s="39"/>
      <c r="AE175" s="39"/>
      <c r="AF175" s="39"/>
      <c r="AG175" s="39"/>
      <c r="AH175" s="39"/>
      <c r="AI175" s="39"/>
      <c r="AJ175" s="39"/>
    </row>
    <row r="176" spans="1:37" s="15" customFormat="1" ht="24.95" customHeight="1">
      <c r="A176" s="20"/>
      <c r="B176" s="791">
        <v>4</v>
      </c>
      <c r="C176" s="776">
        <v>67</v>
      </c>
      <c r="D176" s="776">
        <v>66</v>
      </c>
      <c r="E176" s="776" t="s">
        <v>491</v>
      </c>
      <c r="F176" s="776" t="s">
        <v>495</v>
      </c>
      <c r="G176" s="779">
        <v>1427.43</v>
      </c>
      <c r="H176" s="782" t="s">
        <v>423</v>
      </c>
      <c r="I176" s="797">
        <v>1</v>
      </c>
      <c r="J176" s="114" t="s">
        <v>422</v>
      </c>
      <c r="K176" s="115">
        <f>K167</f>
        <v>721015</v>
      </c>
      <c r="L176" s="114" t="s">
        <v>422</v>
      </c>
      <c r="M176" s="115">
        <f>M167</f>
        <v>721211</v>
      </c>
      <c r="N176" s="836" t="s">
        <v>426</v>
      </c>
      <c r="O176" s="836" t="s">
        <v>426</v>
      </c>
      <c r="P176" s="788" t="s">
        <v>517</v>
      </c>
      <c r="Q176" s="788" t="s">
        <v>518</v>
      </c>
      <c r="R176" s="836" t="s">
        <v>426</v>
      </c>
      <c r="S176" s="800"/>
      <c r="T176" s="803" t="s">
        <v>425</v>
      </c>
      <c r="U176" s="803" t="s">
        <v>520</v>
      </c>
      <c r="V176" s="835">
        <f>IF(AND(N176="SI",O176="SI",P176="PRESENTÓ CERTIFICADO",Q176="ACORDE A ITEM 5.2.1 (T.R.)",T176="SIN OBSERVACIÓN",U176="CUMPLEN CON LO SOLICITADO"),G176*I176,0)</f>
        <v>1427.43</v>
      </c>
      <c r="W176" s="934"/>
      <c r="Z176" s="54"/>
      <c r="AA176" s="54"/>
      <c r="AB176" s="54"/>
      <c r="AC176" s="54"/>
      <c r="AD176" s="39"/>
      <c r="AE176" s="39"/>
      <c r="AF176" s="39"/>
      <c r="AG176" s="39"/>
      <c r="AH176" s="39"/>
      <c r="AI176" s="39"/>
      <c r="AJ176" s="39"/>
    </row>
    <row r="177" spans="1:37" s="15" customFormat="1" ht="24.95" customHeight="1">
      <c r="A177" s="20"/>
      <c r="B177" s="792"/>
      <c r="C177" s="777"/>
      <c r="D177" s="777"/>
      <c r="E177" s="777"/>
      <c r="F177" s="777"/>
      <c r="G177" s="780"/>
      <c r="H177" s="783"/>
      <c r="I177" s="798"/>
      <c r="J177" s="114" t="s">
        <v>422</v>
      </c>
      <c r="K177" s="115">
        <f>K168</f>
        <v>721029</v>
      </c>
      <c r="L177" s="114" t="s">
        <v>422</v>
      </c>
      <c r="M177" s="115">
        <f>M168</f>
        <v>721214</v>
      </c>
      <c r="N177" s="837"/>
      <c r="O177" s="837"/>
      <c r="P177" s="789"/>
      <c r="Q177" s="789"/>
      <c r="R177" s="837"/>
      <c r="S177" s="801"/>
      <c r="T177" s="804"/>
      <c r="U177" s="804"/>
      <c r="V177" s="835"/>
      <c r="W177" s="934"/>
      <c r="Z177" s="54"/>
      <c r="AA177" s="54"/>
      <c r="AB177" s="54"/>
      <c r="AC177" s="54"/>
      <c r="AD177" s="39"/>
      <c r="AE177" s="39"/>
      <c r="AF177" s="39"/>
      <c r="AG177" s="39"/>
      <c r="AH177" s="39"/>
      <c r="AI177" s="39"/>
      <c r="AJ177" s="39"/>
    </row>
    <row r="178" spans="1:37" s="15" customFormat="1" ht="24.95" customHeight="1">
      <c r="A178" s="20"/>
      <c r="B178" s="793"/>
      <c r="C178" s="778"/>
      <c r="D178" s="778"/>
      <c r="E178" s="778"/>
      <c r="F178" s="778"/>
      <c r="G178" s="781"/>
      <c r="H178" s="784"/>
      <c r="I178" s="799"/>
      <c r="J178" s="114" t="s">
        <v>422</v>
      </c>
      <c r="K178" s="115">
        <f>K169</f>
        <v>721033</v>
      </c>
      <c r="L178" s="114"/>
      <c r="M178" s="115"/>
      <c r="N178" s="837"/>
      <c r="O178" s="837"/>
      <c r="P178" s="790"/>
      <c r="Q178" s="790"/>
      <c r="R178" s="837"/>
      <c r="S178" s="802"/>
      <c r="T178" s="805"/>
      <c r="U178" s="805"/>
      <c r="V178" s="835"/>
      <c r="W178" s="934"/>
      <c r="Z178" s="54"/>
      <c r="AA178" s="54"/>
      <c r="AB178" s="54"/>
      <c r="AC178" s="54"/>
      <c r="AD178" s="54"/>
      <c r="AE178" s="54"/>
      <c r="AF178" s="54"/>
      <c r="AG178" s="18"/>
      <c r="AH178" s="18"/>
      <c r="AI178" s="18"/>
      <c r="AJ178" s="18"/>
    </row>
    <row r="179" spans="1:37" s="15" customFormat="1" ht="24.95" customHeight="1">
      <c r="A179" s="20"/>
      <c r="B179" s="791">
        <v>5</v>
      </c>
      <c r="C179" s="773">
        <v>72</v>
      </c>
      <c r="D179" s="773">
        <v>73</v>
      </c>
      <c r="E179" s="773" t="s">
        <v>492</v>
      </c>
      <c r="F179" s="773" t="s">
        <v>493</v>
      </c>
      <c r="G179" s="794">
        <v>2085.44</v>
      </c>
      <c r="H179" s="782" t="s">
        <v>423</v>
      </c>
      <c r="I179" s="797">
        <v>1</v>
      </c>
      <c r="J179" s="114" t="s">
        <v>422</v>
      </c>
      <c r="K179" s="115">
        <f>K167</f>
        <v>721015</v>
      </c>
      <c r="L179" s="114" t="s">
        <v>422</v>
      </c>
      <c r="M179" s="115">
        <f>M167</f>
        <v>721211</v>
      </c>
      <c r="N179" s="836" t="s">
        <v>426</v>
      </c>
      <c r="O179" s="836" t="s">
        <v>426</v>
      </c>
      <c r="P179" s="788" t="s">
        <v>517</v>
      </c>
      <c r="Q179" s="788" t="s">
        <v>518</v>
      </c>
      <c r="R179" s="836" t="s">
        <v>426</v>
      </c>
      <c r="S179" s="800"/>
      <c r="T179" s="803" t="s">
        <v>425</v>
      </c>
      <c r="U179" s="803" t="s">
        <v>520</v>
      </c>
      <c r="V179" s="835">
        <f>IF(AND(N179="SI",O179="SI",P179="PRESENTÓ CERTIFICADO",Q179="ACORDE A ITEM 5.2.1 (T.R.)",T179="SIN OBSERVACIÓN",U179="CUMPLEN CON LO SOLICITADO"),G179*I179,0)</f>
        <v>2085.44</v>
      </c>
      <c r="W179" s="934"/>
      <c r="Z179" s="54"/>
      <c r="AA179" s="54"/>
      <c r="AB179" s="54"/>
      <c r="AC179" s="54"/>
      <c r="AD179" s="54"/>
      <c r="AE179" s="54"/>
      <c r="AF179" s="54"/>
      <c r="AG179" s="18"/>
      <c r="AH179" s="18"/>
      <c r="AI179" s="18"/>
      <c r="AJ179" s="18"/>
    </row>
    <row r="180" spans="1:37" s="15" customFormat="1" ht="24.95" customHeight="1">
      <c r="A180" s="20"/>
      <c r="B180" s="792"/>
      <c r="C180" s="774"/>
      <c r="D180" s="774"/>
      <c r="E180" s="774"/>
      <c r="F180" s="774"/>
      <c r="G180" s="795"/>
      <c r="H180" s="783"/>
      <c r="I180" s="798"/>
      <c r="J180" s="114" t="s">
        <v>422</v>
      </c>
      <c r="K180" s="115">
        <f>K168</f>
        <v>721029</v>
      </c>
      <c r="L180" s="114" t="s">
        <v>422</v>
      </c>
      <c r="M180" s="115">
        <f>M168</f>
        <v>721214</v>
      </c>
      <c r="N180" s="837"/>
      <c r="O180" s="837"/>
      <c r="P180" s="789"/>
      <c r="Q180" s="789"/>
      <c r="R180" s="837"/>
      <c r="S180" s="801"/>
      <c r="T180" s="804"/>
      <c r="U180" s="804"/>
      <c r="V180" s="835"/>
      <c r="W180" s="934"/>
      <c r="Z180" s="54"/>
      <c r="AA180" s="54"/>
      <c r="AB180" s="54"/>
      <c r="AC180" s="54"/>
      <c r="AD180" s="54"/>
      <c r="AE180" s="54"/>
      <c r="AF180" s="54"/>
    </row>
    <row r="181" spans="1:37" s="15" customFormat="1" ht="24.95" customHeight="1">
      <c r="A181" s="20"/>
      <c r="B181" s="793"/>
      <c r="C181" s="775"/>
      <c r="D181" s="775"/>
      <c r="E181" s="775"/>
      <c r="F181" s="775"/>
      <c r="G181" s="796"/>
      <c r="H181" s="784"/>
      <c r="I181" s="799"/>
      <c r="J181" s="114" t="s">
        <v>422</v>
      </c>
      <c r="K181" s="115">
        <f>K169</f>
        <v>721033</v>
      </c>
      <c r="L181" s="114"/>
      <c r="M181" s="115"/>
      <c r="N181" s="837"/>
      <c r="O181" s="837"/>
      <c r="P181" s="790"/>
      <c r="Q181" s="790"/>
      <c r="R181" s="837"/>
      <c r="S181" s="802"/>
      <c r="T181" s="805"/>
      <c r="U181" s="805"/>
      <c r="V181" s="835"/>
      <c r="W181" s="934"/>
      <c r="Z181" s="54"/>
      <c r="AA181" s="54"/>
      <c r="AB181" s="54"/>
      <c r="AC181" s="54"/>
      <c r="AD181" s="54"/>
      <c r="AE181" s="54"/>
      <c r="AF181" s="54"/>
    </row>
    <row r="182" spans="1:37" s="12" customFormat="1" ht="24.95" customHeight="1">
      <c r="B182" s="763" t="str">
        <f>IF(S183=" "," ",IF(S183&gt;=$H$6,"CUMPLE CON LA EXPERIENCIA REQUERIDA","NO CUMPLE CON LA EXPERIENCIA REQUERIDA"))</f>
        <v>CUMPLE CON LA EXPERIENCIA REQUERIDA</v>
      </c>
      <c r="C182" s="764"/>
      <c r="D182" s="764"/>
      <c r="E182" s="764"/>
      <c r="F182" s="764"/>
      <c r="G182" s="764"/>
      <c r="H182" s="764"/>
      <c r="I182" s="764"/>
      <c r="J182" s="764"/>
      <c r="K182" s="764"/>
      <c r="L182" s="764"/>
      <c r="M182" s="764"/>
      <c r="N182" s="764"/>
      <c r="O182" s="765"/>
      <c r="P182" s="769" t="s">
        <v>22</v>
      </c>
      <c r="Q182" s="770"/>
      <c r="R182" s="17"/>
      <c r="S182" s="16">
        <f>IF(W167="SI",SUM(V167:V181),0)</f>
        <v>14353.950000000003</v>
      </c>
      <c r="T182" s="771" t="str">
        <f>IF(S183=" "," ",IF(S183&gt;=$H$6,"CUMPLE","NO CUMPLE"))</f>
        <v>CUMPLE</v>
      </c>
      <c r="W182" s="54"/>
      <c r="X182" s="54"/>
      <c r="Y182" s="54"/>
      <c r="Z182" s="54"/>
      <c r="AA182" s="54"/>
      <c r="AB182" s="54"/>
      <c r="AC182" s="54"/>
      <c r="AD182" s="15"/>
      <c r="AE182" s="15"/>
      <c r="AF182" s="15"/>
      <c r="AG182" s="15"/>
      <c r="AH182" s="15"/>
    </row>
    <row r="183" spans="1:37" s="15" customFormat="1" ht="24.95" customHeight="1">
      <c r="B183" s="766"/>
      <c r="C183" s="767"/>
      <c r="D183" s="767"/>
      <c r="E183" s="767"/>
      <c r="F183" s="767"/>
      <c r="G183" s="767"/>
      <c r="H183" s="767"/>
      <c r="I183" s="767"/>
      <c r="J183" s="767"/>
      <c r="K183" s="767"/>
      <c r="L183" s="767"/>
      <c r="M183" s="767"/>
      <c r="N183" s="767"/>
      <c r="O183" s="768"/>
      <c r="P183" s="769" t="s">
        <v>24</v>
      </c>
      <c r="Q183" s="770"/>
      <c r="R183" s="17"/>
      <c r="S183" s="84">
        <f>IFERROR((S182/$P$6)," ")</f>
        <v>11.566438356164385</v>
      </c>
      <c r="T183" s="772"/>
      <c r="W183" s="54"/>
      <c r="X183" s="54"/>
      <c r="Y183" s="54"/>
      <c r="Z183" s="54"/>
      <c r="AA183" s="54"/>
      <c r="AB183" s="54"/>
      <c r="AC183" s="54"/>
    </row>
    <row r="184" spans="1:37" ht="30" customHeight="1">
      <c r="AA184" s="54"/>
      <c r="AB184" s="54"/>
      <c r="AC184" s="54"/>
      <c r="AD184" s="15"/>
      <c r="AE184" s="15"/>
      <c r="AF184" s="15"/>
      <c r="AG184" s="15"/>
      <c r="AH184" s="12"/>
    </row>
    <row r="185" spans="1:37" ht="30" customHeight="1">
      <c r="AA185" s="54"/>
      <c r="AB185" s="54"/>
      <c r="AC185" s="54"/>
      <c r="AD185" s="15"/>
      <c r="AE185" s="15"/>
      <c r="AF185" s="15"/>
      <c r="AG185" s="15"/>
      <c r="AH185" s="15"/>
    </row>
    <row r="186" spans="1:37" ht="36" customHeight="1">
      <c r="B186" s="107">
        <v>9</v>
      </c>
      <c r="C186" s="815" t="s">
        <v>78</v>
      </c>
      <c r="D186" s="816"/>
      <c r="E186" s="817"/>
      <c r="F186" s="818" t="str">
        <f>IFERROR(VLOOKUP(B186,LISTA_OFERENTES,2,FALSE)," ")</f>
        <v>O.L INGENIERÍA DE CONSTRUCCIÓN S.A.S</v>
      </c>
      <c r="G186" s="819"/>
      <c r="H186" s="819"/>
      <c r="I186" s="819"/>
      <c r="J186" s="819"/>
      <c r="K186" s="819"/>
      <c r="L186" s="819"/>
      <c r="M186" s="819"/>
      <c r="N186" s="819"/>
      <c r="O186" s="820"/>
      <c r="P186" s="821" t="s">
        <v>107</v>
      </c>
      <c r="Q186" s="822"/>
      <c r="R186" s="823"/>
      <c r="S186" s="11">
        <f>5-(INT(COUNTBLANK(C189:C203))-10)</f>
        <v>2</v>
      </c>
      <c r="T186" s="12"/>
      <c r="AA186" s="54"/>
      <c r="AB186" s="54"/>
      <c r="AC186" s="54"/>
      <c r="AD186" s="15"/>
      <c r="AE186" s="15"/>
      <c r="AF186" s="15"/>
      <c r="AG186" s="15"/>
    </row>
    <row r="187" spans="1:37" s="18" customFormat="1" ht="30" customHeight="1">
      <c r="B187" s="833" t="s">
        <v>46</v>
      </c>
      <c r="C187" s="761" t="s">
        <v>15</v>
      </c>
      <c r="D187" s="761" t="s">
        <v>16</v>
      </c>
      <c r="E187" s="761" t="s">
        <v>17</v>
      </c>
      <c r="F187" s="761" t="s">
        <v>18</v>
      </c>
      <c r="G187" s="761" t="s">
        <v>19</v>
      </c>
      <c r="H187" s="761" t="s">
        <v>20</v>
      </c>
      <c r="I187" s="761" t="s">
        <v>21</v>
      </c>
      <c r="J187" s="830" t="s">
        <v>53</v>
      </c>
      <c r="K187" s="831"/>
      <c r="L187" s="831"/>
      <c r="M187" s="832"/>
      <c r="N187" s="855" t="s">
        <v>529</v>
      </c>
      <c r="O187" s="855" t="s">
        <v>530</v>
      </c>
      <c r="P187" s="761" t="s">
        <v>525</v>
      </c>
      <c r="Q187" s="761" t="s">
        <v>80</v>
      </c>
      <c r="R187" s="841" t="s">
        <v>592</v>
      </c>
      <c r="S187" s="838" t="s">
        <v>81</v>
      </c>
      <c r="T187" s="839" t="s">
        <v>84</v>
      </c>
      <c r="U187" s="761" t="s">
        <v>82</v>
      </c>
      <c r="V187" s="761" t="s">
        <v>83</v>
      </c>
      <c r="W187" s="761" t="str">
        <f>W33</f>
        <v>CUMPLE CON AL MENOS DOS CONTRATOS EN ATENCIÓN A LA COMUNIDAD DESCRITOS EN LA NSR-10, TÍTULO A, NUMERAL A.2.3.1.2 GRUPO III</v>
      </c>
      <c r="X187" s="19"/>
      <c r="Y187" s="19"/>
      <c r="Z187" s="54"/>
      <c r="AA187" s="54"/>
      <c r="AB187" s="54"/>
      <c r="AC187" s="54"/>
      <c r="AD187" s="54"/>
      <c r="AE187" s="54"/>
      <c r="AF187" s="54"/>
      <c r="AG187" s="15"/>
      <c r="AH187" s="15"/>
      <c r="AI187" s="15"/>
      <c r="AJ187" s="15"/>
      <c r="AK187" s="39"/>
    </row>
    <row r="188" spans="1:37" s="18" customFormat="1" ht="118.5" customHeight="1">
      <c r="B188" s="834"/>
      <c r="C188" s="762"/>
      <c r="D188" s="762"/>
      <c r="E188" s="762"/>
      <c r="F188" s="762"/>
      <c r="G188" s="762"/>
      <c r="H188" s="762"/>
      <c r="I188" s="762"/>
      <c r="J188" s="824" t="s">
        <v>85</v>
      </c>
      <c r="K188" s="825"/>
      <c r="L188" s="825"/>
      <c r="M188" s="826"/>
      <c r="N188" s="856"/>
      <c r="O188" s="856"/>
      <c r="P188" s="762"/>
      <c r="Q188" s="762"/>
      <c r="R188" s="842"/>
      <c r="S188" s="762"/>
      <c r="T188" s="840"/>
      <c r="U188" s="762"/>
      <c r="V188" s="762"/>
      <c r="W188" s="762"/>
      <c r="X188" s="19"/>
      <c r="Y188" s="19"/>
      <c r="Z188" s="54"/>
      <c r="AA188" s="54"/>
      <c r="AB188" s="54"/>
      <c r="AC188" s="54"/>
      <c r="AD188" s="54"/>
      <c r="AE188" s="54"/>
      <c r="AF188" s="54"/>
      <c r="AG188" s="15"/>
      <c r="AH188" s="15"/>
      <c r="AI188" s="15"/>
      <c r="AJ188" s="15"/>
      <c r="AK188" s="39"/>
    </row>
    <row r="189" spans="1:37" s="15" customFormat="1" ht="24.95" customHeight="1">
      <c r="A189" s="20"/>
      <c r="B189" s="791">
        <v>1</v>
      </c>
      <c r="C189" s="773">
        <v>23</v>
      </c>
      <c r="D189" s="773">
        <v>54</v>
      </c>
      <c r="E189" s="773" t="s">
        <v>496</v>
      </c>
      <c r="F189" s="773" t="s">
        <v>498</v>
      </c>
      <c r="G189" s="794">
        <v>4531.59</v>
      </c>
      <c r="H189" s="782" t="s">
        <v>423</v>
      </c>
      <c r="I189" s="797">
        <v>1</v>
      </c>
      <c r="J189" s="114" t="s">
        <v>422</v>
      </c>
      <c r="K189" s="115">
        <v>721015</v>
      </c>
      <c r="L189" s="114" t="s">
        <v>422</v>
      </c>
      <c r="M189" s="115">
        <f>M167</f>
        <v>721211</v>
      </c>
      <c r="N189" s="836" t="s">
        <v>426</v>
      </c>
      <c r="O189" s="836" t="s">
        <v>426</v>
      </c>
      <c r="P189" s="788" t="s">
        <v>435</v>
      </c>
      <c r="Q189" s="788" t="s">
        <v>518</v>
      </c>
      <c r="R189" s="836" t="s">
        <v>426</v>
      </c>
      <c r="S189" s="800" t="s">
        <v>579</v>
      </c>
      <c r="T189" s="803" t="s">
        <v>571</v>
      </c>
      <c r="U189" s="803" t="s">
        <v>520</v>
      </c>
      <c r="V189" s="835">
        <f>IF(OR(AND(N189="SI",O189="SI",P189="PRESENTÓ CERTIFICADO",Q189="ACORDE A ITEM 5.2.1 (T.R.)",T189="REQUERIMIENTOS SUBSANADOS",U189="CUMPLEN CON LO SOLICITADO"),AND(N189="SI",O189="SI",P189="NO PRESENTÓ CERTIFICADO",Q189="ACORDE A ITEM 5.2.1 (T.R.)",T189="REQUERIMIENTOS SUBSANADOS",U189="CUMPLEN CON LO SOLICITADO"),AND(N189="SI",O189="SI",P189="PRESENTÓ CERTIFICADO",Q189="ACORDE A ITEM 5.2.1 (T.R.)",T189="SIN OBSERVACIÓN",U189="CUMPLEN CON LO SOLICITADO")),G189*I189,0)</f>
        <v>4531.59</v>
      </c>
      <c r="W189" s="933" t="str">
        <f>IF(OR(AND(R189="SI",R192="SI"),AND(R189="SI",R195="SI"),AND(R189="SI",R198="SI"),AND(R189="SI",R201="SI"),AND(R192="SI",R195="SI"),AND(R192="SI",R198="SI"),AND(R192="SI",R201="SI"), AND(R195="SI",R198="SI"),AND(R195="SI",R201="SI"),AND(R198="SI",R201="SI"),AND(R189="NO",T189="REQUERIMIENTOS SUBSANADOS",R192="SI"),AND(R189="NO",T189="REQUERIMIENTOS SUBSANADOS",R195="SI"),AND(R189="NO",T189="REQUERIMIENTOS SUBSANADOS",R198="SI"),AND(R189="NO",T189="REQUERIMIENTOS SUBSANADOS",R201="SI"),AND(R192="NO",T192="REQUERIMIENTOS SUBSANADOS",R195="SI"),AND(R192="NO",T192="REQUERIMIENTOS SUBSANADOS",R198="SI"),AND(R192="NO",T192="REQUERIMIENTOS SUBSANADOS",R201="SI"), AND(R195="NO",T195="REQUERIMIENTOS SUBSANADOS",R198="SI"),AND(R195="NO",T195="REQUERIMIENTOS SUBSANADOS",R201="SI"),AND(R198="NO",T198="REQUERIMIENTOS SUBSANADOS",R201="SI"),AND(R189="SI",R192="NO",T192="REQUERIMIENTOS SUBSANADOS"),AND(R189="SI",R195="NO",T195="REQUERIMIENTOS SUBSANADOS"),AND(R189="SI",R198="NO",T198="REQUERIMIENTOS SUBSANADOS"),AND(R189="SI",R201="NO",T201="REQUERIMIENTOS SUBSANADOS"),AND(R192="SI",R195="NO",T195="REQUERIMIENTOS SUBSANADOS"),AND(R192="SI",R198="NO",T198="REQUERIMIENTOS SUBSANADOS"),AND(R192="SI",R201="NO",T201="REQUERIMIENTOS SUBSANADOS"), AND(R195="SI",R198="NO",T198="REQUERIMIENTOS SUBSANADOS"),AND(R195="SI",R201="NO",T201="REQUERIMIENTOS SUBSANADOS"),AND(R198="SI",R201="NO",T201="REQUERIMIENTOS SUBSANADOS")),"SI","NO")</f>
        <v>SI</v>
      </c>
      <c r="Z189" s="54"/>
      <c r="AA189" s="54"/>
      <c r="AB189" s="54"/>
      <c r="AC189" s="54"/>
      <c r="AD189" s="54"/>
      <c r="AE189" s="54"/>
      <c r="AF189" s="54"/>
      <c r="AK189" s="18"/>
    </row>
    <row r="190" spans="1:37" s="15" customFormat="1" ht="24.95" customHeight="1">
      <c r="A190" s="20"/>
      <c r="B190" s="792"/>
      <c r="C190" s="774"/>
      <c r="D190" s="774"/>
      <c r="E190" s="774"/>
      <c r="F190" s="774"/>
      <c r="G190" s="795"/>
      <c r="H190" s="783"/>
      <c r="I190" s="798"/>
      <c r="J190" s="114" t="s">
        <v>422</v>
      </c>
      <c r="K190" s="115">
        <v>721029</v>
      </c>
      <c r="L190" s="114" t="s">
        <v>422</v>
      </c>
      <c r="M190" s="115">
        <f>M168</f>
        <v>721214</v>
      </c>
      <c r="N190" s="837"/>
      <c r="O190" s="837"/>
      <c r="P190" s="789"/>
      <c r="Q190" s="789"/>
      <c r="R190" s="837"/>
      <c r="S190" s="801"/>
      <c r="T190" s="804"/>
      <c r="U190" s="804"/>
      <c r="V190" s="835"/>
      <c r="W190" s="934"/>
      <c r="Z190" s="54"/>
      <c r="AA190" s="54"/>
      <c r="AB190" s="54"/>
      <c r="AC190" s="54"/>
      <c r="AD190" s="54"/>
      <c r="AE190" s="54"/>
      <c r="AF190" s="54"/>
      <c r="AK190" s="18"/>
    </row>
    <row r="191" spans="1:37" s="15" customFormat="1" ht="24.95" customHeight="1">
      <c r="A191" s="20"/>
      <c r="B191" s="793"/>
      <c r="C191" s="775"/>
      <c r="D191" s="775"/>
      <c r="E191" s="775"/>
      <c r="F191" s="775"/>
      <c r="G191" s="796"/>
      <c r="H191" s="784"/>
      <c r="I191" s="799"/>
      <c r="J191" s="114" t="s">
        <v>422</v>
      </c>
      <c r="K191" s="115">
        <v>721033</v>
      </c>
      <c r="L191" s="114"/>
      <c r="M191" s="115"/>
      <c r="N191" s="837"/>
      <c r="O191" s="837"/>
      <c r="P191" s="790"/>
      <c r="Q191" s="790"/>
      <c r="R191" s="837"/>
      <c r="S191" s="802"/>
      <c r="T191" s="805"/>
      <c r="U191" s="805"/>
      <c r="V191" s="835"/>
      <c r="W191" s="934"/>
      <c r="Z191" s="54"/>
      <c r="AA191" s="54"/>
      <c r="AB191" s="54"/>
      <c r="AC191" s="54"/>
      <c r="AD191" s="54"/>
      <c r="AE191" s="54"/>
      <c r="AF191" s="54"/>
    </row>
    <row r="192" spans="1:37" s="15" customFormat="1" ht="24.95" customHeight="1">
      <c r="A192" s="20"/>
      <c r="B192" s="791">
        <v>2</v>
      </c>
      <c r="C192" s="776">
        <v>27</v>
      </c>
      <c r="D192" s="776">
        <v>66</v>
      </c>
      <c r="E192" s="776" t="s">
        <v>497</v>
      </c>
      <c r="F192" s="773" t="s">
        <v>498</v>
      </c>
      <c r="G192" s="779">
        <v>4391.6499999999996</v>
      </c>
      <c r="H192" s="782" t="s">
        <v>423</v>
      </c>
      <c r="I192" s="785">
        <v>1</v>
      </c>
      <c r="J192" s="114" t="s">
        <v>422</v>
      </c>
      <c r="K192" s="115">
        <f>K189</f>
        <v>721015</v>
      </c>
      <c r="L192" s="114" t="s">
        <v>422</v>
      </c>
      <c r="M192" s="115">
        <f>M189</f>
        <v>721211</v>
      </c>
      <c r="N192" s="836" t="s">
        <v>426</v>
      </c>
      <c r="O192" s="836" t="s">
        <v>426</v>
      </c>
      <c r="P192" s="788" t="s">
        <v>517</v>
      </c>
      <c r="Q192" s="788" t="s">
        <v>518</v>
      </c>
      <c r="R192" s="836" t="s">
        <v>426</v>
      </c>
      <c r="S192" s="809"/>
      <c r="T192" s="812" t="s">
        <v>425</v>
      </c>
      <c r="U192" s="812" t="s">
        <v>520</v>
      </c>
      <c r="V192" s="835">
        <f>IF(AND(N192="SI",O192="SI",P192="PRESENTÓ CERTIFICADO",Q192="ACORDE A ITEM 5.2.1 (T.R.)",T192="SIN OBSERVACIÓN",U192="CUMPLEN CON LO SOLICITADO"),G192*I192,0)</f>
        <v>4391.6499999999996</v>
      </c>
      <c r="W192" s="934"/>
      <c r="Z192" s="54"/>
      <c r="AA192" s="54"/>
      <c r="AB192" s="54"/>
      <c r="AC192" s="54"/>
      <c r="AD192" s="54"/>
      <c r="AE192" s="54"/>
      <c r="AF192" s="54"/>
    </row>
    <row r="193" spans="1:34" s="15" customFormat="1" ht="24.95" customHeight="1">
      <c r="A193" s="20"/>
      <c r="B193" s="792"/>
      <c r="C193" s="777"/>
      <c r="D193" s="777"/>
      <c r="E193" s="777"/>
      <c r="F193" s="774"/>
      <c r="G193" s="780"/>
      <c r="H193" s="783"/>
      <c r="I193" s="786"/>
      <c r="J193" s="114" t="s">
        <v>422</v>
      </c>
      <c r="K193" s="115">
        <f>K190</f>
        <v>721029</v>
      </c>
      <c r="L193" s="114" t="s">
        <v>422</v>
      </c>
      <c r="M193" s="115">
        <f>M190</f>
        <v>721214</v>
      </c>
      <c r="N193" s="837"/>
      <c r="O193" s="837"/>
      <c r="P193" s="789"/>
      <c r="Q193" s="789"/>
      <c r="R193" s="837"/>
      <c r="S193" s="810"/>
      <c r="T193" s="813"/>
      <c r="U193" s="813"/>
      <c r="V193" s="835"/>
      <c r="W193" s="934"/>
      <c r="Z193" s="54"/>
      <c r="AA193" s="54"/>
      <c r="AB193" s="54"/>
      <c r="AC193" s="54"/>
      <c r="AD193" s="54"/>
      <c r="AE193" s="54"/>
      <c r="AF193" s="54"/>
    </row>
    <row r="194" spans="1:34" s="15" customFormat="1" ht="24.95" customHeight="1">
      <c r="A194" s="20"/>
      <c r="B194" s="793"/>
      <c r="C194" s="778"/>
      <c r="D194" s="778"/>
      <c r="E194" s="778"/>
      <c r="F194" s="775"/>
      <c r="G194" s="781"/>
      <c r="H194" s="784"/>
      <c r="I194" s="787"/>
      <c r="J194" s="114" t="s">
        <v>422</v>
      </c>
      <c r="K194" s="115">
        <f>K191</f>
        <v>721033</v>
      </c>
      <c r="L194" s="114"/>
      <c r="M194" s="115"/>
      <c r="N194" s="837"/>
      <c r="O194" s="837"/>
      <c r="P194" s="790"/>
      <c r="Q194" s="790"/>
      <c r="R194" s="837"/>
      <c r="S194" s="811"/>
      <c r="T194" s="814"/>
      <c r="U194" s="814"/>
      <c r="V194" s="835"/>
      <c r="W194" s="934"/>
      <c r="Z194" s="54"/>
      <c r="AA194" s="54"/>
      <c r="AB194" s="54"/>
      <c r="AC194" s="54"/>
    </row>
    <row r="195" spans="1:34" s="15" customFormat="1" ht="24.95" customHeight="1">
      <c r="A195" s="20"/>
      <c r="B195" s="791">
        <v>3</v>
      </c>
      <c r="C195" s="843"/>
      <c r="D195" s="843"/>
      <c r="E195" s="843"/>
      <c r="F195" s="843"/>
      <c r="G195" s="872"/>
      <c r="H195" s="843"/>
      <c r="I195" s="846"/>
      <c r="J195" s="361"/>
      <c r="K195" s="362"/>
      <c r="L195" s="361"/>
      <c r="M195" s="362"/>
      <c r="N195" s="849"/>
      <c r="O195" s="849"/>
      <c r="P195" s="852"/>
      <c r="Q195" s="857"/>
      <c r="R195" s="857"/>
      <c r="S195" s="857"/>
      <c r="T195" s="803"/>
      <c r="U195" s="803"/>
      <c r="V195" s="835">
        <f>IF(AND(N195="SI",O195="SI",P195="PRESENTÓ CERTIFICADO",Q195="ACORDE A ITEM 5.2.1 (T.R.)",T195="SIN OBSERVACIÓN",U195="CUMPLEN CON LO SOLICITADO"),G195*I195,0)</f>
        <v>0</v>
      </c>
      <c r="W195" s="934"/>
      <c r="X195" s="54"/>
      <c r="Y195" s="54"/>
      <c r="Z195" s="54"/>
      <c r="AA195" s="12"/>
      <c r="AB195" s="12"/>
      <c r="AC195" s="12"/>
      <c r="AD195" s="12"/>
      <c r="AE195" s="12"/>
      <c r="AF195" s="12"/>
      <c r="AG195" s="12"/>
    </row>
    <row r="196" spans="1:34" s="15" customFormat="1" ht="24.95" customHeight="1">
      <c r="A196" s="20"/>
      <c r="B196" s="792"/>
      <c r="C196" s="844"/>
      <c r="D196" s="844"/>
      <c r="E196" s="844"/>
      <c r="F196" s="844"/>
      <c r="G196" s="873"/>
      <c r="H196" s="844"/>
      <c r="I196" s="847"/>
      <c r="J196" s="361"/>
      <c r="K196" s="362"/>
      <c r="L196" s="361"/>
      <c r="M196" s="362"/>
      <c r="N196" s="850"/>
      <c r="O196" s="850"/>
      <c r="P196" s="853"/>
      <c r="Q196" s="858"/>
      <c r="R196" s="858"/>
      <c r="S196" s="858"/>
      <c r="T196" s="804"/>
      <c r="U196" s="804"/>
      <c r="V196" s="835"/>
      <c r="W196" s="934"/>
      <c r="X196" s="54"/>
      <c r="Y196" s="54"/>
      <c r="Z196" s="54"/>
    </row>
    <row r="197" spans="1:34" s="15" customFormat="1" ht="24.95" customHeight="1">
      <c r="A197" s="20"/>
      <c r="B197" s="793"/>
      <c r="C197" s="845"/>
      <c r="D197" s="845"/>
      <c r="E197" s="845"/>
      <c r="F197" s="845"/>
      <c r="G197" s="874"/>
      <c r="H197" s="845"/>
      <c r="I197" s="848"/>
      <c r="J197" s="361"/>
      <c r="K197" s="362"/>
      <c r="L197" s="361"/>
      <c r="M197" s="362"/>
      <c r="N197" s="851"/>
      <c r="O197" s="851"/>
      <c r="P197" s="854"/>
      <c r="Q197" s="859"/>
      <c r="R197" s="859"/>
      <c r="S197" s="859"/>
      <c r="T197" s="805"/>
      <c r="U197" s="805"/>
      <c r="V197" s="835"/>
      <c r="W197" s="934"/>
      <c r="X197" s="54"/>
      <c r="Y197" s="54"/>
      <c r="Z197" s="54"/>
      <c r="AA197" s="39"/>
      <c r="AB197" s="39"/>
      <c r="AC197" s="39"/>
      <c r="AD197" s="39"/>
      <c r="AE197" s="39"/>
      <c r="AF197" s="39"/>
      <c r="AG197" s="39"/>
    </row>
    <row r="198" spans="1:34" s="15" customFormat="1" ht="24.95" customHeight="1">
      <c r="A198" s="20"/>
      <c r="B198" s="791">
        <v>4</v>
      </c>
      <c r="C198" s="843"/>
      <c r="D198" s="843"/>
      <c r="E198" s="843"/>
      <c r="F198" s="843"/>
      <c r="G198" s="872"/>
      <c r="H198" s="843"/>
      <c r="I198" s="846"/>
      <c r="J198" s="361"/>
      <c r="K198" s="362"/>
      <c r="L198" s="361"/>
      <c r="M198" s="362"/>
      <c r="N198" s="849"/>
      <c r="O198" s="849"/>
      <c r="P198" s="852"/>
      <c r="Q198" s="857"/>
      <c r="R198" s="857"/>
      <c r="S198" s="857"/>
      <c r="T198" s="812"/>
      <c r="U198" s="812"/>
      <c r="V198" s="835">
        <f>IF(AND(N198="SI",O198="SI",P198="PRESENTÓ CERTIFICADO",Q198="ACORDE A ITEM 5.2.1 (T.R.)",T198="SIN OBSERVACIÓN",U198="CUMPLEN CON LO SOLICITADO"),G198*I198,0)</f>
        <v>0</v>
      </c>
      <c r="W198" s="934"/>
      <c r="X198" s="54"/>
      <c r="Y198" s="54"/>
      <c r="Z198" s="54"/>
      <c r="AA198" s="39"/>
      <c r="AB198" s="39"/>
      <c r="AC198" s="39"/>
      <c r="AD198" s="39"/>
      <c r="AE198" s="39"/>
      <c r="AF198" s="39"/>
      <c r="AG198" s="39"/>
    </row>
    <row r="199" spans="1:34" s="15" customFormat="1" ht="24.95" customHeight="1">
      <c r="A199" s="20"/>
      <c r="B199" s="792"/>
      <c r="C199" s="844"/>
      <c r="D199" s="844"/>
      <c r="E199" s="844"/>
      <c r="F199" s="844"/>
      <c r="G199" s="873"/>
      <c r="H199" s="844"/>
      <c r="I199" s="847"/>
      <c r="J199" s="361"/>
      <c r="K199" s="362"/>
      <c r="L199" s="361"/>
      <c r="M199" s="362"/>
      <c r="N199" s="850"/>
      <c r="O199" s="850"/>
      <c r="P199" s="853"/>
      <c r="Q199" s="858"/>
      <c r="R199" s="858"/>
      <c r="S199" s="858"/>
      <c r="T199" s="813"/>
      <c r="U199" s="813"/>
      <c r="V199" s="835"/>
      <c r="W199" s="934"/>
      <c r="X199" s="54"/>
      <c r="Y199" s="54"/>
      <c r="Z199" s="54"/>
      <c r="AA199" s="39"/>
      <c r="AB199" s="39"/>
      <c r="AC199" s="39"/>
      <c r="AD199" s="39"/>
      <c r="AE199" s="39"/>
      <c r="AF199" s="39"/>
      <c r="AG199" s="39"/>
    </row>
    <row r="200" spans="1:34" s="15" customFormat="1" ht="24.95" customHeight="1">
      <c r="A200" s="20"/>
      <c r="B200" s="793"/>
      <c r="C200" s="845"/>
      <c r="D200" s="845"/>
      <c r="E200" s="845"/>
      <c r="F200" s="845"/>
      <c r="G200" s="874"/>
      <c r="H200" s="845"/>
      <c r="I200" s="848"/>
      <c r="J200" s="361"/>
      <c r="K200" s="362"/>
      <c r="L200" s="361"/>
      <c r="M200" s="362"/>
      <c r="N200" s="851"/>
      <c r="O200" s="851"/>
      <c r="P200" s="854"/>
      <c r="Q200" s="859"/>
      <c r="R200" s="859"/>
      <c r="S200" s="859"/>
      <c r="T200" s="814"/>
      <c r="U200" s="814"/>
      <c r="V200" s="835"/>
      <c r="W200" s="934"/>
      <c r="X200" s="54"/>
      <c r="Y200" s="54"/>
      <c r="Z200" s="54"/>
      <c r="AA200" s="54"/>
      <c r="AB200" s="54"/>
      <c r="AC200" s="54"/>
      <c r="AD200" s="18"/>
      <c r="AE200" s="18"/>
      <c r="AF200" s="18"/>
      <c r="AG200" s="18"/>
    </row>
    <row r="201" spans="1:34" s="15" customFormat="1" ht="24.95" customHeight="1">
      <c r="A201" s="20"/>
      <c r="B201" s="791">
        <v>5</v>
      </c>
      <c r="C201" s="843"/>
      <c r="D201" s="843"/>
      <c r="E201" s="843"/>
      <c r="F201" s="843"/>
      <c r="G201" s="872"/>
      <c r="H201" s="843"/>
      <c r="I201" s="846"/>
      <c r="J201" s="361"/>
      <c r="K201" s="362"/>
      <c r="L201" s="361"/>
      <c r="M201" s="362"/>
      <c r="N201" s="849"/>
      <c r="O201" s="849"/>
      <c r="P201" s="852"/>
      <c r="Q201" s="857"/>
      <c r="R201" s="857"/>
      <c r="S201" s="857"/>
      <c r="T201" s="803"/>
      <c r="U201" s="803"/>
      <c r="V201" s="835">
        <f>IF(AND(N201="SI",O201="SI",P201="PRESENTÓ CERTIFICADO",Q201="ACORDE A ITEM 5.2.1 (T.R.)",T201="SIN OBSERVACIÓN",U201="CUMPLEN CON LO SOLICITADO"),G201*I201,0)</f>
        <v>0</v>
      </c>
      <c r="W201" s="934"/>
      <c r="X201" s="54"/>
      <c r="Y201" s="54"/>
      <c r="Z201" s="54"/>
      <c r="AA201" s="54"/>
      <c r="AB201" s="54"/>
      <c r="AC201" s="54"/>
      <c r="AD201" s="18"/>
      <c r="AE201" s="18"/>
      <c r="AF201" s="18"/>
      <c r="AG201" s="18"/>
    </row>
    <row r="202" spans="1:34" s="15" customFormat="1" ht="24.95" customHeight="1">
      <c r="A202" s="20"/>
      <c r="B202" s="792"/>
      <c r="C202" s="844"/>
      <c r="D202" s="844"/>
      <c r="E202" s="844"/>
      <c r="F202" s="844"/>
      <c r="G202" s="873"/>
      <c r="H202" s="844"/>
      <c r="I202" s="847"/>
      <c r="J202" s="361"/>
      <c r="K202" s="362"/>
      <c r="L202" s="361"/>
      <c r="M202" s="362"/>
      <c r="N202" s="850"/>
      <c r="O202" s="850"/>
      <c r="P202" s="853"/>
      <c r="Q202" s="858"/>
      <c r="R202" s="858"/>
      <c r="S202" s="858"/>
      <c r="T202" s="804"/>
      <c r="U202" s="804"/>
      <c r="V202" s="835"/>
      <c r="W202" s="934"/>
      <c r="X202" s="54"/>
      <c r="Y202" s="54"/>
      <c r="Z202" s="54"/>
      <c r="AA202" s="54"/>
      <c r="AB202" s="54"/>
      <c r="AC202" s="54"/>
    </row>
    <row r="203" spans="1:34" s="15" customFormat="1" ht="24.95" customHeight="1">
      <c r="A203" s="20"/>
      <c r="B203" s="793"/>
      <c r="C203" s="845"/>
      <c r="D203" s="845"/>
      <c r="E203" s="845"/>
      <c r="F203" s="845"/>
      <c r="G203" s="874"/>
      <c r="H203" s="845"/>
      <c r="I203" s="848"/>
      <c r="J203" s="361"/>
      <c r="K203" s="362"/>
      <c r="L203" s="361"/>
      <c r="M203" s="362"/>
      <c r="N203" s="851"/>
      <c r="O203" s="851"/>
      <c r="P203" s="854"/>
      <c r="Q203" s="859"/>
      <c r="R203" s="859"/>
      <c r="S203" s="859"/>
      <c r="T203" s="805"/>
      <c r="U203" s="805"/>
      <c r="V203" s="835"/>
      <c r="W203" s="934"/>
      <c r="X203" s="54"/>
      <c r="Y203" s="54"/>
      <c r="Z203" s="54"/>
      <c r="AA203" s="54"/>
      <c r="AB203" s="54"/>
      <c r="AC203" s="54"/>
    </row>
    <row r="204" spans="1:34" s="12" customFormat="1" ht="24.95" customHeight="1">
      <c r="B204" s="763" t="str">
        <f>IF(S205=" "," ",IF(S205&gt;=$H$6,"CUMPLE CON LA EXPERIENCIA REQUERIDA","NO CUMPLE CON LA EXPERIENCIA REQUERIDA"))</f>
        <v>CUMPLE CON LA EXPERIENCIA REQUERIDA</v>
      </c>
      <c r="C204" s="764"/>
      <c r="D204" s="764"/>
      <c r="E204" s="764"/>
      <c r="F204" s="764"/>
      <c r="G204" s="764"/>
      <c r="H204" s="764"/>
      <c r="I204" s="764"/>
      <c r="J204" s="764"/>
      <c r="K204" s="764"/>
      <c r="L204" s="764"/>
      <c r="M204" s="764"/>
      <c r="N204" s="764"/>
      <c r="O204" s="765"/>
      <c r="P204" s="769" t="s">
        <v>22</v>
      </c>
      <c r="Q204" s="770"/>
      <c r="R204" s="17"/>
      <c r="S204" s="16">
        <f>IF(W189="SI",SUM(V189:V203),0)</f>
        <v>8923.24</v>
      </c>
      <c r="T204" s="771" t="str">
        <f>IF(S205=" "," ",IF(S205&gt;=$H$6,"CUMPLE","NO CUMPLE"))</f>
        <v>CUMPLE</v>
      </c>
      <c r="W204" s="54"/>
      <c r="X204" s="54"/>
      <c r="Y204" s="54"/>
      <c r="Z204" s="54"/>
      <c r="AA204" s="54"/>
      <c r="AB204" s="54"/>
      <c r="AC204" s="54"/>
      <c r="AD204" s="15"/>
      <c r="AE204" s="15"/>
      <c r="AF204" s="15"/>
      <c r="AG204" s="15"/>
      <c r="AH204" s="15"/>
    </row>
    <row r="205" spans="1:34" s="15" customFormat="1" ht="24.95" customHeight="1">
      <c r="B205" s="766"/>
      <c r="C205" s="767"/>
      <c r="D205" s="767"/>
      <c r="E205" s="767"/>
      <c r="F205" s="767"/>
      <c r="G205" s="767"/>
      <c r="H205" s="767"/>
      <c r="I205" s="767"/>
      <c r="J205" s="767"/>
      <c r="K205" s="767"/>
      <c r="L205" s="767"/>
      <c r="M205" s="767"/>
      <c r="N205" s="767"/>
      <c r="O205" s="768"/>
      <c r="P205" s="769" t="s">
        <v>24</v>
      </c>
      <c r="Q205" s="770"/>
      <c r="R205" s="17"/>
      <c r="S205" s="84">
        <f>IFERROR((S204/$P$6)," ")</f>
        <v>7.1903626107977434</v>
      </c>
      <c r="T205" s="772"/>
      <c r="W205" s="54"/>
      <c r="X205" s="54"/>
      <c r="Y205" s="54"/>
      <c r="Z205" s="54"/>
      <c r="AA205" s="54"/>
      <c r="AB205" s="54"/>
      <c r="AC205" s="54"/>
    </row>
    <row r="206" spans="1:34" ht="30" customHeight="1">
      <c r="AA206" s="54"/>
      <c r="AB206" s="54"/>
      <c r="AC206" s="54"/>
      <c r="AD206" s="15"/>
      <c r="AE206" s="15"/>
      <c r="AF206" s="15"/>
      <c r="AG206" s="15"/>
      <c r="AH206" s="12"/>
    </row>
    <row r="207" spans="1:34" ht="30" customHeight="1">
      <c r="AA207" s="54"/>
      <c r="AB207" s="54"/>
      <c r="AC207" s="54"/>
      <c r="AD207" s="15"/>
      <c r="AE207" s="15"/>
      <c r="AF207" s="15"/>
      <c r="AG207" s="15"/>
      <c r="AH207" s="15"/>
    </row>
    <row r="208" spans="1:34" ht="36" customHeight="1">
      <c r="B208" s="107">
        <v>10</v>
      </c>
      <c r="C208" s="815" t="s">
        <v>78</v>
      </c>
      <c r="D208" s="816"/>
      <c r="E208" s="817"/>
      <c r="F208" s="818" t="str">
        <f>IFERROR(VLOOKUP(B208,LISTA_OFERENTES,2,FALSE)," ")</f>
        <v>INGEOMEGA S.A.S</v>
      </c>
      <c r="G208" s="819"/>
      <c r="H208" s="819"/>
      <c r="I208" s="819"/>
      <c r="J208" s="819"/>
      <c r="K208" s="819"/>
      <c r="L208" s="819"/>
      <c r="M208" s="819"/>
      <c r="N208" s="819"/>
      <c r="O208" s="820"/>
      <c r="P208" s="821" t="s">
        <v>107</v>
      </c>
      <c r="Q208" s="822"/>
      <c r="R208" s="823"/>
      <c r="S208" s="11">
        <f>5-(INT(COUNTBLANK(C211:C225))-10)</f>
        <v>3</v>
      </c>
      <c r="T208" s="12"/>
      <c r="AA208" s="54"/>
      <c r="AB208" s="54"/>
      <c r="AC208" s="54"/>
      <c r="AD208" s="15"/>
      <c r="AE208" s="15"/>
      <c r="AF208" s="15"/>
      <c r="AG208" s="15"/>
    </row>
    <row r="209" spans="1:37" s="18" customFormat="1" ht="30" customHeight="1">
      <c r="B209" s="833" t="s">
        <v>46</v>
      </c>
      <c r="C209" s="761" t="s">
        <v>15</v>
      </c>
      <c r="D209" s="761" t="s">
        <v>16</v>
      </c>
      <c r="E209" s="761" t="s">
        <v>17</v>
      </c>
      <c r="F209" s="761" t="s">
        <v>18</v>
      </c>
      <c r="G209" s="761" t="s">
        <v>19</v>
      </c>
      <c r="H209" s="761" t="s">
        <v>20</v>
      </c>
      <c r="I209" s="761" t="s">
        <v>21</v>
      </c>
      <c r="J209" s="830" t="s">
        <v>53</v>
      </c>
      <c r="K209" s="831"/>
      <c r="L209" s="831"/>
      <c r="M209" s="832"/>
      <c r="N209" s="855" t="s">
        <v>529</v>
      </c>
      <c r="O209" s="855" t="s">
        <v>530</v>
      </c>
      <c r="P209" s="761" t="s">
        <v>525</v>
      </c>
      <c r="Q209" s="761" t="s">
        <v>582</v>
      </c>
      <c r="R209" s="841" t="s">
        <v>592</v>
      </c>
      <c r="S209" s="838" t="s">
        <v>81</v>
      </c>
      <c r="T209" s="839" t="s">
        <v>84</v>
      </c>
      <c r="U209" s="761" t="s">
        <v>82</v>
      </c>
      <c r="V209" s="761" t="s">
        <v>83</v>
      </c>
      <c r="W209" s="761" t="str">
        <f>W11</f>
        <v>CUMPLE CON AL MENOS DOS CONTRATOS EN ATENCIÓN A LA COMUNIDAD DESCRITOS EN LA NSR-10, TÍTULO A, NUMERAL A.2.3.1.2 GRUPO III</v>
      </c>
      <c r="X209" s="19"/>
      <c r="Y209" s="19"/>
      <c r="Z209" s="54"/>
      <c r="AA209" s="54"/>
      <c r="AB209" s="54"/>
      <c r="AC209" s="54"/>
      <c r="AD209" s="54"/>
      <c r="AE209" s="54"/>
      <c r="AF209" s="54"/>
      <c r="AG209" s="15"/>
      <c r="AH209" s="15"/>
      <c r="AI209" s="15"/>
      <c r="AJ209" s="15"/>
      <c r="AK209" s="39"/>
    </row>
    <row r="210" spans="1:37" s="18" customFormat="1" ht="112.5" customHeight="1">
      <c r="B210" s="834"/>
      <c r="C210" s="762"/>
      <c r="D210" s="762"/>
      <c r="E210" s="762"/>
      <c r="F210" s="762"/>
      <c r="G210" s="762"/>
      <c r="H210" s="762"/>
      <c r="I210" s="762"/>
      <c r="J210" s="824" t="s">
        <v>85</v>
      </c>
      <c r="K210" s="825"/>
      <c r="L210" s="825"/>
      <c r="M210" s="826"/>
      <c r="N210" s="856"/>
      <c r="O210" s="856"/>
      <c r="P210" s="762"/>
      <c r="Q210" s="762"/>
      <c r="R210" s="842"/>
      <c r="S210" s="762"/>
      <c r="T210" s="840"/>
      <c r="U210" s="762"/>
      <c r="V210" s="762"/>
      <c r="W210" s="762"/>
      <c r="X210" s="19"/>
      <c r="Y210" s="19"/>
      <c r="Z210" s="54"/>
      <c r="AA210" s="54"/>
      <c r="AB210" s="54"/>
      <c r="AC210" s="54"/>
      <c r="AD210" s="54"/>
      <c r="AE210" s="54"/>
      <c r="AF210" s="54"/>
      <c r="AG210" s="15"/>
      <c r="AH210" s="15"/>
      <c r="AI210" s="15"/>
      <c r="AJ210" s="15"/>
      <c r="AK210" s="39"/>
    </row>
    <row r="211" spans="1:37" s="15" customFormat="1" ht="24.95" customHeight="1">
      <c r="A211" s="20"/>
      <c r="B211" s="791">
        <v>1</v>
      </c>
      <c r="C211" s="773">
        <v>142</v>
      </c>
      <c r="D211" s="773">
        <v>64</v>
      </c>
      <c r="E211" s="773" t="s">
        <v>499</v>
      </c>
      <c r="F211" s="773" t="s">
        <v>502</v>
      </c>
      <c r="G211" s="794">
        <v>2744.03</v>
      </c>
      <c r="H211" s="782" t="s">
        <v>423</v>
      </c>
      <c r="I211" s="797">
        <v>1</v>
      </c>
      <c r="J211" s="114" t="s">
        <v>422</v>
      </c>
      <c r="K211" s="115">
        <v>721015</v>
      </c>
      <c r="L211" s="114" t="s">
        <v>424</v>
      </c>
      <c r="M211" s="115">
        <f>M189</f>
        <v>721211</v>
      </c>
      <c r="N211" s="836" t="s">
        <v>426</v>
      </c>
      <c r="O211" s="836" t="s">
        <v>426</v>
      </c>
      <c r="P211" s="788" t="s">
        <v>435</v>
      </c>
      <c r="Q211" s="788" t="s">
        <v>518</v>
      </c>
      <c r="R211" s="836" t="s">
        <v>426</v>
      </c>
      <c r="S211" s="800" t="s">
        <v>581</v>
      </c>
      <c r="T211" s="803" t="s">
        <v>571</v>
      </c>
      <c r="U211" s="803" t="s">
        <v>520</v>
      </c>
      <c r="V211" s="835">
        <f>IF(OR(AND(N211="SI",O211="SI",P211="PRESENTÓ CERTIFICADO",Q211="ACORDE A ITEM 5.2.1 (T.R.)",T211="REQUERIMIENTOS SUBSANADOS",U211="CUMPLEN CON LO SOLICITADO"),AND(N211="SI",O211="SI",P211="NO PRESENTÓ CERTIFICADO",Q211="ACORDE A ITEM 5.2.1 (T.R.)",T211="REQUERIMIENTOS SUBSANADOS",U211="CUMPLEN CON LO SOLICITADO"),AND(N211="SI",O211="SI",P211="PRESENTÓ CERTIFICADO",Q211="ACORDE A ITEM 5.2.1 (T.R.)",T211="SIN OBSERVACIÓN",U211="CUMPLEN CON LO SOLICITADO")),G211*I211,0)</f>
        <v>2744.03</v>
      </c>
      <c r="W211" s="933" t="str">
        <f>IF(OR(AND(R211="SI",R214="SI"),AND(R211="SI",R217="SI"),AND(R211="SI",R220="SI"),AND(R211="SI",R223="SI"),AND(R214="SI",R217="SI"),AND(R214="SI",R220="SI"),AND(R214="SI",R223="SI"), AND(R217="SI",R220="SI"),AND(R217="SI",R223="SI"),AND(R220="SI",R223="SI"),AND(R211="NO",T211="REQUERIMIENTOS SUBSANADOS",R214="SI"),AND(R211="NO",T211="REQUERIMIENTOS SUBSANADOS",R217="SI"),AND(R211="NO",T211="REQUERIMIENTOS SUBSANADOS",R220="SI"),AND(R211="NO",T211="REQUERIMIENTOS SUBSANADOS",R223="SI"),AND(R214="NO",T214="REQUERIMIENTOS SUBSANADOS",R217="SI"),AND(R214="NO",T214="REQUERIMIENTOS SUBSANADOS",R220="SI"),AND(R214="NO",T214="REQUERIMIENTOS SUBSANADOS",R223="SI"), AND(R217="NO",T217="REQUERIMIENTOS SUBSANADOS",R220="SI"),AND(R217="NO",T217="REQUERIMIENTOS SUBSANADOS",R223="SI"),AND(R220="NO",T220="REQUERIMIENTOS SUBSANADOS",R223="SI"),AND(R211="SI",R214="NO",T214="REQUERIMIENTOS SUBSANADOS"),AND(R211="SI",R217="NO",T217="REQUERIMIENTOS SUBSANADOS"),AND(R211="SI",R220="NO",T220="REQUERIMIENTOS SUBSANADOS"),AND(R211="SI",R223="NO",T223="REQUERIMIENTOS SUBSANADOS"),AND(R214="SI",R217="NO",T217="REQUERIMIENTOS SUBSANADOS"),AND(R214="SI",R220="NO",T220="REQUERIMIENTOS SUBSANADOS"),AND(R214="SI",R223="NO",T223="REQUERIMIENTOS SUBSANADOS"), AND(R217="SI",R220="NO",T220="REQUERIMIENTOS SUBSANADOS"),AND(R217="SI",R223="NO",T223="REQUERIMIENTOS SUBSANADOS"),AND(R220="SI",R223="NO",T223="REQUERIMIENTOS SUBSANADOS")),"SI","NO")</f>
        <v>NO</v>
      </c>
      <c r="Z211" s="54"/>
      <c r="AA211" s="54"/>
      <c r="AB211" s="54"/>
      <c r="AC211" s="54"/>
      <c r="AD211" s="54"/>
      <c r="AE211" s="54"/>
      <c r="AF211" s="54"/>
      <c r="AK211" s="18"/>
    </row>
    <row r="212" spans="1:37" s="15" customFormat="1" ht="24.95" customHeight="1">
      <c r="A212" s="20"/>
      <c r="B212" s="792"/>
      <c r="C212" s="774"/>
      <c r="D212" s="774"/>
      <c r="E212" s="774"/>
      <c r="F212" s="774"/>
      <c r="G212" s="795"/>
      <c r="H212" s="783"/>
      <c r="I212" s="798"/>
      <c r="J212" s="114" t="s">
        <v>422</v>
      </c>
      <c r="K212" s="115">
        <v>721029</v>
      </c>
      <c r="L212" s="114" t="s">
        <v>422</v>
      </c>
      <c r="M212" s="115">
        <f>M190</f>
        <v>721214</v>
      </c>
      <c r="N212" s="837"/>
      <c r="O212" s="837"/>
      <c r="P212" s="789"/>
      <c r="Q212" s="789"/>
      <c r="R212" s="837"/>
      <c r="S212" s="801"/>
      <c r="T212" s="804"/>
      <c r="U212" s="804"/>
      <c r="V212" s="835"/>
      <c r="W212" s="934"/>
      <c r="Z212" s="54"/>
      <c r="AA212" s="54"/>
      <c r="AB212" s="54"/>
      <c r="AC212" s="54"/>
      <c r="AD212" s="54"/>
      <c r="AE212" s="54"/>
      <c r="AF212" s="54"/>
      <c r="AK212" s="18"/>
    </row>
    <row r="213" spans="1:37" s="15" customFormat="1" ht="47.25" customHeight="1">
      <c r="A213" s="20"/>
      <c r="B213" s="793"/>
      <c r="C213" s="775"/>
      <c r="D213" s="775"/>
      <c r="E213" s="775"/>
      <c r="F213" s="775"/>
      <c r="G213" s="796"/>
      <c r="H213" s="784"/>
      <c r="I213" s="799"/>
      <c r="J213" s="114" t="s">
        <v>422</v>
      </c>
      <c r="K213" s="115">
        <v>721033</v>
      </c>
      <c r="L213" s="114"/>
      <c r="M213" s="115"/>
      <c r="N213" s="837"/>
      <c r="O213" s="837"/>
      <c r="P213" s="790"/>
      <c r="Q213" s="790"/>
      <c r="R213" s="837"/>
      <c r="S213" s="802"/>
      <c r="T213" s="805"/>
      <c r="U213" s="805"/>
      <c r="V213" s="835"/>
      <c r="W213" s="934"/>
      <c r="Z213" s="54"/>
      <c r="AA213" s="54"/>
      <c r="AB213" s="54"/>
      <c r="AC213" s="54"/>
      <c r="AD213" s="54"/>
      <c r="AE213" s="54"/>
      <c r="AF213" s="54"/>
    </row>
    <row r="214" spans="1:37" s="15" customFormat="1" ht="61.5" customHeight="1">
      <c r="A214" s="20"/>
      <c r="B214" s="791">
        <v>2</v>
      </c>
      <c r="C214" s="776">
        <v>144</v>
      </c>
      <c r="D214" s="776">
        <v>66</v>
      </c>
      <c r="E214" s="776" t="s">
        <v>500</v>
      </c>
      <c r="F214" s="776" t="s">
        <v>484</v>
      </c>
      <c r="G214" s="779">
        <v>1180.58</v>
      </c>
      <c r="H214" s="782" t="s">
        <v>423</v>
      </c>
      <c r="I214" s="797">
        <v>1</v>
      </c>
      <c r="J214" s="114" t="s">
        <v>422</v>
      </c>
      <c r="K214" s="115">
        <f>K211</f>
        <v>721015</v>
      </c>
      <c r="L214" s="114" t="s">
        <v>424</v>
      </c>
      <c r="M214" s="115">
        <f>M211</f>
        <v>721211</v>
      </c>
      <c r="N214" s="836" t="s">
        <v>426</v>
      </c>
      <c r="O214" s="836" t="s">
        <v>426</v>
      </c>
      <c r="P214" s="788" t="s">
        <v>435</v>
      </c>
      <c r="Q214" s="788" t="s">
        <v>580</v>
      </c>
      <c r="R214" s="836" t="s">
        <v>526</v>
      </c>
      <c r="S214" s="976" t="s">
        <v>584</v>
      </c>
      <c r="T214" s="803" t="s">
        <v>523</v>
      </c>
      <c r="U214" s="803" t="s">
        <v>524</v>
      </c>
      <c r="V214" s="835">
        <f>IF(AND(N214="SI",O214="SI",P214="PRESENTÓ CERTIFICADO",Q214="ACORDE A ITEM 5.2.1 (T.R.)",T214="SIN OBSERVACIÓN",U214="CUMPLEN CON LO SOLICITADO"),G214*I214,0)</f>
        <v>0</v>
      </c>
      <c r="W214" s="934"/>
      <c r="Z214" s="54"/>
      <c r="AA214" s="54"/>
      <c r="AB214" s="54"/>
      <c r="AC214" s="54"/>
      <c r="AD214" s="54"/>
      <c r="AE214" s="54"/>
      <c r="AF214" s="54"/>
    </row>
    <row r="215" spans="1:37" s="15" customFormat="1" ht="15" customHeight="1">
      <c r="A215" s="20"/>
      <c r="B215" s="792"/>
      <c r="C215" s="777"/>
      <c r="D215" s="777"/>
      <c r="E215" s="777"/>
      <c r="F215" s="777"/>
      <c r="G215" s="780"/>
      <c r="H215" s="783"/>
      <c r="I215" s="798"/>
      <c r="J215" s="114" t="s">
        <v>422</v>
      </c>
      <c r="K215" s="115">
        <f>K212</f>
        <v>721029</v>
      </c>
      <c r="L215" s="114" t="s">
        <v>422</v>
      </c>
      <c r="M215" s="115">
        <f>M212</f>
        <v>721214</v>
      </c>
      <c r="N215" s="837"/>
      <c r="O215" s="837"/>
      <c r="P215" s="789"/>
      <c r="Q215" s="789"/>
      <c r="R215" s="837"/>
      <c r="S215" s="977"/>
      <c r="T215" s="804"/>
      <c r="U215" s="804"/>
      <c r="V215" s="835"/>
      <c r="W215" s="934"/>
      <c r="Z215" s="54"/>
      <c r="AA215" s="54"/>
      <c r="AB215" s="54"/>
      <c r="AC215" s="54"/>
      <c r="AD215" s="54"/>
      <c r="AE215" s="54"/>
      <c r="AF215" s="54"/>
    </row>
    <row r="216" spans="1:37" s="15" customFormat="1" ht="87" customHeight="1">
      <c r="A216" s="20"/>
      <c r="B216" s="793"/>
      <c r="C216" s="778"/>
      <c r="D216" s="778"/>
      <c r="E216" s="778"/>
      <c r="F216" s="778"/>
      <c r="G216" s="781"/>
      <c r="H216" s="784"/>
      <c r="I216" s="799"/>
      <c r="J216" s="114" t="s">
        <v>422</v>
      </c>
      <c r="K216" s="115">
        <f>K213</f>
        <v>721033</v>
      </c>
      <c r="L216" s="114"/>
      <c r="M216" s="115"/>
      <c r="N216" s="837"/>
      <c r="O216" s="837"/>
      <c r="P216" s="790"/>
      <c r="Q216" s="790"/>
      <c r="R216" s="837"/>
      <c r="S216" s="978"/>
      <c r="T216" s="805"/>
      <c r="U216" s="805"/>
      <c r="V216" s="835"/>
      <c r="W216" s="934"/>
      <c r="Z216" s="54"/>
      <c r="AA216" s="54"/>
      <c r="AB216" s="54"/>
      <c r="AC216" s="54"/>
    </row>
    <row r="217" spans="1:37" s="15" customFormat="1" ht="62.25" customHeight="1">
      <c r="A217" s="20"/>
      <c r="B217" s="791">
        <v>3</v>
      </c>
      <c r="C217" s="773">
        <v>135</v>
      </c>
      <c r="D217" s="773">
        <v>60</v>
      </c>
      <c r="E217" s="773" t="s">
        <v>501</v>
      </c>
      <c r="F217" s="773" t="s">
        <v>4</v>
      </c>
      <c r="G217" s="794">
        <v>269.29000000000002</v>
      </c>
      <c r="H217" s="782" t="s">
        <v>423</v>
      </c>
      <c r="I217" s="797">
        <v>1</v>
      </c>
      <c r="J217" s="114" t="s">
        <v>422</v>
      </c>
      <c r="K217" s="115">
        <f>K211</f>
        <v>721015</v>
      </c>
      <c r="L217" s="114" t="s">
        <v>422</v>
      </c>
      <c r="M217" s="115">
        <f>M211</f>
        <v>721211</v>
      </c>
      <c r="N217" s="836" t="s">
        <v>426</v>
      </c>
      <c r="O217" s="836" t="s">
        <v>426</v>
      </c>
      <c r="P217" s="788" t="s">
        <v>435</v>
      </c>
      <c r="Q217" s="788" t="s">
        <v>580</v>
      </c>
      <c r="R217" s="836" t="s">
        <v>526</v>
      </c>
      <c r="S217" s="800" t="s">
        <v>583</v>
      </c>
      <c r="T217" s="803" t="s">
        <v>523</v>
      </c>
      <c r="U217" s="803" t="s">
        <v>524</v>
      </c>
      <c r="V217" s="835">
        <f>IF(AND(N217="SI",O217="SI",P217="PRESENTÓ CERTIFICADO",Q217="ACORDE A ITEM 5.2.1 (T.R.)",T217="SIN OBSERVACIÓN",U217="CUMPLEN CON LO SOLICITADO"),G217*I217,0)</f>
        <v>0</v>
      </c>
      <c r="W217" s="934"/>
      <c r="Z217" s="54"/>
      <c r="AA217" s="54"/>
      <c r="AB217" s="54"/>
      <c r="AC217" s="54"/>
      <c r="AD217" s="12"/>
      <c r="AE217" s="12"/>
      <c r="AF217" s="12"/>
      <c r="AG217" s="12"/>
      <c r="AH217" s="12"/>
      <c r="AI217" s="12"/>
      <c r="AJ217" s="12"/>
    </row>
    <row r="218" spans="1:37" s="15" customFormat="1" ht="62.25" customHeight="1">
      <c r="A218" s="20"/>
      <c r="B218" s="792"/>
      <c r="C218" s="774"/>
      <c r="D218" s="774"/>
      <c r="E218" s="774"/>
      <c r="F218" s="774"/>
      <c r="G218" s="795"/>
      <c r="H218" s="783"/>
      <c r="I218" s="798"/>
      <c r="J218" s="114" t="s">
        <v>424</v>
      </c>
      <c r="K218" s="115">
        <f>K212</f>
        <v>721029</v>
      </c>
      <c r="L218" s="114" t="s">
        <v>422</v>
      </c>
      <c r="M218" s="115">
        <f>M212</f>
        <v>721214</v>
      </c>
      <c r="N218" s="837"/>
      <c r="O218" s="837"/>
      <c r="P218" s="789"/>
      <c r="Q218" s="789"/>
      <c r="R218" s="837"/>
      <c r="S218" s="801"/>
      <c r="T218" s="804"/>
      <c r="U218" s="804"/>
      <c r="V218" s="835"/>
      <c r="W218" s="934"/>
      <c r="Z218" s="54"/>
      <c r="AA218" s="54"/>
      <c r="AB218" s="54"/>
      <c r="AC218" s="54"/>
    </row>
    <row r="219" spans="1:37" s="15" customFormat="1" ht="62.25" customHeight="1">
      <c r="A219" s="20"/>
      <c r="B219" s="793"/>
      <c r="C219" s="775"/>
      <c r="D219" s="775"/>
      <c r="E219" s="775"/>
      <c r="F219" s="775"/>
      <c r="G219" s="796"/>
      <c r="H219" s="784"/>
      <c r="I219" s="799"/>
      <c r="J219" s="114" t="s">
        <v>422</v>
      </c>
      <c r="K219" s="115">
        <f>K213</f>
        <v>721033</v>
      </c>
      <c r="L219" s="114"/>
      <c r="M219" s="115"/>
      <c r="N219" s="837"/>
      <c r="O219" s="837"/>
      <c r="P219" s="790"/>
      <c r="Q219" s="790"/>
      <c r="R219" s="837"/>
      <c r="S219" s="802"/>
      <c r="T219" s="805"/>
      <c r="U219" s="805"/>
      <c r="V219" s="835"/>
      <c r="W219" s="934"/>
      <c r="Z219" s="54"/>
      <c r="AA219" s="54"/>
      <c r="AB219" s="54"/>
      <c r="AC219" s="54"/>
      <c r="AD219" s="39"/>
      <c r="AE219" s="39"/>
      <c r="AF219" s="39"/>
      <c r="AG219" s="39"/>
      <c r="AH219" s="39"/>
      <c r="AI219" s="39"/>
      <c r="AJ219" s="39"/>
    </row>
    <row r="220" spans="1:37" s="15" customFormat="1" ht="24.95" customHeight="1">
      <c r="A220" s="20"/>
      <c r="B220" s="791">
        <v>4</v>
      </c>
      <c r="C220" s="843"/>
      <c r="D220" s="843"/>
      <c r="E220" s="843"/>
      <c r="F220" s="843"/>
      <c r="G220" s="872"/>
      <c r="H220" s="843"/>
      <c r="I220" s="846"/>
      <c r="J220" s="361"/>
      <c r="K220" s="362"/>
      <c r="L220" s="361"/>
      <c r="M220" s="362"/>
      <c r="N220" s="982"/>
      <c r="O220" s="836"/>
      <c r="P220" s="849"/>
      <c r="Q220" s="849"/>
      <c r="R220" s="303"/>
      <c r="S220" s="809"/>
      <c r="T220" s="812"/>
      <c r="U220" s="812"/>
      <c r="V220" s="835">
        <f>IF(AND(N220="SI",O220="SI",P220="PRESENTÓ CERTIFICADO",Q220="ACORDE A ITEM 5.2.1 (T.R.)",T220="SIN OBSERVACIÓN",U220="CUMPLEN CON LO SOLICITADO"),G220*I220,0)</f>
        <v>0</v>
      </c>
      <c r="W220" s="934"/>
      <c r="Z220" s="54"/>
      <c r="AA220" s="54"/>
      <c r="AB220" s="54"/>
      <c r="AC220" s="54"/>
      <c r="AD220" s="39"/>
      <c r="AE220" s="39"/>
      <c r="AF220" s="39"/>
      <c r="AG220" s="39"/>
      <c r="AH220" s="39"/>
      <c r="AI220" s="39"/>
      <c r="AJ220" s="39"/>
    </row>
    <row r="221" spans="1:37" s="15" customFormat="1" ht="24.95" customHeight="1">
      <c r="A221" s="20"/>
      <c r="B221" s="792"/>
      <c r="C221" s="844"/>
      <c r="D221" s="844"/>
      <c r="E221" s="844"/>
      <c r="F221" s="844"/>
      <c r="G221" s="873"/>
      <c r="H221" s="844"/>
      <c r="I221" s="847"/>
      <c r="J221" s="361"/>
      <c r="K221" s="362"/>
      <c r="L221" s="361"/>
      <c r="M221" s="362"/>
      <c r="N221" s="983"/>
      <c r="O221" s="837"/>
      <c r="P221" s="850"/>
      <c r="Q221" s="850"/>
      <c r="R221" s="293"/>
      <c r="S221" s="810"/>
      <c r="T221" s="813"/>
      <c r="U221" s="813"/>
      <c r="V221" s="835"/>
      <c r="W221" s="934"/>
      <c r="Z221" s="54"/>
      <c r="AA221" s="54"/>
      <c r="AB221" s="54"/>
      <c r="AC221" s="54"/>
      <c r="AD221" s="39"/>
      <c r="AE221" s="39"/>
      <c r="AF221" s="39"/>
      <c r="AG221" s="39"/>
      <c r="AH221" s="39"/>
      <c r="AI221" s="39"/>
      <c r="AJ221" s="39"/>
    </row>
    <row r="222" spans="1:37" s="15" customFormat="1" ht="24.95" customHeight="1">
      <c r="A222" s="20"/>
      <c r="B222" s="793"/>
      <c r="C222" s="845"/>
      <c r="D222" s="845"/>
      <c r="E222" s="845"/>
      <c r="F222" s="845"/>
      <c r="G222" s="874"/>
      <c r="H222" s="845"/>
      <c r="I222" s="848"/>
      <c r="J222" s="361"/>
      <c r="K222" s="362"/>
      <c r="L222" s="361"/>
      <c r="M222" s="362"/>
      <c r="N222" s="983"/>
      <c r="O222" s="837"/>
      <c r="P222" s="851"/>
      <c r="Q222" s="851"/>
      <c r="R222" s="294"/>
      <c r="S222" s="811"/>
      <c r="T222" s="814"/>
      <c r="U222" s="814"/>
      <c r="V222" s="835"/>
      <c r="W222" s="934"/>
      <c r="Z222" s="54"/>
      <c r="AA222" s="54"/>
      <c r="AB222" s="54"/>
      <c r="AC222" s="54"/>
      <c r="AD222" s="54"/>
      <c r="AE222" s="54"/>
      <c r="AF222" s="54"/>
      <c r="AG222" s="18"/>
      <c r="AH222" s="18"/>
      <c r="AI222" s="18"/>
      <c r="AJ222" s="18"/>
    </row>
    <row r="223" spans="1:37" s="15" customFormat="1" ht="24.95" customHeight="1">
      <c r="A223" s="20"/>
      <c r="B223" s="791">
        <v>5</v>
      </c>
      <c r="C223" s="843"/>
      <c r="D223" s="843"/>
      <c r="E223" s="843"/>
      <c r="F223" s="843"/>
      <c r="G223" s="872"/>
      <c r="H223" s="843"/>
      <c r="I223" s="846"/>
      <c r="J223" s="361"/>
      <c r="K223" s="362"/>
      <c r="L223" s="361"/>
      <c r="M223" s="362"/>
      <c r="N223" s="982"/>
      <c r="O223" s="836"/>
      <c r="P223" s="849"/>
      <c r="Q223" s="849"/>
      <c r="R223" s="303"/>
      <c r="S223" s="800"/>
      <c r="T223" s="803"/>
      <c r="U223" s="803"/>
      <c r="V223" s="835">
        <f>IF(AND(N223="SI",O223="SI",P223="PRESENTÓ CERTIFICADO",Q223="ACORDE A ITEM 5.2.1 (T.R.)",T223="SIN OBSERVACIÓN",U223="CUMPLEN CON LO SOLICITADO"),G223*I223,0)</f>
        <v>0</v>
      </c>
      <c r="W223" s="934"/>
      <c r="Z223" s="54"/>
      <c r="AA223" s="54"/>
      <c r="AB223" s="54"/>
      <c r="AC223" s="54"/>
      <c r="AD223" s="54"/>
      <c r="AE223" s="54"/>
      <c r="AF223" s="54"/>
      <c r="AG223" s="18"/>
      <c r="AH223" s="18"/>
      <c r="AI223" s="18"/>
      <c r="AJ223" s="18"/>
    </row>
    <row r="224" spans="1:37" s="15" customFormat="1" ht="24.95" customHeight="1">
      <c r="A224" s="20"/>
      <c r="B224" s="792"/>
      <c r="C224" s="844"/>
      <c r="D224" s="844"/>
      <c r="E224" s="844"/>
      <c r="F224" s="844"/>
      <c r="G224" s="873"/>
      <c r="H224" s="844"/>
      <c r="I224" s="847"/>
      <c r="J224" s="361"/>
      <c r="K224" s="362"/>
      <c r="L224" s="361"/>
      <c r="M224" s="362"/>
      <c r="N224" s="983"/>
      <c r="O224" s="837"/>
      <c r="P224" s="850"/>
      <c r="Q224" s="850"/>
      <c r="R224" s="293"/>
      <c r="S224" s="801"/>
      <c r="T224" s="804"/>
      <c r="U224" s="804"/>
      <c r="V224" s="835"/>
      <c r="W224" s="934"/>
      <c r="Z224" s="54"/>
      <c r="AA224" s="54"/>
      <c r="AB224" s="54"/>
      <c r="AC224" s="54"/>
      <c r="AD224" s="54"/>
      <c r="AE224" s="54"/>
      <c r="AF224" s="54"/>
    </row>
    <row r="225" spans="1:37" s="15" customFormat="1" ht="24.95" customHeight="1">
      <c r="A225" s="20"/>
      <c r="B225" s="793"/>
      <c r="C225" s="845"/>
      <c r="D225" s="845"/>
      <c r="E225" s="845"/>
      <c r="F225" s="845"/>
      <c r="G225" s="874"/>
      <c r="H225" s="845"/>
      <c r="I225" s="848"/>
      <c r="J225" s="361"/>
      <c r="K225" s="362"/>
      <c r="L225" s="361"/>
      <c r="M225" s="362"/>
      <c r="N225" s="983"/>
      <c r="O225" s="837"/>
      <c r="P225" s="851"/>
      <c r="Q225" s="851"/>
      <c r="R225" s="294"/>
      <c r="S225" s="802"/>
      <c r="T225" s="805"/>
      <c r="U225" s="805"/>
      <c r="V225" s="835"/>
      <c r="W225" s="934"/>
      <c r="Z225" s="54"/>
      <c r="AA225" s="54"/>
      <c r="AB225" s="54"/>
      <c r="AC225" s="54"/>
      <c r="AD225" s="54"/>
      <c r="AE225" s="54"/>
      <c r="AF225" s="54"/>
    </row>
    <row r="226" spans="1:37" s="12" customFormat="1" ht="24.95" customHeight="1">
      <c r="B226" s="763" t="str">
        <f>IF(S227=" "," ",IF(S227&gt;=$H$6,"CUMPLE CON LA EXPERIENCIA REQUERIDA","NO CUMPLE CON LA EXPERIENCIA REQUERIDA"))</f>
        <v>NO CUMPLE CON LA EXPERIENCIA REQUERIDA</v>
      </c>
      <c r="C226" s="764"/>
      <c r="D226" s="764"/>
      <c r="E226" s="764"/>
      <c r="F226" s="764"/>
      <c r="G226" s="764"/>
      <c r="H226" s="764"/>
      <c r="I226" s="764"/>
      <c r="J226" s="764"/>
      <c r="K226" s="764"/>
      <c r="L226" s="764"/>
      <c r="M226" s="764"/>
      <c r="N226" s="764"/>
      <c r="O226" s="765"/>
      <c r="P226" s="769" t="s">
        <v>22</v>
      </c>
      <c r="Q226" s="770"/>
      <c r="R226" s="17"/>
      <c r="S226" s="16">
        <f>IF(W211="SI",SUM(V211:V225),0)</f>
        <v>0</v>
      </c>
      <c r="T226" s="771" t="str">
        <f>IF(S227=" "," ",IF(S227&gt;=$H$6,"CUMPLE","NO CUMPLE"))</f>
        <v>NO CUMPLE</v>
      </c>
      <c r="W226" s="54"/>
      <c r="X226" s="54"/>
      <c r="Y226" s="54"/>
      <c r="Z226" s="54"/>
      <c r="AA226" s="54"/>
      <c r="AB226" s="54"/>
      <c r="AC226" s="54"/>
      <c r="AD226" s="15"/>
      <c r="AE226" s="15"/>
      <c r="AF226" s="15"/>
      <c r="AG226" s="15"/>
      <c r="AH226" s="15"/>
    </row>
    <row r="227" spans="1:37" s="15" customFormat="1" ht="24.95" customHeight="1">
      <c r="B227" s="766"/>
      <c r="C227" s="767"/>
      <c r="D227" s="767"/>
      <c r="E227" s="767"/>
      <c r="F227" s="767"/>
      <c r="G227" s="767"/>
      <c r="H227" s="767"/>
      <c r="I227" s="767"/>
      <c r="J227" s="767"/>
      <c r="K227" s="767"/>
      <c r="L227" s="767"/>
      <c r="M227" s="767"/>
      <c r="N227" s="767"/>
      <c r="O227" s="768"/>
      <c r="P227" s="769" t="s">
        <v>24</v>
      </c>
      <c r="Q227" s="770"/>
      <c r="R227" s="17"/>
      <c r="S227" s="84">
        <f>IFERROR((S226/$P$6)," ")</f>
        <v>0</v>
      </c>
      <c r="T227" s="772"/>
      <c r="W227" s="54"/>
      <c r="X227" s="54"/>
      <c r="Y227" s="54"/>
      <c r="Z227" s="54"/>
      <c r="AA227" s="54"/>
      <c r="AB227" s="54"/>
      <c r="AC227" s="54"/>
    </row>
    <row r="228" spans="1:37" ht="30" customHeight="1">
      <c r="AA228" s="54"/>
      <c r="AB228" s="54"/>
      <c r="AC228" s="54"/>
      <c r="AD228" s="15"/>
      <c r="AE228" s="15"/>
      <c r="AF228" s="15"/>
      <c r="AG228" s="15"/>
      <c r="AH228" s="12"/>
    </row>
    <row r="229" spans="1:37" ht="30" customHeight="1">
      <c r="AA229" s="54"/>
      <c r="AB229" s="54"/>
      <c r="AC229" s="54"/>
      <c r="AD229" s="15"/>
      <c r="AE229" s="15"/>
      <c r="AF229" s="15"/>
      <c r="AG229" s="15"/>
      <c r="AH229" s="15"/>
    </row>
    <row r="230" spans="1:37" ht="36" customHeight="1">
      <c r="B230" s="107">
        <v>11</v>
      </c>
      <c r="C230" s="815" t="s">
        <v>78</v>
      </c>
      <c r="D230" s="816"/>
      <c r="E230" s="817"/>
      <c r="F230" s="818" t="str">
        <f>IFERROR(VLOOKUP(B230,LISTA_OFERENTES,2,FALSE)," ")</f>
        <v>IDEAS Y SOLUCIONES CIVILES DE COLOMBIA S.A.S</v>
      </c>
      <c r="G230" s="819"/>
      <c r="H230" s="819"/>
      <c r="I230" s="819"/>
      <c r="J230" s="819"/>
      <c r="K230" s="819"/>
      <c r="L230" s="819"/>
      <c r="M230" s="819"/>
      <c r="N230" s="819"/>
      <c r="O230" s="820"/>
      <c r="P230" s="821" t="s">
        <v>107</v>
      </c>
      <c r="Q230" s="822"/>
      <c r="R230" s="823"/>
      <c r="S230" s="11">
        <f>5-(INT(COUNTBLANK(C233:C247))-10)</f>
        <v>5</v>
      </c>
      <c r="T230" s="12"/>
      <c r="AA230" s="54"/>
      <c r="AB230" s="54"/>
      <c r="AC230" s="54"/>
      <c r="AD230" s="15"/>
      <c r="AE230" s="15"/>
      <c r="AF230" s="15"/>
      <c r="AG230" s="15"/>
    </row>
    <row r="231" spans="1:37" s="18" customFormat="1" ht="30" customHeight="1">
      <c r="B231" s="833" t="s">
        <v>46</v>
      </c>
      <c r="C231" s="761" t="s">
        <v>15</v>
      </c>
      <c r="D231" s="761" t="s">
        <v>16</v>
      </c>
      <c r="E231" s="761" t="s">
        <v>17</v>
      </c>
      <c r="F231" s="761" t="s">
        <v>18</v>
      </c>
      <c r="G231" s="761" t="s">
        <v>19</v>
      </c>
      <c r="H231" s="761" t="s">
        <v>20</v>
      </c>
      <c r="I231" s="761" t="s">
        <v>21</v>
      </c>
      <c r="J231" s="830" t="s">
        <v>53</v>
      </c>
      <c r="K231" s="831"/>
      <c r="L231" s="831"/>
      <c r="M231" s="832"/>
      <c r="N231" s="855" t="s">
        <v>529</v>
      </c>
      <c r="O231" s="855" t="s">
        <v>530</v>
      </c>
      <c r="P231" s="761" t="s">
        <v>525</v>
      </c>
      <c r="Q231" s="761" t="s">
        <v>80</v>
      </c>
      <c r="R231" s="841" t="s">
        <v>592</v>
      </c>
      <c r="S231" s="838" t="s">
        <v>81</v>
      </c>
      <c r="T231" s="839" t="s">
        <v>84</v>
      </c>
      <c r="U231" s="761" t="s">
        <v>82</v>
      </c>
      <c r="V231" s="761" t="s">
        <v>83</v>
      </c>
      <c r="W231" s="761" t="str">
        <f>W33</f>
        <v>CUMPLE CON AL MENOS DOS CONTRATOS EN ATENCIÓN A LA COMUNIDAD DESCRITOS EN LA NSR-10, TÍTULO A, NUMERAL A.2.3.1.2 GRUPO III</v>
      </c>
      <c r="X231" s="19"/>
      <c r="Y231" s="19"/>
      <c r="Z231" s="54"/>
      <c r="AA231" s="54"/>
      <c r="AB231" s="54"/>
      <c r="AC231" s="54"/>
      <c r="AD231" s="54"/>
      <c r="AE231" s="54"/>
      <c r="AF231" s="54"/>
      <c r="AG231" s="15"/>
      <c r="AH231" s="15"/>
      <c r="AI231" s="15"/>
      <c r="AJ231" s="15"/>
      <c r="AK231" s="39"/>
    </row>
    <row r="232" spans="1:37" s="18" customFormat="1" ht="113.25" customHeight="1">
      <c r="B232" s="834"/>
      <c r="C232" s="762"/>
      <c r="D232" s="762"/>
      <c r="E232" s="762"/>
      <c r="F232" s="762"/>
      <c r="G232" s="762"/>
      <c r="H232" s="762"/>
      <c r="I232" s="762"/>
      <c r="J232" s="824" t="s">
        <v>85</v>
      </c>
      <c r="K232" s="825"/>
      <c r="L232" s="825"/>
      <c r="M232" s="826"/>
      <c r="N232" s="856"/>
      <c r="O232" s="856"/>
      <c r="P232" s="762"/>
      <c r="Q232" s="762"/>
      <c r="R232" s="842"/>
      <c r="S232" s="762"/>
      <c r="T232" s="840"/>
      <c r="U232" s="762"/>
      <c r="V232" s="762"/>
      <c r="W232" s="762"/>
      <c r="X232" s="19"/>
      <c r="Y232" s="19"/>
      <c r="Z232" s="54"/>
      <c r="AA232" s="54"/>
      <c r="AB232" s="54"/>
      <c r="AC232" s="54"/>
      <c r="AD232" s="54"/>
      <c r="AE232" s="54"/>
      <c r="AF232" s="54"/>
      <c r="AG232" s="15"/>
      <c r="AH232" s="15"/>
      <c r="AI232" s="15"/>
      <c r="AJ232" s="15"/>
      <c r="AK232" s="39"/>
    </row>
    <row r="233" spans="1:37" s="15" customFormat="1" ht="24.95" customHeight="1">
      <c r="A233" s="20"/>
      <c r="B233" s="791">
        <v>1</v>
      </c>
      <c r="C233" s="773">
        <v>8</v>
      </c>
      <c r="D233" s="773">
        <v>11</v>
      </c>
      <c r="E233" s="773" t="s">
        <v>532</v>
      </c>
      <c r="F233" s="773" t="s">
        <v>503</v>
      </c>
      <c r="G233" s="794">
        <v>1100.08</v>
      </c>
      <c r="H233" s="782" t="s">
        <v>423</v>
      </c>
      <c r="I233" s="797">
        <v>1</v>
      </c>
      <c r="J233" s="114" t="s">
        <v>422</v>
      </c>
      <c r="K233" s="115">
        <v>721015</v>
      </c>
      <c r="L233" s="114" t="s">
        <v>422</v>
      </c>
      <c r="M233" s="115">
        <f>M211</f>
        <v>721211</v>
      </c>
      <c r="N233" s="836" t="s">
        <v>426</v>
      </c>
      <c r="O233" s="836" t="s">
        <v>426</v>
      </c>
      <c r="P233" s="788" t="s">
        <v>517</v>
      </c>
      <c r="Q233" s="788" t="s">
        <v>518</v>
      </c>
      <c r="R233" s="836" t="s">
        <v>426</v>
      </c>
      <c r="S233" s="800"/>
      <c r="T233" s="803" t="s">
        <v>425</v>
      </c>
      <c r="U233" s="803" t="s">
        <v>520</v>
      </c>
      <c r="V233" s="835">
        <f>IF(AND(N233="SI",O233="SI",P233="PRESENTÓ CERTIFICADO",Q233="ACORDE A ITEM 5.2.1 (T.R.)",T233="SIN OBSERVACIÓN",U233="CUMPLEN CON LO SOLICITADO"),G233*I233,0)</f>
        <v>1100.08</v>
      </c>
      <c r="W233" s="933" t="str">
        <f>IF(OR(AND(R233="SI",R236="SI"),AND(R233="SI",R239="SI"),AND(R233="SI",R242="SI"),AND(R233="SI",R245="SI"),AND(R236="SI",R239="SI"),AND(R236="SI",R242="SI"),AND(R236="SI",R245="SI"), AND(R239="SI",R242="SI"),AND(R239="SI",R245="SI"),AND(R242="SI",R245="SI"),AND(R233="NO",T233="REQUERIMIENTOS SUBSANADOS",R236="SI"),AND(R233="NO",T233="REQUERIMIENTOS SUBSANADOS",R239="SI"),AND(R233="NO",T233="REQUERIMIENTOS SUBSANADOS",R242="SI"),AND(R233="NO",T233="REQUERIMIENTOS SUBSANADOS",R245="SI"),AND(R236="NO",T236="REQUERIMIENTOS SUBSANADOS",R239="SI"),AND(R236="NO",T236="REQUERIMIENTOS SUBSANADOS",R242="SI"),AND(R236="NO",T236="REQUERIMIENTOS SUBSANADOS",R245="SI"), AND(R239="NO",T239="REQUERIMIENTOS SUBSANADOS",R242="SI"),AND(R239="NO",T239="REQUERIMIENTOS SUBSANADOS",R245="SI"),AND(R242="NO",T242="REQUERIMIENTOS SUBSANADOS",R245="SI"),AND(R233="SI",R236="NO",T236="REQUERIMIENTOS SUBSANADOS"),AND(R233="SI",R239="NO",T239="REQUERIMIENTOS SUBSANADOS"),AND(R233="SI",R242="NO",T242="REQUERIMIENTOS SUBSANADOS"),AND(R233="SI",R245="NO",T245="REQUERIMIENTOS SUBSANADOS"),AND(R236="SI",R239="NO",T239="REQUERIMIENTOS SUBSANADOS"),AND(R236="SI",R242="NO",T242="REQUERIMIENTOS SUBSANADOS"),AND(R236="SI",R245="NO",T245="REQUERIMIENTOS SUBSANADOS"), AND(R239="SI",R242="NO",T242="REQUERIMIENTOS SUBSANADOS"),AND(R239="SI",R245="NO",T245="REQUERIMIENTOS SUBSANADOS"),AND(R242="SI",R245="NO",T245="REQUERIMIENTOS SUBSANADOS")),"SI","NO")</f>
        <v>SI</v>
      </c>
      <c r="Z233" s="54"/>
      <c r="AA233" s="54"/>
      <c r="AB233" s="54"/>
      <c r="AC233" s="54"/>
      <c r="AD233" s="54"/>
      <c r="AE233" s="54"/>
      <c r="AF233" s="54"/>
      <c r="AK233" s="18"/>
    </row>
    <row r="234" spans="1:37" s="15" customFormat="1" ht="24.95" customHeight="1">
      <c r="A234" s="20"/>
      <c r="B234" s="792"/>
      <c r="C234" s="774"/>
      <c r="D234" s="774"/>
      <c r="E234" s="774"/>
      <c r="F234" s="774"/>
      <c r="G234" s="795"/>
      <c r="H234" s="783"/>
      <c r="I234" s="798"/>
      <c r="J234" s="114" t="s">
        <v>422</v>
      </c>
      <c r="K234" s="115">
        <v>721029</v>
      </c>
      <c r="L234" s="114" t="s">
        <v>424</v>
      </c>
      <c r="M234" s="115">
        <f>M212</f>
        <v>721214</v>
      </c>
      <c r="N234" s="837"/>
      <c r="O234" s="837"/>
      <c r="P234" s="789"/>
      <c r="Q234" s="789"/>
      <c r="R234" s="837"/>
      <c r="S234" s="801"/>
      <c r="T234" s="804"/>
      <c r="U234" s="804"/>
      <c r="V234" s="835"/>
      <c r="W234" s="934"/>
      <c r="Z234" s="54"/>
      <c r="AA234" s="54"/>
      <c r="AB234" s="54"/>
      <c r="AC234" s="54"/>
      <c r="AD234" s="54"/>
      <c r="AE234" s="54"/>
      <c r="AF234" s="54"/>
      <c r="AK234" s="18"/>
    </row>
    <row r="235" spans="1:37" s="15" customFormat="1" ht="24.95" customHeight="1">
      <c r="A235" s="20"/>
      <c r="B235" s="793"/>
      <c r="C235" s="775"/>
      <c r="D235" s="775"/>
      <c r="E235" s="775"/>
      <c r="F235" s="775"/>
      <c r="G235" s="796"/>
      <c r="H235" s="784"/>
      <c r="I235" s="799"/>
      <c r="J235" s="114" t="s">
        <v>422</v>
      </c>
      <c r="K235" s="115">
        <v>721033</v>
      </c>
      <c r="L235" s="114"/>
      <c r="M235" s="115"/>
      <c r="N235" s="837"/>
      <c r="O235" s="837"/>
      <c r="P235" s="790"/>
      <c r="Q235" s="790"/>
      <c r="R235" s="837"/>
      <c r="S235" s="802"/>
      <c r="T235" s="805"/>
      <c r="U235" s="805"/>
      <c r="V235" s="835"/>
      <c r="W235" s="934"/>
      <c r="Z235" s="54"/>
      <c r="AA235" s="54"/>
      <c r="AB235" s="54"/>
      <c r="AC235" s="54"/>
      <c r="AD235" s="54"/>
      <c r="AE235" s="54"/>
      <c r="AF235" s="54"/>
    </row>
    <row r="236" spans="1:37" s="15" customFormat="1" ht="24.95" customHeight="1">
      <c r="A236" s="20"/>
      <c r="B236" s="791">
        <v>2</v>
      </c>
      <c r="C236" s="776">
        <v>23</v>
      </c>
      <c r="D236" s="776">
        <v>19</v>
      </c>
      <c r="E236" s="776">
        <v>5150</v>
      </c>
      <c r="F236" s="776" t="s">
        <v>536</v>
      </c>
      <c r="G236" s="779">
        <v>326.33999999999997</v>
      </c>
      <c r="H236" s="782" t="s">
        <v>423</v>
      </c>
      <c r="I236" s="797">
        <v>1</v>
      </c>
      <c r="J236" s="114" t="s">
        <v>424</v>
      </c>
      <c r="K236" s="115">
        <f>K233</f>
        <v>721015</v>
      </c>
      <c r="L236" s="114" t="s">
        <v>422</v>
      </c>
      <c r="M236" s="115">
        <f>M233</f>
        <v>721211</v>
      </c>
      <c r="N236" s="836" t="s">
        <v>426</v>
      </c>
      <c r="O236" s="836" t="s">
        <v>426</v>
      </c>
      <c r="P236" s="788" t="s">
        <v>517</v>
      </c>
      <c r="Q236" s="788" t="s">
        <v>518</v>
      </c>
      <c r="R236" s="836" t="s">
        <v>426</v>
      </c>
      <c r="S236" s="800"/>
      <c r="T236" s="803" t="s">
        <v>425</v>
      </c>
      <c r="U236" s="803" t="s">
        <v>520</v>
      </c>
      <c r="V236" s="835">
        <f>IF(AND(N236="SI",O236="SI",P236="PRESENTÓ CERTIFICADO",Q236="ACORDE A ITEM 5.2.1 (T.R.)",T236="SIN OBSERVACIÓN",U236="CUMPLEN CON LO SOLICITADO"),G236*I236,0)</f>
        <v>326.33999999999997</v>
      </c>
      <c r="W236" s="934"/>
      <c r="Z236" s="54"/>
      <c r="AA236" s="54"/>
      <c r="AB236" s="54"/>
      <c r="AC236" s="54"/>
      <c r="AD236" s="54"/>
      <c r="AE236" s="54"/>
      <c r="AF236" s="54"/>
    </row>
    <row r="237" spans="1:37" s="15" customFormat="1" ht="24.95" customHeight="1">
      <c r="A237" s="20"/>
      <c r="B237" s="792"/>
      <c r="C237" s="777"/>
      <c r="D237" s="777"/>
      <c r="E237" s="777"/>
      <c r="F237" s="777"/>
      <c r="G237" s="780"/>
      <c r="H237" s="783"/>
      <c r="I237" s="798"/>
      <c r="J237" s="114" t="s">
        <v>424</v>
      </c>
      <c r="K237" s="115">
        <f>K234</f>
        <v>721029</v>
      </c>
      <c r="L237" s="114" t="s">
        <v>424</v>
      </c>
      <c r="M237" s="115">
        <f>M234</f>
        <v>721214</v>
      </c>
      <c r="N237" s="837"/>
      <c r="O237" s="837"/>
      <c r="P237" s="789"/>
      <c r="Q237" s="789"/>
      <c r="R237" s="837"/>
      <c r="S237" s="801"/>
      <c r="T237" s="804"/>
      <c r="U237" s="804"/>
      <c r="V237" s="835"/>
      <c r="W237" s="934"/>
      <c r="Z237" s="54"/>
      <c r="AA237" s="54"/>
      <c r="AB237" s="54"/>
      <c r="AC237" s="54"/>
      <c r="AD237" s="54"/>
      <c r="AE237" s="54"/>
      <c r="AF237" s="54"/>
    </row>
    <row r="238" spans="1:37" s="15" customFormat="1" ht="24.95" customHeight="1">
      <c r="A238" s="20"/>
      <c r="B238" s="793"/>
      <c r="C238" s="778"/>
      <c r="D238" s="778"/>
      <c r="E238" s="778"/>
      <c r="F238" s="778"/>
      <c r="G238" s="781"/>
      <c r="H238" s="784"/>
      <c r="I238" s="799"/>
      <c r="J238" s="114" t="s">
        <v>422</v>
      </c>
      <c r="K238" s="115">
        <f>K235</f>
        <v>721033</v>
      </c>
      <c r="L238" s="114"/>
      <c r="M238" s="115"/>
      <c r="N238" s="837"/>
      <c r="O238" s="837"/>
      <c r="P238" s="790"/>
      <c r="Q238" s="790"/>
      <c r="R238" s="837"/>
      <c r="S238" s="802"/>
      <c r="T238" s="805"/>
      <c r="U238" s="805"/>
      <c r="V238" s="835"/>
      <c r="W238" s="934"/>
      <c r="Z238" s="54"/>
      <c r="AA238" s="54"/>
      <c r="AB238" s="54"/>
      <c r="AC238" s="54"/>
    </row>
    <row r="239" spans="1:37" s="15" customFormat="1" ht="24.95" customHeight="1">
      <c r="A239" s="20"/>
      <c r="B239" s="791">
        <v>3</v>
      </c>
      <c r="C239" s="773">
        <v>31</v>
      </c>
      <c r="D239" s="773">
        <v>23</v>
      </c>
      <c r="E239" s="773" t="s">
        <v>533</v>
      </c>
      <c r="F239" s="773" t="s">
        <v>537</v>
      </c>
      <c r="G239" s="794">
        <v>846.12</v>
      </c>
      <c r="H239" s="782" t="s">
        <v>423</v>
      </c>
      <c r="I239" s="797">
        <v>1</v>
      </c>
      <c r="J239" s="114" t="s">
        <v>422</v>
      </c>
      <c r="K239" s="115">
        <f>K233</f>
        <v>721015</v>
      </c>
      <c r="L239" s="114" t="s">
        <v>424</v>
      </c>
      <c r="M239" s="115">
        <f>M233</f>
        <v>721211</v>
      </c>
      <c r="N239" s="836" t="s">
        <v>426</v>
      </c>
      <c r="O239" s="836" t="s">
        <v>426</v>
      </c>
      <c r="P239" s="788" t="s">
        <v>517</v>
      </c>
      <c r="Q239" s="788" t="s">
        <v>518</v>
      </c>
      <c r="R239" s="836" t="s">
        <v>426</v>
      </c>
      <c r="S239" s="929"/>
      <c r="T239" s="803" t="s">
        <v>425</v>
      </c>
      <c r="U239" s="803" t="s">
        <v>520</v>
      </c>
      <c r="V239" s="835">
        <f>IF(AND(N239="SI",O239="SI",P239="PRESENTÓ CERTIFICADO",Q239="ACORDE A ITEM 5.2.1 (T.R.)",T239="SIN OBSERVACIÓN",U239="CUMPLEN CON LO SOLICITADO"),G239*I239,0)</f>
        <v>846.12</v>
      </c>
      <c r="W239" s="934"/>
      <c r="Z239" s="54"/>
      <c r="AA239" s="54"/>
      <c r="AB239" s="54"/>
      <c r="AC239" s="54"/>
      <c r="AD239" s="12"/>
      <c r="AE239" s="12"/>
      <c r="AF239" s="12"/>
      <c r="AG239" s="12"/>
      <c r="AH239" s="12"/>
      <c r="AI239" s="12"/>
      <c r="AJ239" s="12"/>
    </row>
    <row r="240" spans="1:37" s="15" customFormat="1" ht="24.95" customHeight="1">
      <c r="A240" s="20"/>
      <c r="B240" s="792"/>
      <c r="C240" s="774"/>
      <c r="D240" s="774"/>
      <c r="E240" s="774"/>
      <c r="F240" s="774"/>
      <c r="G240" s="795"/>
      <c r="H240" s="783"/>
      <c r="I240" s="798"/>
      <c r="J240" s="114" t="s">
        <v>424</v>
      </c>
      <c r="K240" s="115">
        <f>K234</f>
        <v>721029</v>
      </c>
      <c r="L240" s="114" t="s">
        <v>422</v>
      </c>
      <c r="M240" s="115">
        <f>M234</f>
        <v>721214</v>
      </c>
      <c r="N240" s="837"/>
      <c r="O240" s="837"/>
      <c r="P240" s="789"/>
      <c r="Q240" s="789"/>
      <c r="R240" s="837"/>
      <c r="S240" s="930"/>
      <c r="T240" s="804"/>
      <c r="U240" s="804"/>
      <c r="V240" s="835"/>
      <c r="W240" s="934"/>
      <c r="Z240" s="54"/>
      <c r="AA240" s="54"/>
      <c r="AB240" s="54"/>
      <c r="AC240" s="54"/>
    </row>
    <row r="241" spans="1:37" s="15" customFormat="1" ht="24.95" customHeight="1">
      <c r="A241" s="20"/>
      <c r="B241" s="793"/>
      <c r="C241" s="775"/>
      <c r="D241" s="775"/>
      <c r="E241" s="775"/>
      <c r="F241" s="775"/>
      <c r="G241" s="796"/>
      <c r="H241" s="784"/>
      <c r="I241" s="799"/>
      <c r="J241" s="114" t="s">
        <v>422</v>
      </c>
      <c r="K241" s="115">
        <f>K235</f>
        <v>721033</v>
      </c>
      <c r="L241" s="114"/>
      <c r="M241" s="115"/>
      <c r="N241" s="837"/>
      <c r="O241" s="837"/>
      <c r="P241" s="790"/>
      <c r="Q241" s="790"/>
      <c r="R241" s="837"/>
      <c r="S241" s="931"/>
      <c r="T241" s="805"/>
      <c r="U241" s="805"/>
      <c r="V241" s="835"/>
      <c r="W241" s="934"/>
      <c r="Z241" s="54"/>
      <c r="AA241" s="54"/>
      <c r="AB241" s="54"/>
      <c r="AC241" s="54"/>
      <c r="AD241" s="39"/>
      <c r="AE241" s="39"/>
      <c r="AF241" s="39"/>
      <c r="AG241" s="39"/>
      <c r="AH241" s="39"/>
      <c r="AI241" s="39"/>
      <c r="AJ241" s="39"/>
    </row>
    <row r="242" spans="1:37" s="15" customFormat="1" ht="24.95" customHeight="1">
      <c r="A242" s="20"/>
      <c r="B242" s="791">
        <v>4</v>
      </c>
      <c r="C242" s="776">
        <v>32</v>
      </c>
      <c r="D242" s="776">
        <v>23</v>
      </c>
      <c r="E242" s="776" t="s">
        <v>534</v>
      </c>
      <c r="F242" s="776" t="s">
        <v>537</v>
      </c>
      <c r="G242" s="779">
        <v>610.07000000000005</v>
      </c>
      <c r="H242" s="782" t="s">
        <v>423</v>
      </c>
      <c r="I242" s="797">
        <v>1</v>
      </c>
      <c r="J242" s="114" t="s">
        <v>422</v>
      </c>
      <c r="K242" s="115">
        <f>K233</f>
        <v>721015</v>
      </c>
      <c r="L242" s="114" t="s">
        <v>424</v>
      </c>
      <c r="M242" s="115">
        <f>M233</f>
        <v>721211</v>
      </c>
      <c r="N242" s="836" t="s">
        <v>426</v>
      </c>
      <c r="O242" s="836" t="s">
        <v>426</v>
      </c>
      <c r="P242" s="788" t="s">
        <v>517</v>
      </c>
      <c r="Q242" s="788" t="s">
        <v>518</v>
      </c>
      <c r="R242" s="836" t="s">
        <v>426</v>
      </c>
      <c r="S242" s="929"/>
      <c r="T242" s="803" t="s">
        <v>425</v>
      </c>
      <c r="U242" s="803" t="s">
        <v>520</v>
      </c>
      <c r="V242" s="835">
        <f>IF(AND(N242="SI",O242="SI",P242="PRESENTÓ CERTIFICADO",Q242="ACORDE A ITEM 5.2.1 (T.R.)",T242="SIN OBSERVACIÓN",U242="CUMPLEN CON LO SOLICITADO"),G242*I242,0)</f>
        <v>610.07000000000005</v>
      </c>
      <c r="W242" s="934"/>
      <c r="X242" s="54"/>
      <c r="Y242" s="54"/>
      <c r="Z242" s="54"/>
      <c r="AA242" s="39"/>
      <c r="AB242" s="39"/>
      <c r="AC242" s="39"/>
      <c r="AD242" s="39"/>
      <c r="AE242" s="39"/>
      <c r="AF242" s="39"/>
      <c r="AG242" s="39"/>
    </row>
    <row r="243" spans="1:37" s="15" customFormat="1" ht="24.95" customHeight="1">
      <c r="A243" s="20"/>
      <c r="B243" s="792"/>
      <c r="C243" s="777"/>
      <c r="D243" s="777"/>
      <c r="E243" s="777"/>
      <c r="F243" s="777"/>
      <c r="G243" s="780"/>
      <c r="H243" s="783"/>
      <c r="I243" s="798"/>
      <c r="J243" s="114" t="s">
        <v>424</v>
      </c>
      <c r="K243" s="115">
        <f>K234</f>
        <v>721029</v>
      </c>
      <c r="L243" s="114" t="s">
        <v>422</v>
      </c>
      <c r="M243" s="115">
        <f>M234</f>
        <v>721214</v>
      </c>
      <c r="N243" s="837"/>
      <c r="O243" s="837"/>
      <c r="P243" s="789"/>
      <c r="Q243" s="789"/>
      <c r="R243" s="837"/>
      <c r="S243" s="930"/>
      <c r="T243" s="804"/>
      <c r="U243" s="804"/>
      <c r="V243" s="835"/>
      <c r="W243" s="934"/>
      <c r="X243" s="54"/>
      <c r="Y243" s="54"/>
      <c r="Z243" s="54"/>
      <c r="AA243" s="39"/>
      <c r="AB243" s="39"/>
      <c r="AC243" s="39"/>
      <c r="AD243" s="39"/>
      <c r="AE243" s="39"/>
      <c r="AF243" s="39"/>
      <c r="AG243" s="39"/>
    </row>
    <row r="244" spans="1:37" s="15" customFormat="1" ht="24.95" customHeight="1">
      <c r="A244" s="20"/>
      <c r="B244" s="793"/>
      <c r="C244" s="778"/>
      <c r="D244" s="778"/>
      <c r="E244" s="778"/>
      <c r="F244" s="778"/>
      <c r="G244" s="781"/>
      <c r="H244" s="784"/>
      <c r="I244" s="799"/>
      <c r="J244" s="114" t="s">
        <v>424</v>
      </c>
      <c r="K244" s="115">
        <f>K235</f>
        <v>721033</v>
      </c>
      <c r="L244" s="114"/>
      <c r="M244" s="115"/>
      <c r="N244" s="837"/>
      <c r="O244" s="837"/>
      <c r="P244" s="790"/>
      <c r="Q244" s="790"/>
      <c r="R244" s="837"/>
      <c r="S244" s="931"/>
      <c r="T244" s="805"/>
      <c r="U244" s="805"/>
      <c r="V244" s="835"/>
      <c r="W244" s="934"/>
      <c r="X244" s="54"/>
      <c r="Y244" s="54"/>
      <c r="Z244" s="54"/>
      <c r="AA244" s="54"/>
      <c r="AB244" s="54"/>
      <c r="AC244" s="54"/>
      <c r="AD244" s="18"/>
      <c r="AE244" s="18"/>
      <c r="AF244" s="18"/>
      <c r="AG244" s="18"/>
    </row>
    <row r="245" spans="1:37" s="15" customFormat="1" ht="24.95" customHeight="1">
      <c r="A245" s="20"/>
      <c r="B245" s="791">
        <v>5</v>
      </c>
      <c r="C245" s="773">
        <v>67</v>
      </c>
      <c r="D245" s="773">
        <v>43</v>
      </c>
      <c r="E245" s="773" t="s">
        <v>535</v>
      </c>
      <c r="F245" s="773" t="s">
        <v>538</v>
      </c>
      <c r="G245" s="794">
        <v>99.68</v>
      </c>
      <c r="H245" s="782" t="s">
        <v>423</v>
      </c>
      <c r="I245" s="797">
        <v>1</v>
      </c>
      <c r="J245" s="114" t="s">
        <v>422</v>
      </c>
      <c r="K245" s="115">
        <f>K233</f>
        <v>721015</v>
      </c>
      <c r="L245" s="114" t="s">
        <v>424</v>
      </c>
      <c r="M245" s="115">
        <f>M233</f>
        <v>721211</v>
      </c>
      <c r="N245" s="836" t="s">
        <v>426</v>
      </c>
      <c r="O245" s="836" t="s">
        <v>426</v>
      </c>
      <c r="P245" s="788" t="s">
        <v>517</v>
      </c>
      <c r="Q245" s="788" t="s">
        <v>518</v>
      </c>
      <c r="R245" s="836" t="s">
        <v>426</v>
      </c>
      <c r="S245" s="929"/>
      <c r="T245" s="803" t="s">
        <v>425</v>
      </c>
      <c r="U245" s="803" t="s">
        <v>520</v>
      </c>
      <c r="V245" s="835">
        <f>IF(AND(N245="SI",O245="SI",P245="PRESENTÓ CERTIFICADO",Q245="ACORDE A ITEM 5.2.1 (T.R.)",T245="SIN OBSERVACIÓN",U245="CUMPLEN CON LO SOLICITADO"),G245*I245,0)</f>
        <v>99.68</v>
      </c>
      <c r="W245" s="934"/>
      <c r="X245" s="54"/>
      <c r="Y245" s="54"/>
      <c r="Z245" s="54"/>
      <c r="AA245" s="54"/>
      <c r="AB245" s="54"/>
      <c r="AC245" s="54"/>
      <c r="AD245" s="18"/>
      <c r="AE245" s="18"/>
      <c r="AF245" s="18"/>
      <c r="AG245" s="18"/>
    </row>
    <row r="246" spans="1:37" s="15" customFormat="1" ht="24.95" customHeight="1">
      <c r="A246" s="20"/>
      <c r="B246" s="792"/>
      <c r="C246" s="774"/>
      <c r="D246" s="774"/>
      <c r="E246" s="774"/>
      <c r="F246" s="774"/>
      <c r="G246" s="795"/>
      <c r="H246" s="783"/>
      <c r="I246" s="798"/>
      <c r="J246" s="114" t="s">
        <v>422</v>
      </c>
      <c r="K246" s="115">
        <f>K234</f>
        <v>721029</v>
      </c>
      <c r="L246" s="114" t="s">
        <v>422</v>
      </c>
      <c r="M246" s="115">
        <f>M234</f>
        <v>721214</v>
      </c>
      <c r="N246" s="837"/>
      <c r="O246" s="837"/>
      <c r="P246" s="789"/>
      <c r="Q246" s="789"/>
      <c r="R246" s="837"/>
      <c r="S246" s="930"/>
      <c r="T246" s="804"/>
      <c r="U246" s="804"/>
      <c r="V246" s="835"/>
      <c r="W246" s="934"/>
      <c r="X246" s="54"/>
      <c r="Y246" s="54"/>
      <c r="Z246" s="54"/>
      <c r="AA246" s="54"/>
      <c r="AB246" s="54"/>
      <c r="AC246" s="54"/>
    </row>
    <row r="247" spans="1:37" s="15" customFormat="1" ht="24.95" customHeight="1">
      <c r="A247" s="20"/>
      <c r="B247" s="793"/>
      <c r="C247" s="775"/>
      <c r="D247" s="775"/>
      <c r="E247" s="775"/>
      <c r="F247" s="775"/>
      <c r="G247" s="796"/>
      <c r="H247" s="784"/>
      <c r="I247" s="799"/>
      <c r="J247" s="114" t="s">
        <v>424</v>
      </c>
      <c r="K247" s="115">
        <f>K235</f>
        <v>721033</v>
      </c>
      <c r="L247" s="114"/>
      <c r="M247" s="115"/>
      <c r="N247" s="837"/>
      <c r="O247" s="837"/>
      <c r="P247" s="790"/>
      <c r="Q247" s="790"/>
      <c r="R247" s="837"/>
      <c r="S247" s="931"/>
      <c r="T247" s="805"/>
      <c r="U247" s="805"/>
      <c r="V247" s="835"/>
      <c r="W247" s="934"/>
      <c r="X247" s="54"/>
      <c r="Y247" s="54"/>
      <c r="Z247" s="54"/>
      <c r="AA247" s="54"/>
      <c r="AB247" s="54"/>
      <c r="AC247" s="54"/>
    </row>
    <row r="248" spans="1:37" s="12" customFormat="1" ht="24.95" customHeight="1">
      <c r="B248" s="763" t="str">
        <f>IF(S249=" "," ",IF(S249&gt;=$H$6,"CUMPLE CON LA EXPERIENCIA REQUERIDA","NO CUMPLE CON LA EXPERIENCIA REQUERIDA"))</f>
        <v>CUMPLE CON LA EXPERIENCIA REQUERIDA</v>
      </c>
      <c r="C248" s="764"/>
      <c r="D248" s="764"/>
      <c r="E248" s="764"/>
      <c r="F248" s="764"/>
      <c r="G248" s="764"/>
      <c r="H248" s="764"/>
      <c r="I248" s="764"/>
      <c r="J248" s="764"/>
      <c r="K248" s="764"/>
      <c r="L248" s="764"/>
      <c r="M248" s="764"/>
      <c r="N248" s="764"/>
      <c r="O248" s="765"/>
      <c r="P248" s="769" t="s">
        <v>22</v>
      </c>
      <c r="Q248" s="770"/>
      <c r="R248" s="17"/>
      <c r="S248" s="16">
        <f>IF(W233="SI",SUM(V233:V247),0)</f>
        <v>2982.29</v>
      </c>
      <c r="T248" s="771" t="str">
        <f>IF(S249=" "," ",IF(S249&gt;=$H$6,"CUMPLE","NO CUMPLE"))</f>
        <v>CUMPLE</v>
      </c>
      <c r="W248" s="54"/>
      <c r="X248" s="54"/>
      <c r="Y248" s="54"/>
      <c r="Z248" s="54"/>
      <c r="AA248" s="54"/>
      <c r="AB248" s="54"/>
      <c r="AC248" s="54"/>
      <c r="AD248" s="15"/>
      <c r="AE248" s="15"/>
      <c r="AF248" s="15"/>
      <c r="AG248" s="15"/>
      <c r="AH248" s="15"/>
    </row>
    <row r="249" spans="1:37" s="15" customFormat="1" ht="24.95" customHeight="1">
      <c r="B249" s="766"/>
      <c r="C249" s="767"/>
      <c r="D249" s="767"/>
      <c r="E249" s="767"/>
      <c r="F249" s="767"/>
      <c r="G249" s="767"/>
      <c r="H249" s="767"/>
      <c r="I249" s="767"/>
      <c r="J249" s="767"/>
      <c r="K249" s="767"/>
      <c r="L249" s="767"/>
      <c r="M249" s="767"/>
      <c r="N249" s="767"/>
      <c r="O249" s="768"/>
      <c r="P249" s="769" t="s">
        <v>24</v>
      </c>
      <c r="Q249" s="770"/>
      <c r="R249" s="17"/>
      <c r="S249" s="84">
        <f>IFERROR((S248/$P$6)," ")</f>
        <v>2.4031345688960517</v>
      </c>
      <c r="T249" s="772"/>
      <c r="W249" s="54"/>
      <c r="X249" s="54"/>
      <c r="Y249" s="54"/>
      <c r="Z249" s="54"/>
      <c r="AA249" s="54"/>
      <c r="AB249" s="54"/>
      <c r="AC249" s="54"/>
    </row>
    <row r="250" spans="1:37" ht="30" customHeight="1">
      <c r="AA250" s="54"/>
      <c r="AB250" s="54"/>
      <c r="AC250" s="54"/>
      <c r="AD250" s="15"/>
      <c r="AE250" s="15"/>
      <c r="AF250" s="15"/>
      <c r="AG250" s="15"/>
      <c r="AH250" s="12"/>
    </row>
    <row r="251" spans="1:37" ht="30" customHeight="1">
      <c r="AA251" s="54"/>
      <c r="AB251" s="54"/>
      <c r="AC251" s="54"/>
      <c r="AD251" s="15"/>
      <c r="AE251" s="15"/>
      <c r="AF251" s="15"/>
      <c r="AG251" s="15"/>
      <c r="AH251" s="15"/>
    </row>
    <row r="252" spans="1:37" ht="36" customHeight="1">
      <c r="B252" s="107">
        <v>12</v>
      </c>
      <c r="C252" s="815" t="s">
        <v>78</v>
      </c>
      <c r="D252" s="816"/>
      <c r="E252" s="817"/>
      <c r="F252" s="818" t="str">
        <f>IFERROR(VLOOKUP(B252,LISTA_OFERENTES,2,FALSE)," ")</f>
        <v>INGEADE S.A.S</v>
      </c>
      <c r="G252" s="819"/>
      <c r="H252" s="819"/>
      <c r="I252" s="819"/>
      <c r="J252" s="819"/>
      <c r="K252" s="819"/>
      <c r="L252" s="819"/>
      <c r="M252" s="819"/>
      <c r="N252" s="819"/>
      <c r="O252" s="820"/>
      <c r="P252" s="821" t="s">
        <v>107</v>
      </c>
      <c r="Q252" s="822"/>
      <c r="R252" s="823"/>
      <c r="S252" s="11">
        <f>5-(INT(COUNTBLANK(C255:C269))-10)</f>
        <v>5</v>
      </c>
      <c r="T252" s="12"/>
      <c r="AA252" s="54"/>
      <c r="AB252" s="54"/>
      <c r="AC252" s="54"/>
      <c r="AD252" s="15"/>
      <c r="AE252" s="15"/>
      <c r="AF252" s="15"/>
      <c r="AG252" s="15"/>
    </row>
    <row r="253" spans="1:37" s="18" customFormat="1" ht="30" customHeight="1">
      <c r="B253" s="833" t="s">
        <v>46</v>
      </c>
      <c r="C253" s="761" t="s">
        <v>15</v>
      </c>
      <c r="D253" s="761" t="s">
        <v>16</v>
      </c>
      <c r="E253" s="761" t="s">
        <v>17</v>
      </c>
      <c r="F253" s="761" t="s">
        <v>18</v>
      </c>
      <c r="G253" s="761" t="s">
        <v>19</v>
      </c>
      <c r="H253" s="761" t="s">
        <v>20</v>
      </c>
      <c r="I253" s="761" t="s">
        <v>21</v>
      </c>
      <c r="J253" s="830" t="s">
        <v>53</v>
      </c>
      <c r="K253" s="831"/>
      <c r="L253" s="831"/>
      <c r="M253" s="832"/>
      <c r="N253" s="855" t="s">
        <v>529</v>
      </c>
      <c r="O253" s="855" t="s">
        <v>530</v>
      </c>
      <c r="P253" s="761" t="s">
        <v>525</v>
      </c>
      <c r="Q253" s="761" t="s">
        <v>80</v>
      </c>
      <c r="R253" s="841" t="s">
        <v>592</v>
      </c>
      <c r="S253" s="838" t="s">
        <v>81</v>
      </c>
      <c r="T253" s="839" t="s">
        <v>84</v>
      </c>
      <c r="U253" s="761" t="s">
        <v>82</v>
      </c>
      <c r="V253" s="761" t="s">
        <v>83</v>
      </c>
      <c r="W253" s="761" t="str">
        <f>W55</f>
        <v>CUMPLE CON AL MENOS DOS CONTRATOS EN ATENCIÓN A LA COMUNIDAD DESCRITOS EN LA NSR-10, TÍTULO A, NUMERAL A.2.3.1.2 GRUPO III</v>
      </c>
      <c r="X253" s="19"/>
      <c r="Y253" s="19"/>
      <c r="Z253" s="54"/>
      <c r="AA253" s="54"/>
      <c r="AB253" s="54"/>
      <c r="AC253" s="54"/>
      <c r="AD253" s="54"/>
      <c r="AE253" s="54"/>
      <c r="AF253" s="54"/>
      <c r="AG253" s="15"/>
      <c r="AH253" s="15"/>
      <c r="AI253" s="15"/>
      <c r="AJ253" s="15"/>
      <c r="AK253" s="39"/>
    </row>
    <row r="254" spans="1:37" s="18" customFormat="1" ht="111" customHeight="1">
      <c r="B254" s="834"/>
      <c r="C254" s="762"/>
      <c r="D254" s="762"/>
      <c r="E254" s="762"/>
      <c r="F254" s="762"/>
      <c r="G254" s="762"/>
      <c r="H254" s="762"/>
      <c r="I254" s="762"/>
      <c r="J254" s="824" t="s">
        <v>85</v>
      </c>
      <c r="K254" s="825"/>
      <c r="L254" s="825"/>
      <c r="M254" s="826"/>
      <c r="N254" s="856"/>
      <c r="O254" s="856"/>
      <c r="P254" s="762"/>
      <c r="Q254" s="762"/>
      <c r="R254" s="842"/>
      <c r="S254" s="762"/>
      <c r="T254" s="840"/>
      <c r="U254" s="762"/>
      <c r="V254" s="762"/>
      <c r="W254" s="762"/>
      <c r="X254" s="19"/>
      <c r="Y254" s="19"/>
      <c r="Z254" s="54"/>
      <c r="AA254" s="54"/>
      <c r="AB254" s="54"/>
      <c r="AC254" s="54"/>
      <c r="AD254" s="54"/>
      <c r="AE254" s="54"/>
      <c r="AF254" s="54"/>
      <c r="AG254" s="15"/>
      <c r="AH254" s="15"/>
      <c r="AI254" s="15"/>
      <c r="AJ254" s="15"/>
      <c r="AK254" s="39"/>
    </row>
    <row r="255" spans="1:37" s="15" customFormat="1" ht="57.75" customHeight="1">
      <c r="A255" s="20"/>
      <c r="B255" s="791"/>
      <c r="C255" s="773">
        <v>105</v>
      </c>
      <c r="D255" s="773">
        <v>67</v>
      </c>
      <c r="E255" s="773" t="s">
        <v>508</v>
      </c>
      <c r="F255" s="773" t="s">
        <v>504</v>
      </c>
      <c r="G255" s="794">
        <v>2465.1799999999998</v>
      </c>
      <c r="H255" s="782" t="s">
        <v>423</v>
      </c>
      <c r="I255" s="797">
        <v>1</v>
      </c>
      <c r="J255" s="114" t="s">
        <v>422</v>
      </c>
      <c r="K255" s="115">
        <v>721015</v>
      </c>
      <c r="L255" s="114" t="s">
        <v>422</v>
      </c>
      <c r="M255" s="115">
        <f>M233</f>
        <v>721211</v>
      </c>
      <c r="N255" s="836" t="s">
        <v>426</v>
      </c>
      <c r="O255" s="836" t="s">
        <v>426</v>
      </c>
      <c r="P255" s="788" t="s">
        <v>435</v>
      </c>
      <c r="Q255" s="788" t="s">
        <v>580</v>
      </c>
      <c r="R255" s="836" t="s">
        <v>526</v>
      </c>
      <c r="S255" s="800" t="s">
        <v>623</v>
      </c>
      <c r="T255" s="803" t="s">
        <v>523</v>
      </c>
      <c r="U255" s="803" t="s">
        <v>524</v>
      </c>
      <c r="V255" s="835">
        <f>IF(AND(N255="SI",O255="SI",P255="PRESENTÓ CERTIFICADO",Q255="ACORDE A ITEM 5.2.1 (T.R.)",T255="SIN OBSERVACIÓN",U255="CUMPLEN CON LO SOLICITADO"),G255*I255,0)</f>
        <v>0</v>
      </c>
      <c r="W255" s="933" t="str">
        <f>IF(OR(AND(R255="SI",R258="SI"),AND(R255="SI",R261="SI"),AND(R255="SI",R264="SI"),AND(R255="SI",R267="SI"),AND(R258="SI",R261="SI"),AND(R258="SI",R264="SI"),AND(R258="SI",R267="SI"), AND(R261="SI",R264="SI"),AND(R261="SI",R267="SI"),AND(R264="SI",R267="SI"),AND(R255="NO",T255="REQUERIMIENTOS SUBSANADOS",R258="SI"),AND(R255="NO",T255="REQUERIMIENTOS SUBSANADOS",R261="SI"),AND(R255="NO",T255="REQUERIMIENTOS SUBSANADOS",R264="SI"),AND(R255="NO",T255="REQUERIMIENTOS SUBSANADOS",R267="SI"),AND(R258="NO",T258="REQUERIMIENTOS SUBSANADOS",R261="SI"),AND(R258="NO",T258="REQUERIMIENTOS SUBSANADOS",R264="SI"),AND(R258="NO",T258="REQUERIMIENTOS SUBSANADOS",R267="SI"), AND(R261="NO",T261="REQUERIMIENTOS SUBSANADOS",R264="SI"),AND(R261="NO",T261="REQUERIMIENTOS SUBSANADOS",R267="SI"),AND(R264="NO",T264="REQUERIMIENTOS SUBSANADOS",R267="SI"),AND(R255="SI",R258="NO",T258="REQUERIMIENTOS SUBSANADOS"),AND(R255="SI",R261="NO",T261="REQUERIMIENTOS SUBSANADOS"),AND(R255="SI",R264="NO",T264="REQUERIMIENTOS SUBSANADOS"),AND(R255="SI",R267="NO",T267="REQUERIMIENTOS SUBSANADOS"),AND(R258="SI",R261="NO",T261="REQUERIMIENTOS SUBSANADOS"),AND(R258="SI",R264="NO",T264="REQUERIMIENTOS SUBSANADOS"),AND(R258="SI",R267="NO",T267="REQUERIMIENTOS SUBSANADOS"), AND(R261="SI",R264="NO",T264="REQUERIMIENTOS SUBSANADOS"),AND(R261="SI",R267="NO",T267="REQUERIMIENTOS SUBSANADOS"),AND(R264="SI",R267="NO",T267="REQUERIMIENTOS SUBSANADOS")),"SI","NO")</f>
        <v>NO</v>
      </c>
      <c r="Z255" s="54"/>
      <c r="AA255" s="54"/>
      <c r="AB255" s="54"/>
      <c r="AC255" s="54"/>
      <c r="AD255" s="54"/>
      <c r="AE255" s="54"/>
      <c r="AF255" s="54"/>
      <c r="AK255" s="18"/>
    </row>
    <row r="256" spans="1:37" s="15" customFormat="1" ht="50.25" customHeight="1">
      <c r="A256" s="20"/>
      <c r="B256" s="792"/>
      <c r="C256" s="774"/>
      <c r="D256" s="774"/>
      <c r="E256" s="774"/>
      <c r="F256" s="774"/>
      <c r="G256" s="795"/>
      <c r="H256" s="783"/>
      <c r="I256" s="798"/>
      <c r="J256" s="114" t="s">
        <v>422</v>
      </c>
      <c r="K256" s="115">
        <v>721029</v>
      </c>
      <c r="L256" s="114" t="s">
        <v>422</v>
      </c>
      <c r="M256" s="115">
        <f>M234</f>
        <v>721214</v>
      </c>
      <c r="N256" s="837"/>
      <c r="O256" s="837"/>
      <c r="P256" s="789"/>
      <c r="Q256" s="789"/>
      <c r="R256" s="837"/>
      <c r="S256" s="801"/>
      <c r="T256" s="804"/>
      <c r="U256" s="804"/>
      <c r="V256" s="835"/>
      <c r="W256" s="934"/>
      <c r="Z256" s="54"/>
      <c r="AA256" s="54"/>
      <c r="AB256" s="54"/>
      <c r="AC256" s="54"/>
      <c r="AD256" s="54"/>
      <c r="AE256" s="54"/>
      <c r="AF256" s="54"/>
      <c r="AK256" s="18"/>
    </row>
    <row r="257" spans="1:36" s="15" customFormat="1" ht="24.95" customHeight="1">
      <c r="A257" s="20"/>
      <c r="B257" s="793"/>
      <c r="C257" s="775"/>
      <c r="D257" s="775"/>
      <c r="E257" s="775"/>
      <c r="F257" s="775"/>
      <c r="G257" s="796"/>
      <c r="H257" s="784"/>
      <c r="I257" s="799"/>
      <c r="J257" s="114" t="s">
        <v>422</v>
      </c>
      <c r="K257" s="115">
        <v>721033</v>
      </c>
      <c r="L257" s="114"/>
      <c r="M257" s="115"/>
      <c r="N257" s="837"/>
      <c r="O257" s="837"/>
      <c r="P257" s="790"/>
      <c r="Q257" s="790"/>
      <c r="R257" s="837"/>
      <c r="S257" s="802"/>
      <c r="T257" s="805"/>
      <c r="U257" s="805"/>
      <c r="V257" s="835"/>
      <c r="W257" s="934"/>
      <c r="Z257" s="54"/>
      <c r="AA257" s="54"/>
      <c r="AB257" s="54"/>
      <c r="AC257" s="54"/>
      <c r="AD257" s="54"/>
      <c r="AE257" s="54"/>
      <c r="AF257" s="54"/>
    </row>
    <row r="258" spans="1:36" s="15" customFormat="1" ht="46.5" customHeight="1">
      <c r="A258" s="20"/>
      <c r="B258" s="791"/>
      <c r="C258" s="776">
        <v>86</v>
      </c>
      <c r="D258" s="776">
        <v>56</v>
      </c>
      <c r="E258" s="776" t="s">
        <v>509</v>
      </c>
      <c r="F258" s="776" t="s">
        <v>505</v>
      </c>
      <c r="G258" s="779">
        <v>1637.69</v>
      </c>
      <c r="H258" s="782" t="s">
        <v>423</v>
      </c>
      <c r="I258" s="797">
        <v>1</v>
      </c>
      <c r="J258" s="114" t="s">
        <v>422</v>
      </c>
      <c r="K258" s="115">
        <f>K255</f>
        <v>721015</v>
      </c>
      <c r="L258" s="114" t="s">
        <v>422</v>
      </c>
      <c r="M258" s="115">
        <f>M255</f>
        <v>721211</v>
      </c>
      <c r="N258" s="836" t="s">
        <v>426</v>
      </c>
      <c r="O258" s="836" t="s">
        <v>426</v>
      </c>
      <c r="P258" s="788" t="s">
        <v>435</v>
      </c>
      <c r="Q258" s="788" t="s">
        <v>580</v>
      </c>
      <c r="R258" s="836" t="s">
        <v>526</v>
      </c>
      <c r="S258" s="800" t="s">
        <v>624</v>
      </c>
      <c r="T258" s="803" t="s">
        <v>523</v>
      </c>
      <c r="U258" s="803" t="s">
        <v>524</v>
      </c>
      <c r="V258" s="835">
        <f>IF(AND(N258="SI",O258="SI",P258="PRESENTÓ CERTIFICADO",Q258="ACORDE A ITEM 5.2.1 (T.R.)",T258="SIN OBSERVACIÓN",U258="CUMPLEN CON LO SOLICITADO"),G258*I258,0)</f>
        <v>0</v>
      </c>
      <c r="W258" s="934"/>
      <c r="Z258" s="54"/>
      <c r="AA258" s="54"/>
      <c r="AB258" s="54"/>
      <c r="AC258" s="54"/>
      <c r="AD258" s="54"/>
      <c r="AE258" s="54"/>
      <c r="AF258" s="54"/>
    </row>
    <row r="259" spans="1:36" s="15" customFormat="1" ht="51.75" customHeight="1">
      <c r="A259" s="20"/>
      <c r="B259" s="792"/>
      <c r="C259" s="777"/>
      <c r="D259" s="777"/>
      <c r="E259" s="777"/>
      <c r="F259" s="777"/>
      <c r="G259" s="780"/>
      <c r="H259" s="783"/>
      <c r="I259" s="798"/>
      <c r="J259" s="114" t="s">
        <v>422</v>
      </c>
      <c r="K259" s="115">
        <f>K256</f>
        <v>721029</v>
      </c>
      <c r="L259" s="114" t="s">
        <v>422</v>
      </c>
      <c r="M259" s="115">
        <f>M256</f>
        <v>721214</v>
      </c>
      <c r="N259" s="837"/>
      <c r="O259" s="837"/>
      <c r="P259" s="789"/>
      <c r="Q259" s="789"/>
      <c r="R259" s="837"/>
      <c r="S259" s="801"/>
      <c r="T259" s="804"/>
      <c r="U259" s="804"/>
      <c r="V259" s="835"/>
      <c r="W259" s="934"/>
      <c r="Z259" s="54"/>
      <c r="AA259" s="54"/>
      <c r="AB259" s="54"/>
      <c r="AC259" s="54"/>
      <c r="AD259" s="54"/>
      <c r="AE259" s="54"/>
      <c r="AF259" s="54"/>
    </row>
    <row r="260" spans="1:36" s="15" customFormat="1" ht="48" customHeight="1">
      <c r="A260" s="20"/>
      <c r="B260" s="793"/>
      <c r="C260" s="778"/>
      <c r="D260" s="778"/>
      <c r="E260" s="778"/>
      <c r="F260" s="778"/>
      <c r="G260" s="781"/>
      <c r="H260" s="784"/>
      <c r="I260" s="799"/>
      <c r="J260" s="114" t="s">
        <v>422</v>
      </c>
      <c r="K260" s="115">
        <f>K257</f>
        <v>721033</v>
      </c>
      <c r="L260" s="114"/>
      <c r="M260" s="115"/>
      <c r="N260" s="837"/>
      <c r="O260" s="837"/>
      <c r="P260" s="790"/>
      <c r="Q260" s="790"/>
      <c r="R260" s="837"/>
      <c r="S260" s="802"/>
      <c r="T260" s="805"/>
      <c r="U260" s="805"/>
      <c r="V260" s="835"/>
      <c r="W260" s="934"/>
      <c r="Z260" s="54"/>
      <c r="AA260" s="54"/>
      <c r="AB260" s="54"/>
      <c r="AC260" s="54"/>
    </row>
    <row r="261" spans="1:36" s="15" customFormat="1" ht="24.95" customHeight="1">
      <c r="A261" s="20"/>
      <c r="B261" s="791"/>
      <c r="C261" s="773">
        <v>87</v>
      </c>
      <c r="D261" s="773">
        <v>57</v>
      </c>
      <c r="E261" s="773" t="s">
        <v>510</v>
      </c>
      <c r="F261" s="773" t="s">
        <v>506</v>
      </c>
      <c r="G261" s="794">
        <v>780.6</v>
      </c>
      <c r="H261" s="782" t="s">
        <v>423</v>
      </c>
      <c r="I261" s="797">
        <v>1</v>
      </c>
      <c r="J261" s="114" t="s">
        <v>422</v>
      </c>
      <c r="K261" s="115">
        <f>K255</f>
        <v>721015</v>
      </c>
      <c r="L261" s="114" t="s">
        <v>422</v>
      </c>
      <c r="M261" s="115">
        <f>M255</f>
        <v>721211</v>
      </c>
      <c r="N261" s="836" t="s">
        <v>426</v>
      </c>
      <c r="O261" s="836" t="s">
        <v>426</v>
      </c>
      <c r="P261" s="788" t="s">
        <v>435</v>
      </c>
      <c r="Q261" s="788" t="s">
        <v>518</v>
      </c>
      <c r="R261" s="836" t="s">
        <v>426</v>
      </c>
      <c r="S261" s="800" t="s">
        <v>585</v>
      </c>
      <c r="T261" s="803" t="s">
        <v>571</v>
      </c>
      <c r="U261" s="803" t="s">
        <v>520</v>
      </c>
      <c r="V261" s="835">
        <f>IF(OR(AND(N261="SI",O261="SI",P261="PRESENTÓ CERTIFICADO",Q261="ACORDE A ITEM 5.2.1 (T.R.)",T261="REQUERIMIENTOS SUBSANADOS",U261="CUMPLEN CON LO SOLICITADO"),AND(N261="SI",O261="SI",P261="NO PRESENTÓ CERTIFICADO",Q261="ACORDE A ITEM 5.2.1 (T.R.)",T261="REQUERIMIENTOS SUBSANADOS",U261="CUMPLEN CON LO SOLICITADO"),AND(N261="SI",O261="SI",P261="PRESENTÓ CERTIFICADO",Q261="ACORDE A ITEM 5.2.1 (T.R.)",T261="SIN OBSERVACIÓN",U261="CUMPLEN CON LO SOLICITADO")),G261*I261,0)</f>
        <v>780.6</v>
      </c>
      <c r="W261" s="934"/>
      <c r="Z261" s="54"/>
      <c r="AA261" s="54"/>
      <c r="AB261" s="54"/>
      <c r="AC261" s="54"/>
      <c r="AD261" s="12"/>
      <c r="AE261" s="12"/>
      <c r="AF261" s="12"/>
      <c r="AG261" s="12"/>
      <c r="AH261" s="12"/>
      <c r="AI261" s="12"/>
      <c r="AJ261" s="12"/>
    </row>
    <row r="262" spans="1:36" s="15" customFormat="1" ht="24.95" customHeight="1">
      <c r="A262" s="20"/>
      <c r="B262" s="792"/>
      <c r="C262" s="774"/>
      <c r="D262" s="774"/>
      <c r="E262" s="774"/>
      <c r="F262" s="774"/>
      <c r="G262" s="795"/>
      <c r="H262" s="783"/>
      <c r="I262" s="798"/>
      <c r="J262" s="114" t="s">
        <v>422</v>
      </c>
      <c r="K262" s="115">
        <f>K256</f>
        <v>721029</v>
      </c>
      <c r="L262" s="114" t="s">
        <v>422</v>
      </c>
      <c r="M262" s="115">
        <f>M256</f>
        <v>721214</v>
      </c>
      <c r="N262" s="837"/>
      <c r="O262" s="837"/>
      <c r="P262" s="789"/>
      <c r="Q262" s="789"/>
      <c r="R262" s="837"/>
      <c r="S262" s="801"/>
      <c r="T262" s="804"/>
      <c r="U262" s="804"/>
      <c r="V262" s="835"/>
      <c r="W262" s="934"/>
      <c r="Z262" s="54"/>
      <c r="AA262" s="54"/>
      <c r="AB262" s="54"/>
      <c r="AC262" s="54"/>
    </row>
    <row r="263" spans="1:36" s="15" customFormat="1" ht="24.95" customHeight="1">
      <c r="A263" s="20"/>
      <c r="B263" s="793"/>
      <c r="C263" s="775"/>
      <c r="D263" s="775"/>
      <c r="E263" s="775"/>
      <c r="F263" s="775"/>
      <c r="G263" s="796"/>
      <c r="H263" s="784"/>
      <c r="I263" s="799"/>
      <c r="J263" s="114" t="s">
        <v>422</v>
      </c>
      <c r="K263" s="115">
        <f>K257</f>
        <v>721033</v>
      </c>
      <c r="L263" s="114"/>
      <c r="M263" s="115"/>
      <c r="N263" s="837"/>
      <c r="O263" s="837"/>
      <c r="P263" s="790"/>
      <c r="Q263" s="790"/>
      <c r="R263" s="837"/>
      <c r="S263" s="802"/>
      <c r="T263" s="805"/>
      <c r="U263" s="805"/>
      <c r="V263" s="835"/>
      <c r="W263" s="934"/>
      <c r="Z263" s="54"/>
      <c r="AA263" s="54"/>
      <c r="AB263" s="54"/>
      <c r="AC263" s="54"/>
      <c r="AD263" s="39"/>
      <c r="AE263" s="39"/>
      <c r="AF263" s="39"/>
      <c r="AG263" s="39"/>
      <c r="AH263" s="39"/>
      <c r="AI263" s="39"/>
      <c r="AJ263" s="39"/>
    </row>
    <row r="264" spans="1:36" s="15" customFormat="1" ht="33" customHeight="1">
      <c r="A264" s="20"/>
      <c r="B264" s="791"/>
      <c r="C264" s="776">
        <v>84</v>
      </c>
      <c r="D264" s="776">
        <v>55</v>
      </c>
      <c r="E264" s="776" t="s">
        <v>511</v>
      </c>
      <c r="F264" s="776" t="s">
        <v>507</v>
      </c>
      <c r="G264" s="779">
        <v>163.54</v>
      </c>
      <c r="H264" s="782" t="s">
        <v>423</v>
      </c>
      <c r="I264" s="797">
        <v>1</v>
      </c>
      <c r="J264" s="114" t="s">
        <v>422</v>
      </c>
      <c r="K264" s="115">
        <f>K255</f>
        <v>721015</v>
      </c>
      <c r="L264" s="114" t="s">
        <v>424</v>
      </c>
      <c r="M264" s="115">
        <f>M255</f>
        <v>721211</v>
      </c>
      <c r="N264" s="836" t="s">
        <v>426</v>
      </c>
      <c r="O264" s="836" t="s">
        <v>426</v>
      </c>
      <c r="P264" s="788" t="s">
        <v>435</v>
      </c>
      <c r="Q264" s="788" t="s">
        <v>580</v>
      </c>
      <c r="R264" s="836" t="s">
        <v>526</v>
      </c>
      <c r="S264" s="800" t="s">
        <v>586</v>
      </c>
      <c r="T264" s="803" t="s">
        <v>523</v>
      </c>
      <c r="U264" s="803" t="s">
        <v>524</v>
      </c>
      <c r="V264" s="835">
        <f>IF(AND(N264="SI",O264="SI",P264="PRESENTÓ CERTIFICADO",Q264="ACORDE A ITEM 5.2.1 (T.R.)",T264="SIN OBSERVACIÓN",U264="CUMPLEN CON LO SOLICITADO"),G264*I264,0)</f>
        <v>0</v>
      </c>
      <c r="W264" s="934"/>
      <c r="Z264" s="54"/>
      <c r="AA264" s="54"/>
      <c r="AB264" s="54"/>
      <c r="AC264" s="54"/>
      <c r="AD264" s="39"/>
      <c r="AE264" s="39"/>
      <c r="AF264" s="39"/>
      <c r="AG264" s="39"/>
      <c r="AH264" s="39"/>
      <c r="AI264" s="39"/>
      <c r="AJ264" s="39"/>
    </row>
    <row r="265" spans="1:36" s="15" customFormat="1" ht="42" customHeight="1">
      <c r="A265" s="20"/>
      <c r="B265" s="792"/>
      <c r="C265" s="777"/>
      <c r="D265" s="777"/>
      <c r="E265" s="777"/>
      <c r="F265" s="777"/>
      <c r="G265" s="780"/>
      <c r="H265" s="783"/>
      <c r="I265" s="798"/>
      <c r="J265" s="114" t="s">
        <v>422</v>
      </c>
      <c r="K265" s="115">
        <f>K256</f>
        <v>721029</v>
      </c>
      <c r="L265" s="114" t="s">
        <v>422</v>
      </c>
      <c r="M265" s="115">
        <f>M256</f>
        <v>721214</v>
      </c>
      <c r="N265" s="837"/>
      <c r="O265" s="837"/>
      <c r="P265" s="789"/>
      <c r="Q265" s="789"/>
      <c r="R265" s="837"/>
      <c r="S265" s="801"/>
      <c r="T265" s="804"/>
      <c r="U265" s="804"/>
      <c r="V265" s="835"/>
      <c r="W265" s="934"/>
      <c r="Z265" s="54"/>
      <c r="AA265" s="54"/>
      <c r="AB265" s="54"/>
      <c r="AC265" s="54"/>
      <c r="AD265" s="39"/>
      <c r="AE265" s="39"/>
      <c r="AF265" s="39"/>
      <c r="AG265" s="39"/>
      <c r="AH265" s="39"/>
      <c r="AI265" s="39"/>
      <c r="AJ265" s="39"/>
    </row>
    <row r="266" spans="1:36" s="15" customFormat="1" ht="24.75" customHeight="1">
      <c r="A266" s="20"/>
      <c r="B266" s="793"/>
      <c r="C266" s="778"/>
      <c r="D266" s="778"/>
      <c r="E266" s="778"/>
      <c r="F266" s="778"/>
      <c r="G266" s="781"/>
      <c r="H266" s="784"/>
      <c r="I266" s="799"/>
      <c r="J266" s="114" t="s">
        <v>422</v>
      </c>
      <c r="K266" s="115">
        <f>K257</f>
        <v>721033</v>
      </c>
      <c r="L266" s="114"/>
      <c r="M266" s="115"/>
      <c r="N266" s="837"/>
      <c r="O266" s="837"/>
      <c r="P266" s="790"/>
      <c r="Q266" s="790"/>
      <c r="R266" s="837"/>
      <c r="S266" s="802"/>
      <c r="T266" s="805"/>
      <c r="U266" s="805"/>
      <c r="V266" s="835"/>
      <c r="W266" s="934"/>
      <c r="Z266" s="54"/>
      <c r="AA266" s="54"/>
      <c r="AB266" s="54"/>
      <c r="AC266" s="54"/>
      <c r="AD266" s="54"/>
      <c r="AE266" s="54"/>
      <c r="AF266" s="54"/>
      <c r="AG266" s="18"/>
      <c r="AH266" s="18"/>
      <c r="AI266" s="18"/>
      <c r="AJ266" s="18"/>
    </row>
    <row r="267" spans="1:36" s="15" customFormat="1" ht="39.75" customHeight="1">
      <c r="A267" s="20"/>
      <c r="B267" s="791"/>
      <c r="C267" s="773">
        <v>63</v>
      </c>
      <c r="D267" s="773">
        <v>42</v>
      </c>
      <c r="E267" s="773">
        <v>17446</v>
      </c>
      <c r="F267" s="773" t="s">
        <v>432</v>
      </c>
      <c r="G267" s="794">
        <v>234.64</v>
      </c>
      <c r="H267" s="782" t="s">
        <v>423</v>
      </c>
      <c r="I267" s="797">
        <v>1</v>
      </c>
      <c r="J267" s="114" t="s">
        <v>422</v>
      </c>
      <c r="K267" s="115">
        <f>K255</f>
        <v>721015</v>
      </c>
      <c r="L267" s="114" t="s">
        <v>424</v>
      </c>
      <c r="M267" s="115">
        <f>M255</f>
        <v>721211</v>
      </c>
      <c r="N267" s="836" t="s">
        <v>426</v>
      </c>
      <c r="O267" s="836" t="s">
        <v>526</v>
      </c>
      <c r="P267" s="788" t="s">
        <v>435</v>
      </c>
      <c r="Q267" s="788" t="s">
        <v>580</v>
      </c>
      <c r="R267" s="836" t="s">
        <v>526</v>
      </c>
      <c r="S267" s="979" t="s">
        <v>587</v>
      </c>
      <c r="T267" s="803" t="s">
        <v>523</v>
      </c>
      <c r="U267" s="803" t="s">
        <v>524</v>
      </c>
      <c r="V267" s="835">
        <f>IF(AND(N267="SI",O267="SI",P267="PRESENTÓ CERTIFICADO",Q267="ACORDE A ITEM 5.2.1 (T.R.)",T267="SIN OBSERVACIÓN",U267="CUMPLEN CON LO SOLICITADO"),G267*I267,0)</f>
        <v>0</v>
      </c>
      <c r="W267" s="934"/>
      <c r="Z267" s="54"/>
      <c r="AA267" s="54"/>
      <c r="AB267" s="54"/>
      <c r="AC267" s="54"/>
      <c r="AD267" s="54"/>
      <c r="AE267" s="54"/>
      <c r="AF267" s="54"/>
      <c r="AG267" s="18"/>
      <c r="AH267" s="18"/>
      <c r="AI267" s="18"/>
      <c r="AJ267" s="18"/>
    </row>
    <row r="268" spans="1:36" s="15" customFormat="1" ht="44.25" customHeight="1">
      <c r="A268" s="20"/>
      <c r="B268" s="792"/>
      <c r="C268" s="774"/>
      <c r="D268" s="774"/>
      <c r="E268" s="774"/>
      <c r="F268" s="774"/>
      <c r="G268" s="795"/>
      <c r="H268" s="783"/>
      <c r="I268" s="798"/>
      <c r="J268" s="114" t="s">
        <v>422</v>
      </c>
      <c r="K268" s="115">
        <f>K256</f>
        <v>721029</v>
      </c>
      <c r="L268" s="114" t="s">
        <v>424</v>
      </c>
      <c r="M268" s="115">
        <f>M256</f>
        <v>721214</v>
      </c>
      <c r="N268" s="837"/>
      <c r="O268" s="837"/>
      <c r="P268" s="789"/>
      <c r="Q268" s="789"/>
      <c r="R268" s="837"/>
      <c r="S268" s="980"/>
      <c r="T268" s="804"/>
      <c r="U268" s="804"/>
      <c r="V268" s="835"/>
      <c r="W268" s="934"/>
      <c r="Z268" s="54"/>
      <c r="AA268" s="54"/>
      <c r="AB268" s="54"/>
      <c r="AC268" s="54"/>
      <c r="AD268" s="54"/>
      <c r="AE268" s="54"/>
      <c r="AF268" s="54"/>
    </row>
    <row r="269" spans="1:36" s="15" customFormat="1" ht="24.95" customHeight="1">
      <c r="A269" s="20"/>
      <c r="B269" s="793"/>
      <c r="C269" s="775"/>
      <c r="D269" s="775"/>
      <c r="E269" s="775"/>
      <c r="F269" s="775"/>
      <c r="G269" s="796"/>
      <c r="H269" s="784"/>
      <c r="I269" s="799"/>
      <c r="J269" s="114" t="s">
        <v>422</v>
      </c>
      <c r="K269" s="115">
        <f>K257</f>
        <v>721033</v>
      </c>
      <c r="L269" s="114"/>
      <c r="M269" s="115"/>
      <c r="N269" s="837"/>
      <c r="O269" s="837"/>
      <c r="P269" s="790"/>
      <c r="Q269" s="790"/>
      <c r="R269" s="837"/>
      <c r="S269" s="981"/>
      <c r="T269" s="805"/>
      <c r="U269" s="805"/>
      <c r="V269" s="835"/>
      <c r="W269" s="934"/>
      <c r="Z269" s="54"/>
      <c r="AA269" s="54"/>
      <c r="AB269" s="54"/>
      <c r="AC269" s="54"/>
      <c r="AD269" s="54"/>
      <c r="AE269" s="54"/>
      <c r="AF269" s="54"/>
    </row>
    <row r="270" spans="1:36" s="12" customFormat="1" ht="24.95" customHeight="1">
      <c r="B270" s="763" t="str">
        <f>IF(S271=" "," ",IF(S271&gt;=$H$6,"CUMPLE CON LA EXPERIENCIA REQUERIDA","NO CUMPLE CON LA EXPERIENCIA REQUERIDA"))</f>
        <v>NO CUMPLE CON LA EXPERIENCIA REQUERIDA</v>
      </c>
      <c r="C270" s="764"/>
      <c r="D270" s="764"/>
      <c r="E270" s="764"/>
      <c r="F270" s="764"/>
      <c r="G270" s="764"/>
      <c r="H270" s="764"/>
      <c r="I270" s="764"/>
      <c r="J270" s="764"/>
      <c r="K270" s="764"/>
      <c r="L270" s="764"/>
      <c r="M270" s="764"/>
      <c r="N270" s="764"/>
      <c r="O270" s="765"/>
      <c r="P270" s="769" t="s">
        <v>22</v>
      </c>
      <c r="Q270" s="770"/>
      <c r="R270" s="17"/>
      <c r="S270" s="16">
        <f>IF(W255="SI",SUM(V255:V269),0)</f>
        <v>0</v>
      </c>
      <c r="T270" s="771" t="str">
        <f>IF(S271=" "," ",IF(S271&gt;=$H$6,"CUMPLE","NO CUMPLE"))</f>
        <v>NO CUMPLE</v>
      </c>
      <c r="W270" s="54"/>
      <c r="X270" s="54"/>
      <c r="Y270" s="54"/>
      <c r="Z270" s="54"/>
      <c r="AA270" s="54"/>
      <c r="AB270" s="54"/>
      <c r="AC270" s="54"/>
      <c r="AD270" s="15"/>
      <c r="AE270" s="15"/>
      <c r="AF270" s="15"/>
      <c r="AG270" s="15"/>
      <c r="AH270" s="15"/>
    </row>
    <row r="271" spans="1:36" s="15" customFormat="1" ht="24.95" customHeight="1">
      <c r="B271" s="766"/>
      <c r="C271" s="767"/>
      <c r="D271" s="767"/>
      <c r="E271" s="767"/>
      <c r="F271" s="767"/>
      <c r="G271" s="767"/>
      <c r="H271" s="767"/>
      <c r="I271" s="767"/>
      <c r="J271" s="767"/>
      <c r="K271" s="767"/>
      <c r="L271" s="767"/>
      <c r="M271" s="767"/>
      <c r="N271" s="767"/>
      <c r="O271" s="768"/>
      <c r="P271" s="769" t="s">
        <v>24</v>
      </c>
      <c r="Q271" s="770"/>
      <c r="R271" s="17"/>
      <c r="S271" s="84">
        <f>IFERROR((S270/$P$6)," ")</f>
        <v>0</v>
      </c>
      <c r="T271" s="772"/>
      <c r="W271" s="54"/>
      <c r="X271" s="54"/>
      <c r="Y271" s="54"/>
      <c r="Z271" s="54"/>
      <c r="AA271" s="54"/>
      <c r="AB271" s="54"/>
      <c r="AC271" s="54"/>
    </row>
    <row r="272" spans="1:36" ht="30" customHeight="1">
      <c r="AA272" s="54"/>
      <c r="AB272" s="54"/>
      <c r="AC272" s="54"/>
      <c r="AD272" s="15"/>
      <c r="AE272" s="15"/>
      <c r="AF272" s="15"/>
      <c r="AG272" s="15"/>
      <c r="AH272" s="12"/>
    </row>
    <row r="273" spans="1:37" ht="30" customHeight="1">
      <c r="AA273" s="54"/>
      <c r="AB273" s="54"/>
      <c r="AC273" s="54"/>
      <c r="AD273" s="15"/>
      <c r="AE273" s="15"/>
      <c r="AF273" s="15"/>
      <c r="AG273" s="15"/>
      <c r="AH273" s="15"/>
    </row>
    <row r="274" spans="1:37" ht="36" customHeight="1">
      <c r="B274" s="107">
        <v>13</v>
      </c>
      <c r="C274" s="815" t="s">
        <v>78</v>
      </c>
      <c r="D274" s="816"/>
      <c r="E274" s="817"/>
      <c r="F274" s="818" t="str">
        <f>IFERROR(VLOOKUP(B274,LISTA_OFERENTES,2,FALSE)," ")</f>
        <v>INGAP S.A.S</v>
      </c>
      <c r="G274" s="819"/>
      <c r="H274" s="819"/>
      <c r="I274" s="819"/>
      <c r="J274" s="819"/>
      <c r="K274" s="819"/>
      <c r="L274" s="819"/>
      <c r="M274" s="819"/>
      <c r="N274" s="819"/>
      <c r="O274" s="820"/>
      <c r="P274" s="821" t="s">
        <v>107</v>
      </c>
      <c r="Q274" s="822"/>
      <c r="R274" s="823"/>
      <c r="S274" s="11">
        <f>5-(INT(COUNTBLANK(C277:C291))-10)</f>
        <v>3</v>
      </c>
      <c r="T274" s="12"/>
      <c r="AA274" s="54"/>
      <c r="AB274" s="54"/>
      <c r="AC274" s="54"/>
      <c r="AD274" s="15"/>
      <c r="AE274" s="15"/>
      <c r="AF274" s="15"/>
      <c r="AG274" s="15"/>
    </row>
    <row r="275" spans="1:37" s="18" customFormat="1" ht="30" customHeight="1">
      <c r="B275" s="833" t="s">
        <v>46</v>
      </c>
      <c r="C275" s="761" t="s">
        <v>15</v>
      </c>
      <c r="D275" s="761" t="s">
        <v>16</v>
      </c>
      <c r="E275" s="761" t="s">
        <v>17</v>
      </c>
      <c r="F275" s="761" t="s">
        <v>18</v>
      </c>
      <c r="G275" s="761" t="s">
        <v>19</v>
      </c>
      <c r="H275" s="761" t="s">
        <v>20</v>
      </c>
      <c r="I275" s="761" t="s">
        <v>21</v>
      </c>
      <c r="J275" s="830" t="s">
        <v>53</v>
      </c>
      <c r="K275" s="831"/>
      <c r="L275" s="831"/>
      <c r="M275" s="832"/>
      <c r="N275" s="855" t="s">
        <v>529</v>
      </c>
      <c r="O275" s="855" t="s">
        <v>530</v>
      </c>
      <c r="P275" s="761" t="s">
        <v>525</v>
      </c>
      <c r="Q275" s="761" t="s">
        <v>80</v>
      </c>
      <c r="R275" s="841" t="s">
        <v>592</v>
      </c>
      <c r="S275" s="838" t="s">
        <v>81</v>
      </c>
      <c r="T275" s="839" t="s">
        <v>84</v>
      </c>
      <c r="U275" s="761" t="s">
        <v>82</v>
      </c>
      <c r="V275" s="761" t="s">
        <v>83</v>
      </c>
      <c r="W275" s="761" t="str">
        <f>W77</f>
        <v>CUMPLE CON AL MENOS DOS CONTRATOS EN ATENCIÓN A LA COMUNIDAD DESCRITOS EN LA NSR-10, TÍTULO A, NUMERAL A.2.3.1.2 GRUPO III</v>
      </c>
      <c r="X275" s="19"/>
      <c r="Y275" s="19"/>
      <c r="Z275" s="54"/>
      <c r="AA275" s="54"/>
      <c r="AB275" s="54"/>
      <c r="AC275" s="54"/>
      <c r="AD275" s="54"/>
      <c r="AE275" s="54"/>
      <c r="AF275" s="54"/>
      <c r="AG275" s="15"/>
      <c r="AH275" s="15"/>
      <c r="AI275" s="15"/>
      <c r="AJ275" s="15"/>
      <c r="AK275" s="39"/>
    </row>
    <row r="276" spans="1:37" s="18" customFormat="1" ht="105" customHeight="1">
      <c r="B276" s="834"/>
      <c r="C276" s="762"/>
      <c r="D276" s="762"/>
      <c r="E276" s="762"/>
      <c r="F276" s="762"/>
      <c r="G276" s="762"/>
      <c r="H276" s="762"/>
      <c r="I276" s="762"/>
      <c r="J276" s="824" t="s">
        <v>85</v>
      </c>
      <c r="K276" s="825"/>
      <c r="L276" s="825"/>
      <c r="M276" s="826"/>
      <c r="N276" s="856"/>
      <c r="O276" s="856"/>
      <c r="P276" s="762"/>
      <c r="Q276" s="762"/>
      <c r="R276" s="842"/>
      <c r="S276" s="762"/>
      <c r="T276" s="840"/>
      <c r="U276" s="762"/>
      <c r="V276" s="762"/>
      <c r="W276" s="762"/>
      <c r="X276" s="19"/>
      <c r="Y276" s="19"/>
      <c r="Z276" s="54"/>
      <c r="AA276" s="54"/>
      <c r="AB276" s="54"/>
      <c r="AC276" s="54"/>
      <c r="AD276" s="54"/>
      <c r="AE276" s="54"/>
      <c r="AF276" s="54"/>
      <c r="AG276" s="15"/>
      <c r="AH276" s="15"/>
      <c r="AI276" s="15"/>
      <c r="AJ276" s="15"/>
      <c r="AK276" s="39"/>
    </row>
    <row r="277" spans="1:37" s="15" customFormat="1" ht="24.95" customHeight="1">
      <c r="A277" s="20"/>
      <c r="B277" s="791">
        <v>1</v>
      </c>
      <c r="C277" s="773">
        <v>76</v>
      </c>
      <c r="D277" s="773">
        <v>70</v>
      </c>
      <c r="E277" s="773" t="s">
        <v>514</v>
      </c>
      <c r="F277" s="773" t="s">
        <v>512</v>
      </c>
      <c r="G277" s="794">
        <v>8773.92</v>
      </c>
      <c r="H277" s="782" t="s">
        <v>471</v>
      </c>
      <c r="I277" s="797">
        <v>0.5</v>
      </c>
      <c r="J277" s="114" t="s">
        <v>422</v>
      </c>
      <c r="K277" s="115">
        <v>721015</v>
      </c>
      <c r="L277" s="114" t="s">
        <v>422</v>
      </c>
      <c r="M277" s="115">
        <f>M255</f>
        <v>721211</v>
      </c>
      <c r="N277" s="836" t="s">
        <v>426</v>
      </c>
      <c r="O277" s="836" t="s">
        <v>426</v>
      </c>
      <c r="P277" s="788" t="s">
        <v>435</v>
      </c>
      <c r="Q277" s="788" t="s">
        <v>518</v>
      </c>
      <c r="R277" s="836" t="s">
        <v>426</v>
      </c>
      <c r="S277" s="800" t="s">
        <v>588</v>
      </c>
      <c r="T277" s="803" t="s">
        <v>571</v>
      </c>
      <c r="U277" s="803" t="s">
        <v>520</v>
      </c>
      <c r="V277" s="835">
        <f>IF(OR(AND(N277="SI",O277="SI",P277="PRESENTÓ CERTIFICADO",Q277="ACORDE A ITEM 5.2.1 (T.R.)",T277="REQUERIMIENTOS SUBSANADOS",U277="CUMPLEN CON LO SOLICITADO"),AND(N277="SI",O277="SI",P277="NO PRESENTÓ CERTIFICADO",Q277="ACORDE A ITEM 5.2.1 (T.R.)",T277="REQUERIMIENTOS SUBSANADOS",U277="CUMPLEN CON LO SOLICITADO"),AND(N277="SI",O277="SI",P277="PRESENTÓ CERTIFICADO",Q277="ACORDE A ITEM 5.2.1 (T.R.)",T277="SIN OBSERVACIÓN",U277="CUMPLEN CON LO SOLICITADO")),G277*I277,0)</f>
        <v>4386.96</v>
      </c>
      <c r="W277" s="933" t="str">
        <f>IF(OR(AND(R277="SI",R280="SI"),AND(R277="SI",R283="SI"),AND(R277="SI",R286="SI"),AND(R277="SI",R289="SI"),AND(R280="SI",R283="SI"),AND(R280="SI",R286="SI"),AND(R280="SI",R289="SI"), AND(R283="SI",R286="SI"),AND(R283="SI",R289="SI"),AND(R286="SI",R289="SI"),AND(R277="NO",T277="REQUERIMIENTOS SUBSANADOS",R280="SI"),AND(R277="NO",T277="REQUERIMIENTOS SUBSANADOS",R283="SI"),AND(R277="NO",T277="REQUERIMIENTOS SUBSANADOS",R286="SI"),AND(R277="NO",T277="REQUERIMIENTOS SUBSANADOS",R289="SI"),AND(R280="NO",T280="REQUERIMIENTOS SUBSANADOS",R283="SI"),AND(R280="NO",T280="REQUERIMIENTOS SUBSANADOS",R286="SI"),AND(R280="NO",T280="REQUERIMIENTOS SUBSANADOS",R289="SI"), AND(R283="NO",T283="REQUERIMIENTOS SUBSANADOS",R286="SI"),AND(R283="NO",T283="REQUERIMIENTOS SUBSANADOS",R289="SI"),AND(R286="NO",T286="REQUERIMIENTOS SUBSANADOS",R289="SI"),AND(R277="SI",R280="NO",T280="REQUERIMIENTOS SUBSANADOS"),AND(R277="SI",R283="NO",T283="REQUERIMIENTOS SUBSANADOS"),AND(R277="SI",R286="NO",T286="REQUERIMIENTOS SUBSANADOS"),AND(R277="SI",R289="NO",T289="REQUERIMIENTOS SUBSANADOS"),AND(R280="SI",R283="NO",T283="REQUERIMIENTOS SUBSANADOS"),AND(R280="SI",R286="NO",T286="REQUERIMIENTOS SUBSANADOS"),AND(R280="SI",R289="NO",T289="REQUERIMIENTOS SUBSANADOS"), AND(R283="SI",R286="NO",T286="REQUERIMIENTOS SUBSANADOS"),AND(R283="SI",R289="NO",T289="REQUERIMIENTOS SUBSANADOS"),AND(R286="SI",R289="NO",T289="REQUERIMIENTOS SUBSANADOS")),"SI","NO")</f>
        <v>SI</v>
      </c>
      <c r="Z277" s="54"/>
      <c r="AA277" s="54"/>
      <c r="AB277" s="54"/>
      <c r="AC277" s="54"/>
      <c r="AD277" s="54"/>
      <c r="AE277" s="54"/>
      <c r="AF277" s="54"/>
      <c r="AK277" s="18"/>
    </row>
    <row r="278" spans="1:37" s="15" customFormat="1" ht="24.95" customHeight="1">
      <c r="A278" s="20"/>
      <c r="B278" s="792"/>
      <c r="C278" s="774"/>
      <c r="D278" s="774"/>
      <c r="E278" s="774"/>
      <c r="F278" s="774"/>
      <c r="G278" s="795"/>
      <c r="H278" s="783"/>
      <c r="I278" s="798"/>
      <c r="J278" s="114" t="s">
        <v>424</v>
      </c>
      <c r="K278" s="115">
        <v>721029</v>
      </c>
      <c r="L278" s="114" t="s">
        <v>422</v>
      </c>
      <c r="M278" s="115">
        <f>M256</f>
        <v>721214</v>
      </c>
      <c r="N278" s="837"/>
      <c r="O278" s="837"/>
      <c r="P278" s="789"/>
      <c r="Q278" s="789"/>
      <c r="R278" s="837"/>
      <c r="S278" s="801"/>
      <c r="T278" s="804"/>
      <c r="U278" s="804"/>
      <c r="V278" s="835"/>
      <c r="W278" s="934"/>
      <c r="Z278" s="54"/>
      <c r="AA278" s="54"/>
      <c r="AB278" s="54"/>
      <c r="AC278" s="54"/>
      <c r="AD278" s="54"/>
      <c r="AE278" s="54"/>
      <c r="AF278" s="54"/>
      <c r="AK278" s="18"/>
    </row>
    <row r="279" spans="1:37" s="15" customFormat="1" ht="24.95" customHeight="1">
      <c r="A279" s="20"/>
      <c r="B279" s="793"/>
      <c r="C279" s="775"/>
      <c r="D279" s="775"/>
      <c r="E279" s="775"/>
      <c r="F279" s="775"/>
      <c r="G279" s="796"/>
      <c r="H279" s="784"/>
      <c r="I279" s="799"/>
      <c r="J279" s="114" t="s">
        <v>424</v>
      </c>
      <c r="K279" s="115">
        <v>721033</v>
      </c>
      <c r="L279" s="114"/>
      <c r="M279" s="115"/>
      <c r="N279" s="837"/>
      <c r="O279" s="837"/>
      <c r="P279" s="790"/>
      <c r="Q279" s="790"/>
      <c r="R279" s="837"/>
      <c r="S279" s="802"/>
      <c r="T279" s="805"/>
      <c r="U279" s="805"/>
      <c r="V279" s="835"/>
      <c r="W279" s="934"/>
      <c r="Z279" s="54"/>
      <c r="AA279" s="54"/>
      <c r="AB279" s="54"/>
      <c r="AC279" s="54"/>
      <c r="AD279" s="54"/>
      <c r="AE279" s="54"/>
      <c r="AF279" s="54"/>
    </row>
    <row r="280" spans="1:37" s="15" customFormat="1" ht="24.95" customHeight="1">
      <c r="A280" s="20"/>
      <c r="B280" s="791">
        <v>2</v>
      </c>
      <c r="C280" s="776">
        <v>87</v>
      </c>
      <c r="D280" s="776">
        <v>80</v>
      </c>
      <c r="E280" s="776" t="s">
        <v>515</v>
      </c>
      <c r="F280" s="776" t="s">
        <v>4</v>
      </c>
      <c r="G280" s="779">
        <v>1266.6099999999999</v>
      </c>
      <c r="H280" s="782" t="s">
        <v>423</v>
      </c>
      <c r="I280" s="785">
        <v>1</v>
      </c>
      <c r="J280" s="114" t="s">
        <v>422</v>
      </c>
      <c r="K280" s="115">
        <f>K277</f>
        <v>721015</v>
      </c>
      <c r="L280" s="114" t="s">
        <v>424</v>
      </c>
      <c r="M280" s="115">
        <f>M277</f>
        <v>721211</v>
      </c>
      <c r="N280" s="836" t="s">
        <v>426</v>
      </c>
      <c r="O280" s="836" t="s">
        <v>426</v>
      </c>
      <c r="P280" s="788" t="s">
        <v>517</v>
      </c>
      <c r="Q280" s="788" t="s">
        <v>518</v>
      </c>
      <c r="R280" s="836" t="s">
        <v>426</v>
      </c>
      <c r="S280" s="809"/>
      <c r="T280" s="812" t="s">
        <v>425</v>
      </c>
      <c r="U280" s="812" t="s">
        <v>520</v>
      </c>
      <c r="V280" s="835">
        <f>IF(AND(N280="SI",O280="SI",P280="PRESENTÓ CERTIFICADO",Q280="ACORDE A ITEM 5.2.1 (T.R.)",T280="SIN OBSERVACIÓN",U280="CUMPLEN CON LO SOLICITADO"),G280*I280,0)</f>
        <v>1266.6099999999999</v>
      </c>
      <c r="W280" s="934"/>
      <c r="Z280" s="54"/>
      <c r="AA280" s="54"/>
      <c r="AB280" s="54"/>
      <c r="AC280" s="54"/>
      <c r="AD280" s="54"/>
      <c r="AE280" s="54"/>
      <c r="AF280" s="54"/>
    </row>
    <row r="281" spans="1:37" s="15" customFormat="1" ht="24.95" customHeight="1">
      <c r="A281" s="20"/>
      <c r="B281" s="792"/>
      <c r="C281" s="777"/>
      <c r="D281" s="777"/>
      <c r="E281" s="777"/>
      <c r="F281" s="777"/>
      <c r="G281" s="780"/>
      <c r="H281" s="783"/>
      <c r="I281" s="786"/>
      <c r="J281" s="114" t="s">
        <v>422</v>
      </c>
      <c r="K281" s="115">
        <f>K278</f>
        <v>721029</v>
      </c>
      <c r="L281" s="114" t="s">
        <v>422</v>
      </c>
      <c r="M281" s="115">
        <f>M278</f>
        <v>721214</v>
      </c>
      <c r="N281" s="837"/>
      <c r="O281" s="837"/>
      <c r="P281" s="789"/>
      <c r="Q281" s="789"/>
      <c r="R281" s="837"/>
      <c r="S281" s="810"/>
      <c r="T281" s="813"/>
      <c r="U281" s="813"/>
      <c r="V281" s="835"/>
      <c r="W281" s="934"/>
      <c r="Z281" s="54"/>
      <c r="AA281" s="54"/>
      <c r="AB281" s="54"/>
      <c r="AC281" s="54"/>
      <c r="AD281" s="54"/>
      <c r="AE281" s="54"/>
      <c r="AF281" s="54"/>
    </row>
    <row r="282" spans="1:37" s="15" customFormat="1" ht="24.95" customHeight="1">
      <c r="A282" s="20"/>
      <c r="B282" s="793"/>
      <c r="C282" s="778"/>
      <c r="D282" s="778"/>
      <c r="E282" s="778"/>
      <c r="F282" s="778"/>
      <c r="G282" s="781"/>
      <c r="H282" s="784"/>
      <c r="I282" s="787"/>
      <c r="J282" s="114" t="s">
        <v>424</v>
      </c>
      <c r="K282" s="115">
        <f>K279</f>
        <v>721033</v>
      </c>
      <c r="L282" s="114"/>
      <c r="M282" s="115"/>
      <c r="N282" s="837"/>
      <c r="O282" s="837"/>
      <c r="P282" s="790"/>
      <c r="Q282" s="790"/>
      <c r="R282" s="837"/>
      <c r="S282" s="811"/>
      <c r="T282" s="814"/>
      <c r="U282" s="814"/>
      <c r="V282" s="835"/>
      <c r="W282" s="934"/>
      <c r="Z282" s="54"/>
      <c r="AA282" s="54"/>
      <c r="AB282" s="54"/>
      <c r="AC282" s="54"/>
    </row>
    <row r="283" spans="1:37" s="15" customFormat="1" ht="49.5" customHeight="1">
      <c r="A283" s="20"/>
      <c r="B283" s="791">
        <v>3</v>
      </c>
      <c r="C283" s="773">
        <v>104</v>
      </c>
      <c r="D283" s="773">
        <v>91</v>
      </c>
      <c r="E283" s="773" t="s">
        <v>516</v>
      </c>
      <c r="F283" s="773" t="s">
        <v>513</v>
      </c>
      <c r="G283" s="794">
        <v>1859.21</v>
      </c>
      <c r="H283" s="782" t="s">
        <v>423</v>
      </c>
      <c r="I283" s="785">
        <v>1</v>
      </c>
      <c r="J283" s="114" t="s">
        <v>422</v>
      </c>
      <c r="K283" s="115">
        <f>K277</f>
        <v>721015</v>
      </c>
      <c r="L283" s="114" t="s">
        <v>424</v>
      </c>
      <c r="M283" s="115">
        <f>M277</f>
        <v>721211</v>
      </c>
      <c r="N283" s="836" t="s">
        <v>426</v>
      </c>
      <c r="O283" s="836" t="s">
        <v>426</v>
      </c>
      <c r="P283" s="788" t="s">
        <v>435</v>
      </c>
      <c r="Q283" s="788" t="s">
        <v>580</v>
      </c>
      <c r="R283" s="836" t="s">
        <v>526</v>
      </c>
      <c r="S283" s="800" t="s">
        <v>625</v>
      </c>
      <c r="T283" s="803" t="s">
        <v>523</v>
      </c>
      <c r="U283" s="803" t="s">
        <v>524</v>
      </c>
      <c r="V283" s="835">
        <f>IF(AND(N283="SI",O283="SI",P283="PRESENTÓ CERTIFICADO",Q283="ACORDE A ITEM 5.2.1 (T.R.)",T283="SIN OBSERVACIÓN",U283="CUMPLEN CON LO SOLICITADO"),G283*I283,0)</f>
        <v>0</v>
      </c>
      <c r="W283" s="934"/>
      <c r="Z283" s="54"/>
      <c r="AA283" s="54"/>
      <c r="AB283" s="54"/>
      <c r="AC283" s="54"/>
      <c r="AD283" s="12"/>
      <c r="AE283" s="12"/>
      <c r="AF283" s="12"/>
      <c r="AG283" s="12"/>
      <c r="AH283" s="12"/>
      <c r="AI283" s="12"/>
      <c r="AJ283" s="12"/>
    </row>
    <row r="284" spans="1:37" s="15" customFormat="1" ht="49.5" customHeight="1">
      <c r="A284" s="20"/>
      <c r="B284" s="792"/>
      <c r="C284" s="774"/>
      <c r="D284" s="774"/>
      <c r="E284" s="774"/>
      <c r="F284" s="774"/>
      <c r="G284" s="795"/>
      <c r="H284" s="783"/>
      <c r="I284" s="786"/>
      <c r="J284" s="114" t="s">
        <v>422</v>
      </c>
      <c r="K284" s="115">
        <f>K278</f>
        <v>721029</v>
      </c>
      <c r="L284" s="114" t="s">
        <v>422</v>
      </c>
      <c r="M284" s="115">
        <f>M278</f>
        <v>721214</v>
      </c>
      <c r="N284" s="837"/>
      <c r="O284" s="837"/>
      <c r="P284" s="789"/>
      <c r="Q284" s="789"/>
      <c r="R284" s="837"/>
      <c r="S284" s="801"/>
      <c r="T284" s="804"/>
      <c r="U284" s="804"/>
      <c r="V284" s="835"/>
      <c r="W284" s="934"/>
      <c r="Z284" s="54"/>
      <c r="AA284" s="54"/>
      <c r="AB284" s="54"/>
      <c r="AC284" s="54"/>
    </row>
    <row r="285" spans="1:37" s="15" customFormat="1" ht="38.25" customHeight="1">
      <c r="A285" s="20"/>
      <c r="B285" s="793"/>
      <c r="C285" s="775"/>
      <c r="D285" s="775"/>
      <c r="E285" s="775"/>
      <c r="F285" s="775"/>
      <c r="G285" s="796"/>
      <c r="H285" s="784"/>
      <c r="I285" s="787"/>
      <c r="J285" s="114" t="s">
        <v>424</v>
      </c>
      <c r="K285" s="115">
        <f>K279</f>
        <v>721033</v>
      </c>
      <c r="L285" s="114"/>
      <c r="M285" s="115"/>
      <c r="N285" s="837"/>
      <c r="O285" s="837"/>
      <c r="P285" s="790"/>
      <c r="Q285" s="790"/>
      <c r="R285" s="837"/>
      <c r="S285" s="802"/>
      <c r="T285" s="805"/>
      <c r="U285" s="805"/>
      <c r="V285" s="835"/>
      <c r="W285" s="934"/>
      <c r="Z285" s="54"/>
      <c r="AA285" s="54"/>
      <c r="AB285" s="54"/>
      <c r="AC285" s="54"/>
      <c r="AD285" s="39"/>
      <c r="AE285" s="39"/>
      <c r="AF285" s="39"/>
      <c r="AG285" s="39"/>
      <c r="AH285" s="39"/>
      <c r="AI285" s="39"/>
      <c r="AJ285" s="39"/>
    </row>
    <row r="286" spans="1:37" s="15" customFormat="1" ht="24.95" customHeight="1">
      <c r="A286" s="20"/>
      <c r="B286" s="791">
        <v>4</v>
      </c>
      <c r="C286" s="843"/>
      <c r="D286" s="843"/>
      <c r="E286" s="843"/>
      <c r="F286" s="843"/>
      <c r="G286" s="872"/>
      <c r="H286" s="843"/>
      <c r="I286" s="846"/>
      <c r="J286" s="361"/>
      <c r="K286" s="362"/>
      <c r="L286" s="361"/>
      <c r="M286" s="362"/>
      <c r="N286" s="982"/>
      <c r="O286" s="982"/>
      <c r="P286" s="788"/>
      <c r="Q286" s="788"/>
      <c r="R286" s="303"/>
      <c r="S286" s="809"/>
      <c r="T286" s="812"/>
      <c r="U286" s="812"/>
      <c r="V286" s="835">
        <f>IF(AND(N286="SI",O286="SI",P286="PRESENTÓ CERTIFICADO",Q286="ACORDE A ITEM 5.2.1 (T.R.)",T286="SIN OBSERVACIÓN",U286="CUMPLEN CON LO SOLICITADO"),G286*I286,0)</f>
        <v>0</v>
      </c>
      <c r="W286" s="934"/>
      <c r="Z286" s="54"/>
      <c r="AA286" s="54"/>
      <c r="AB286" s="54"/>
      <c r="AC286" s="54"/>
      <c r="AD286" s="39"/>
      <c r="AE286" s="39"/>
      <c r="AF286" s="39"/>
      <c r="AG286" s="39"/>
      <c r="AH286" s="39"/>
      <c r="AI286" s="39"/>
      <c r="AJ286" s="39"/>
    </row>
    <row r="287" spans="1:37" s="15" customFormat="1" ht="24.95" customHeight="1">
      <c r="A287" s="20"/>
      <c r="B287" s="792"/>
      <c r="C287" s="844"/>
      <c r="D287" s="844"/>
      <c r="E287" s="844"/>
      <c r="F287" s="844"/>
      <c r="G287" s="873"/>
      <c r="H287" s="844"/>
      <c r="I287" s="847"/>
      <c r="J287" s="361"/>
      <c r="K287" s="362"/>
      <c r="L287" s="361"/>
      <c r="M287" s="362"/>
      <c r="N287" s="983"/>
      <c r="O287" s="983"/>
      <c r="P287" s="789"/>
      <c r="Q287" s="789"/>
      <c r="R287" s="298"/>
      <c r="S287" s="810"/>
      <c r="T287" s="813"/>
      <c r="U287" s="813"/>
      <c r="V287" s="835"/>
      <c r="W287" s="934"/>
      <c r="Z287" s="54"/>
      <c r="AA287" s="54"/>
      <c r="AB287" s="54"/>
      <c r="AC287" s="54"/>
      <c r="AD287" s="39"/>
      <c r="AE287" s="39"/>
      <c r="AF287" s="39"/>
      <c r="AG287" s="39"/>
      <c r="AH287" s="39"/>
      <c r="AI287" s="39"/>
      <c r="AJ287" s="39"/>
    </row>
    <row r="288" spans="1:37" s="15" customFormat="1" ht="24.95" customHeight="1">
      <c r="A288" s="20"/>
      <c r="B288" s="793"/>
      <c r="C288" s="845"/>
      <c r="D288" s="845"/>
      <c r="E288" s="845"/>
      <c r="F288" s="845"/>
      <c r="G288" s="874"/>
      <c r="H288" s="845"/>
      <c r="I288" s="848"/>
      <c r="J288" s="361"/>
      <c r="K288" s="362"/>
      <c r="L288" s="361"/>
      <c r="M288" s="362"/>
      <c r="N288" s="983"/>
      <c r="O288" s="983"/>
      <c r="P288" s="790"/>
      <c r="Q288" s="790"/>
      <c r="R288" s="299"/>
      <c r="S288" s="811"/>
      <c r="T288" s="814"/>
      <c r="U288" s="814"/>
      <c r="V288" s="835"/>
      <c r="W288" s="934"/>
      <c r="Z288" s="54"/>
      <c r="AA288" s="54"/>
      <c r="AB288" s="54"/>
      <c r="AC288" s="54"/>
      <c r="AD288" s="54"/>
      <c r="AE288" s="54"/>
      <c r="AF288" s="54"/>
      <c r="AG288" s="18"/>
      <c r="AH288" s="18"/>
      <c r="AI288" s="18"/>
      <c r="AJ288" s="18"/>
    </row>
    <row r="289" spans="1:36" s="15" customFormat="1" ht="24.95" customHeight="1">
      <c r="A289" s="20"/>
      <c r="B289" s="791">
        <v>5</v>
      </c>
      <c r="C289" s="843"/>
      <c r="D289" s="843"/>
      <c r="E289" s="843"/>
      <c r="F289" s="843"/>
      <c r="G289" s="872"/>
      <c r="H289" s="843"/>
      <c r="I289" s="846"/>
      <c r="J289" s="361"/>
      <c r="K289" s="362"/>
      <c r="L289" s="361"/>
      <c r="M289" s="362"/>
      <c r="N289" s="982"/>
      <c r="O289" s="982"/>
      <c r="P289" s="788"/>
      <c r="Q289" s="788"/>
      <c r="R289" s="303"/>
      <c r="S289" s="800"/>
      <c r="T289" s="803"/>
      <c r="U289" s="803"/>
      <c r="V289" s="835">
        <f>IF(AND(N289="SI",O289="SI",P289="PRESENTÓ CERTIFICADO",Q289="ACORDE A ITEM 5.2.1 (T.R.)",T289="SIN OBSERVACIÓN",U289="CUMPLEN CON LO SOLICITADO"),G289*I289,0)</f>
        <v>0</v>
      </c>
      <c r="W289" s="934"/>
      <c r="Z289" s="54"/>
      <c r="AA289" s="54"/>
      <c r="AB289" s="54"/>
      <c r="AC289" s="54"/>
      <c r="AD289" s="54"/>
      <c r="AE289" s="54"/>
      <c r="AF289" s="54"/>
      <c r="AG289" s="18"/>
      <c r="AH289" s="18"/>
      <c r="AI289" s="18"/>
      <c r="AJ289" s="18"/>
    </row>
    <row r="290" spans="1:36" s="15" customFormat="1" ht="24.95" customHeight="1">
      <c r="A290" s="20"/>
      <c r="B290" s="792"/>
      <c r="C290" s="844"/>
      <c r="D290" s="844"/>
      <c r="E290" s="844"/>
      <c r="F290" s="844"/>
      <c r="G290" s="873"/>
      <c r="H290" s="844"/>
      <c r="I290" s="847"/>
      <c r="J290" s="361"/>
      <c r="K290" s="362"/>
      <c r="L290" s="361"/>
      <c r="M290" s="362"/>
      <c r="N290" s="983"/>
      <c r="O290" s="983"/>
      <c r="P290" s="789"/>
      <c r="Q290" s="789"/>
      <c r="R290" s="298"/>
      <c r="S290" s="801"/>
      <c r="T290" s="804"/>
      <c r="U290" s="804"/>
      <c r="V290" s="835"/>
      <c r="W290" s="934"/>
      <c r="Z290" s="54"/>
      <c r="AA290" s="54"/>
      <c r="AB290" s="54"/>
      <c r="AC290" s="54"/>
      <c r="AD290" s="54"/>
      <c r="AE290" s="54"/>
      <c r="AF290" s="54"/>
    </row>
    <row r="291" spans="1:36" s="15" customFormat="1" ht="24.95" customHeight="1">
      <c r="A291" s="20"/>
      <c r="B291" s="793"/>
      <c r="C291" s="845"/>
      <c r="D291" s="845"/>
      <c r="E291" s="845"/>
      <c r="F291" s="845"/>
      <c r="G291" s="874"/>
      <c r="H291" s="845"/>
      <c r="I291" s="848"/>
      <c r="J291" s="361"/>
      <c r="K291" s="362"/>
      <c r="L291" s="361"/>
      <c r="M291" s="362"/>
      <c r="N291" s="983"/>
      <c r="O291" s="983"/>
      <c r="P291" s="790"/>
      <c r="Q291" s="790"/>
      <c r="R291" s="299"/>
      <c r="S291" s="802"/>
      <c r="T291" s="805"/>
      <c r="U291" s="805"/>
      <c r="V291" s="835"/>
      <c r="W291" s="934"/>
      <c r="Z291" s="54"/>
      <c r="AA291" s="54"/>
      <c r="AB291" s="54"/>
      <c r="AC291" s="54"/>
      <c r="AD291" s="54"/>
      <c r="AE291" s="54"/>
      <c r="AF291" s="54"/>
    </row>
    <row r="292" spans="1:36" s="12" customFormat="1" ht="24.95" customHeight="1">
      <c r="B292" s="763" t="str">
        <f>IF(S293=" "," ",IF(S293&gt;=$H$6,"CUMPLE CON LA EXPERIENCIA REQUERIDA","NO CUMPLE CON LA EXPERIENCIA REQUERIDA"))</f>
        <v>CUMPLE CON LA EXPERIENCIA REQUERIDA</v>
      </c>
      <c r="C292" s="764"/>
      <c r="D292" s="764"/>
      <c r="E292" s="764"/>
      <c r="F292" s="764"/>
      <c r="G292" s="764"/>
      <c r="H292" s="764"/>
      <c r="I292" s="764"/>
      <c r="J292" s="764"/>
      <c r="K292" s="764"/>
      <c r="L292" s="764"/>
      <c r="M292" s="764"/>
      <c r="N292" s="764"/>
      <c r="O292" s="765"/>
      <c r="P292" s="769" t="s">
        <v>22</v>
      </c>
      <c r="Q292" s="770"/>
      <c r="R292" s="17"/>
      <c r="S292" s="16">
        <f>IF(W277="SI",SUM(V277:V291),0)</f>
        <v>5653.57</v>
      </c>
      <c r="T292" s="771" t="str">
        <f>IF(S293=" "," ",IF(S293&gt;=$H$6,"CUMPLE","NO CUMPLE"))</f>
        <v>CUMPLE</v>
      </c>
      <c r="W292" s="54"/>
      <c r="X292" s="54"/>
      <c r="Y292" s="54"/>
      <c r="Z292" s="54"/>
      <c r="AA292" s="54"/>
      <c r="AB292" s="54"/>
      <c r="AC292" s="54"/>
      <c r="AD292" s="15"/>
      <c r="AE292" s="15"/>
      <c r="AF292" s="15"/>
      <c r="AG292" s="15"/>
      <c r="AH292" s="15"/>
    </row>
    <row r="293" spans="1:36" s="15" customFormat="1" ht="24.95" customHeight="1">
      <c r="B293" s="766"/>
      <c r="C293" s="767"/>
      <c r="D293" s="767"/>
      <c r="E293" s="767"/>
      <c r="F293" s="767"/>
      <c r="G293" s="767"/>
      <c r="H293" s="767"/>
      <c r="I293" s="767"/>
      <c r="J293" s="767"/>
      <c r="K293" s="767"/>
      <c r="L293" s="767"/>
      <c r="M293" s="767"/>
      <c r="N293" s="767"/>
      <c r="O293" s="768"/>
      <c r="P293" s="769" t="s">
        <v>24</v>
      </c>
      <c r="Q293" s="770"/>
      <c r="R293" s="17"/>
      <c r="S293" s="84">
        <f>IFERROR((S292/$P$6)," ")</f>
        <v>4.5556567284448022</v>
      </c>
      <c r="T293" s="772"/>
      <c r="W293" s="54"/>
      <c r="X293" s="54"/>
      <c r="Y293" s="54"/>
      <c r="Z293" s="54"/>
      <c r="AA293" s="54"/>
      <c r="AB293" s="54"/>
      <c r="AC293" s="54"/>
    </row>
    <row r="294" spans="1:36" ht="30" customHeight="1">
      <c r="AA294" s="54"/>
      <c r="AB294" s="54"/>
      <c r="AC294" s="54"/>
      <c r="AD294" s="15"/>
      <c r="AE294" s="15"/>
      <c r="AF294" s="15"/>
      <c r="AG294" s="15"/>
      <c r="AH294" s="12"/>
    </row>
    <row r="295" spans="1:36" ht="30" customHeight="1">
      <c r="AA295" s="54"/>
      <c r="AB295" s="54"/>
      <c r="AC295" s="54"/>
      <c r="AD295" s="15"/>
      <c r="AE295" s="15"/>
      <c r="AF295" s="15"/>
      <c r="AG295" s="15"/>
      <c r="AH295" s="15"/>
    </row>
    <row r="296" spans="1:36" ht="36" hidden="1" customHeight="1">
      <c r="B296" s="107">
        <v>14</v>
      </c>
      <c r="C296" s="815" t="s">
        <v>78</v>
      </c>
      <c r="D296" s="816"/>
      <c r="E296" s="817"/>
      <c r="F296" s="818" t="str">
        <f>IFERROR(VLOOKUP(B296,LISTA_OFERENTES,2,FALSE)," ")</f>
        <v>N</v>
      </c>
      <c r="G296" s="819"/>
      <c r="H296" s="819"/>
      <c r="I296" s="819"/>
      <c r="J296" s="819"/>
      <c r="K296" s="819"/>
      <c r="L296" s="819"/>
      <c r="M296" s="819"/>
      <c r="N296" s="819"/>
      <c r="O296" s="820"/>
      <c r="P296" s="821" t="s">
        <v>107</v>
      </c>
      <c r="Q296" s="822"/>
      <c r="R296" s="823"/>
      <c r="S296" s="11">
        <f>5-(INT(COUNTBLANK(C299:C313))-10)</f>
        <v>0</v>
      </c>
      <c r="T296" s="12"/>
      <c r="AA296" s="54"/>
      <c r="AB296" s="54"/>
      <c r="AC296" s="54"/>
      <c r="AD296" s="15"/>
      <c r="AE296" s="15"/>
      <c r="AF296" s="15"/>
      <c r="AG296" s="15"/>
    </row>
    <row r="297" spans="1:36" s="18" customFormat="1" ht="30" hidden="1" customHeight="1">
      <c r="B297" s="833" t="s">
        <v>46</v>
      </c>
      <c r="C297" s="761" t="s">
        <v>15</v>
      </c>
      <c r="D297" s="761" t="s">
        <v>16</v>
      </c>
      <c r="E297" s="761" t="s">
        <v>17</v>
      </c>
      <c r="F297" s="761" t="s">
        <v>18</v>
      </c>
      <c r="G297" s="761" t="s">
        <v>19</v>
      </c>
      <c r="H297" s="761" t="s">
        <v>20</v>
      </c>
      <c r="I297" s="761" t="s">
        <v>21</v>
      </c>
      <c r="J297" s="830" t="s">
        <v>53</v>
      </c>
      <c r="K297" s="831"/>
      <c r="L297" s="831"/>
      <c r="M297" s="832"/>
      <c r="N297" s="761" t="s">
        <v>79</v>
      </c>
      <c r="O297" s="761" t="s">
        <v>80</v>
      </c>
      <c r="P297" s="14" t="s">
        <v>81</v>
      </c>
      <c r="Q297" s="14"/>
      <c r="R297" s="761" t="s">
        <v>82</v>
      </c>
      <c r="S297" s="761" t="s">
        <v>83</v>
      </c>
      <c r="T297" s="761" t="str">
        <f>W11</f>
        <v>CUMPLE CON AL MENOS DOS CONTRATOS EN ATENCIÓN A LA COMUNIDAD DESCRITOS EN LA NSR-10, TÍTULO A, NUMERAL A.2.3.1.2 GRUPO III</v>
      </c>
      <c r="U297" s="19"/>
      <c r="V297" s="19"/>
      <c r="W297" s="54"/>
      <c r="X297" s="54"/>
      <c r="Y297" s="54"/>
      <c r="Z297" s="54"/>
      <c r="AA297" s="54"/>
      <c r="AB297" s="54"/>
      <c r="AC297" s="54"/>
      <c r="AD297" s="15"/>
      <c r="AE297" s="15"/>
      <c r="AF297" s="15"/>
      <c r="AG297" s="15"/>
      <c r="AH297" s="39"/>
    </row>
    <row r="298" spans="1:36" s="18" customFormat="1" ht="103.5" hidden="1" customHeight="1">
      <c r="B298" s="834"/>
      <c r="C298" s="762"/>
      <c r="D298" s="762"/>
      <c r="E298" s="762"/>
      <c r="F298" s="762"/>
      <c r="G298" s="762"/>
      <c r="H298" s="762"/>
      <c r="I298" s="762"/>
      <c r="J298" s="824" t="s">
        <v>85</v>
      </c>
      <c r="K298" s="825"/>
      <c r="L298" s="825"/>
      <c r="M298" s="826"/>
      <c r="N298" s="762"/>
      <c r="O298" s="762"/>
      <c r="P298" s="13" t="s">
        <v>13</v>
      </c>
      <c r="Q298" s="13" t="s">
        <v>84</v>
      </c>
      <c r="R298" s="762"/>
      <c r="S298" s="762"/>
      <c r="T298" s="762"/>
      <c r="U298" s="19"/>
      <c r="V298" s="19"/>
      <c r="W298" s="54"/>
      <c r="X298" s="54"/>
      <c r="Y298" s="54"/>
      <c r="Z298" s="54"/>
      <c r="AA298" s="54"/>
      <c r="AB298" s="54"/>
      <c r="AC298" s="54"/>
      <c r="AD298" s="15"/>
      <c r="AE298" s="15"/>
      <c r="AF298" s="15"/>
      <c r="AG298" s="15"/>
      <c r="AH298" s="39"/>
    </row>
    <row r="299" spans="1:36" s="15" customFormat="1" ht="24.95" hidden="1" customHeight="1">
      <c r="A299" s="20"/>
      <c r="B299" s="791">
        <v>1</v>
      </c>
      <c r="C299" s="773"/>
      <c r="D299" s="773"/>
      <c r="E299" s="773"/>
      <c r="F299" s="773"/>
      <c r="G299" s="794"/>
      <c r="H299" s="782"/>
      <c r="I299" s="797"/>
      <c r="J299" s="114"/>
      <c r="K299" s="115">
        <v>721015</v>
      </c>
      <c r="L299" s="114"/>
      <c r="M299" s="115">
        <f>M277</f>
        <v>721211</v>
      </c>
      <c r="N299" s="788"/>
      <c r="O299" s="788"/>
      <c r="P299" s="800"/>
      <c r="Q299" s="803"/>
      <c r="R299" s="803"/>
      <c r="S299" s="806">
        <f>IF(COUNTIF(J299:M301,"CUMPLE")&gt;=1,(G299*I299),0)* (IF(N299="PRESENTÓ CERTIFICADO",1,0))* (IF(O299="ACORDE A ITEM 5.2.1 (T.R.)",1,0) )* ( IF(OR(Q299="SIN OBSERVACIÓN", Q299="REQUERIMIENTOS SUBSANADOS"),1,0)) *(IF(OR(R299="NINGUNO", R299="CUMPLEN CON LO SOLICITADO"),1,0))</f>
        <v>0</v>
      </c>
      <c r="T299" s="827"/>
      <c r="W299" s="54"/>
      <c r="X299" s="54"/>
      <c r="Y299" s="54"/>
      <c r="Z299" s="54"/>
      <c r="AA299" s="54"/>
      <c r="AB299" s="54"/>
      <c r="AC299" s="54"/>
      <c r="AH299" s="18"/>
    </row>
    <row r="300" spans="1:36" s="15" customFormat="1" ht="24.95" hidden="1" customHeight="1">
      <c r="A300" s="20"/>
      <c r="B300" s="792"/>
      <c r="C300" s="774"/>
      <c r="D300" s="774"/>
      <c r="E300" s="774"/>
      <c r="F300" s="774"/>
      <c r="G300" s="795"/>
      <c r="H300" s="783"/>
      <c r="I300" s="798"/>
      <c r="J300" s="114"/>
      <c r="K300" s="115">
        <v>721029</v>
      </c>
      <c r="L300" s="114"/>
      <c r="M300" s="115">
        <f>M278</f>
        <v>721214</v>
      </c>
      <c r="N300" s="789"/>
      <c r="O300" s="789"/>
      <c r="P300" s="801"/>
      <c r="Q300" s="804"/>
      <c r="R300" s="804"/>
      <c r="S300" s="807"/>
      <c r="T300" s="828"/>
      <c r="W300" s="54"/>
      <c r="X300" s="54"/>
      <c r="Y300" s="54"/>
      <c r="Z300" s="54"/>
      <c r="AA300" s="54"/>
      <c r="AB300" s="54"/>
      <c r="AC300" s="54"/>
      <c r="AH300" s="18"/>
    </row>
    <row r="301" spans="1:36" s="15" customFormat="1" ht="24.95" hidden="1" customHeight="1">
      <c r="A301" s="20"/>
      <c r="B301" s="793"/>
      <c r="C301" s="775"/>
      <c r="D301" s="775"/>
      <c r="E301" s="775"/>
      <c r="F301" s="775"/>
      <c r="G301" s="796"/>
      <c r="H301" s="784"/>
      <c r="I301" s="799"/>
      <c r="J301" s="114"/>
      <c r="K301" s="115">
        <v>721033</v>
      </c>
      <c r="L301" s="114"/>
      <c r="M301" s="115"/>
      <c r="N301" s="790"/>
      <c r="O301" s="790"/>
      <c r="P301" s="802"/>
      <c r="Q301" s="805"/>
      <c r="R301" s="805"/>
      <c r="S301" s="808"/>
      <c r="T301" s="828"/>
      <c r="W301" s="54"/>
      <c r="X301" s="54"/>
      <c r="Y301" s="54"/>
      <c r="Z301" s="54"/>
      <c r="AA301" s="54"/>
      <c r="AB301" s="54"/>
      <c r="AC301" s="54"/>
    </row>
    <row r="302" spans="1:36" s="15" customFormat="1" ht="24.95" hidden="1" customHeight="1">
      <c r="A302" s="20"/>
      <c r="B302" s="791">
        <v>2</v>
      </c>
      <c r="C302" s="776"/>
      <c r="D302" s="776"/>
      <c r="E302" s="776"/>
      <c r="F302" s="776"/>
      <c r="G302" s="779"/>
      <c r="H302" s="782"/>
      <c r="I302" s="785"/>
      <c r="J302" s="114"/>
      <c r="K302" s="115">
        <f>K299</f>
        <v>721015</v>
      </c>
      <c r="L302" s="114"/>
      <c r="M302" s="115">
        <f>M299</f>
        <v>721211</v>
      </c>
      <c r="N302" s="788"/>
      <c r="O302" s="788"/>
      <c r="P302" s="809"/>
      <c r="Q302" s="812"/>
      <c r="R302" s="812"/>
      <c r="S302" s="806">
        <f>IF(COUNTIF(J302:M304,"CUMPLE")&gt;=1,(G302*I302),0)* (IF(N302="PRESENTÓ CERTIFICADO",1,0))* (IF(O302="ACORDE A ITEM 5.2.1 (T.R.)",1,0) )* ( IF(OR(Q302="SIN OBSERVACIÓN", Q302="REQUERIMIENTOS SUBSANADOS"),1,0)) *(IF(OR(R302="NINGUNO", R302="CUMPLEN CON LO SOLICITADO"),1,0))</f>
        <v>0</v>
      </c>
      <c r="T302" s="828"/>
      <c r="W302" s="54"/>
      <c r="X302" s="54"/>
      <c r="Y302" s="54"/>
      <c r="Z302" s="54"/>
      <c r="AA302" s="54"/>
      <c r="AB302" s="54"/>
      <c r="AC302" s="54"/>
    </row>
    <row r="303" spans="1:36" s="15" customFormat="1" ht="24.95" hidden="1" customHeight="1">
      <c r="A303" s="20"/>
      <c r="B303" s="792"/>
      <c r="C303" s="777"/>
      <c r="D303" s="777"/>
      <c r="E303" s="777"/>
      <c r="F303" s="777"/>
      <c r="G303" s="780"/>
      <c r="H303" s="783"/>
      <c r="I303" s="786"/>
      <c r="J303" s="114"/>
      <c r="K303" s="115">
        <f>K300</f>
        <v>721029</v>
      </c>
      <c r="L303" s="114"/>
      <c r="M303" s="115">
        <f>M300</f>
        <v>721214</v>
      </c>
      <c r="N303" s="789"/>
      <c r="O303" s="789"/>
      <c r="P303" s="810"/>
      <c r="Q303" s="813"/>
      <c r="R303" s="813"/>
      <c r="S303" s="807"/>
      <c r="T303" s="828"/>
      <c r="W303" s="54"/>
      <c r="X303" s="54"/>
      <c r="Y303" s="54"/>
      <c r="Z303" s="54"/>
      <c r="AA303" s="54"/>
      <c r="AB303" s="54"/>
      <c r="AC303" s="54"/>
    </row>
    <row r="304" spans="1:36" s="15" customFormat="1" ht="24.95" hidden="1" customHeight="1">
      <c r="A304" s="20"/>
      <c r="B304" s="793"/>
      <c r="C304" s="778"/>
      <c r="D304" s="778"/>
      <c r="E304" s="778"/>
      <c r="F304" s="778"/>
      <c r="G304" s="781"/>
      <c r="H304" s="784"/>
      <c r="I304" s="787"/>
      <c r="J304" s="114"/>
      <c r="K304" s="115">
        <f>K301</f>
        <v>721033</v>
      </c>
      <c r="L304" s="114"/>
      <c r="M304" s="115"/>
      <c r="N304" s="790"/>
      <c r="O304" s="790"/>
      <c r="P304" s="811"/>
      <c r="Q304" s="814"/>
      <c r="R304" s="814"/>
      <c r="S304" s="808"/>
      <c r="T304" s="828"/>
      <c r="W304" s="54"/>
      <c r="X304" s="54"/>
      <c r="Y304" s="54"/>
      <c r="Z304" s="54"/>
    </row>
    <row r="305" spans="1:34" s="15" customFormat="1" ht="24.95" hidden="1" customHeight="1">
      <c r="A305" s="20"/>
      <c r="B305" s="791">
        <v>3</v>
      </c>
      <c r="C305" s="773"/>
      <c r="D305" s="773"/>
      <c r="E305" s="773"/>
      <c r="F305" s="773"/>
      <c r="G305" s="794"/>
      <c r="H305" s="782"/>
      <c r="I305" s="797"/>
      <c r="J305" s="114"/>
      <c r="K305" s="115">
        <f>K299</f>
        <v>721015</v>
      </c>
      <c r="L305" s="114"/>
      <c r="M305" s="115">
        <f>M299</f>
        <v>721211</v>
      </c>
      <c r="N305" s="788"/>
      <c r="O305" s="788"/>
      <c r="P305" s="800"/>
      <c r="Q305" s="803"/>
      <c r="R305" s="803"/>
      <c r="S305" s="806">
        <f>IF(COUNTIF(J305:M307,"CUMPLE")&gt;=1,(G305*I305),0)* (IF(N305="PRESENTÓ CERTIFICADO",1,0))* (IF(O305="ACORDE A ITEM 5.2.1 (T.R.)",1,0) )* ( IF(OR(Q305="SIN OBSERVACIÓN", Q305="REQUERIMIENTOS SUBSANADOS"),1,0)) *(IF(OR(R305="NINGUNO", R305="CUMPLEN CON LO SOLICITADO"),1,0))</f>
        <v>0</v>
      </c>
      <c r="T305" s="828"/>
      <c r="W305" s="54"/>
      <c r="X305" s="54"/>
      <c r="Y305" s="54"/>
      <c r="Z305" s="54"/>
      <c r="AA305" s="12"/>
      <c r="AB305" s="12"/>
      <c r="AC305" s="12"/>
      <c r="AD305" s="12"/>
      <c r="AE305" s="12"/>
      <c r="AF305" s="12"/>
      <c r="AG305" s="12"/>
    </row>
    <row r="306" spans="1:34" s="15" customFormat="1" ht="24.95" hidden="1" customHeight="1">
      <c r="A306" s="20"/>
      <c r="B306" s="792"/>
      <c r="C306" s="774"/>
      <c r="D306" s="774"/>
      <c r="E306" s="774"/>
      <c r="F306" s="774"/>
      <c r="G306" s="795"/>
      <c r="H306" s="783"/>
      <c r="I306" s="798"/>
      <c r="J306" s="114"/>
      <c r="K306" s="115">
        <f>K300</f>
        <v>721029</v>
      </c>
      <c r="L306" s="114"/>
      <c r="M306" s="115">
        <f>M300</f>
        <v>721214</v>
      </c>
      <c r="N306" s="789"/>
      <c r="O306" s="789"/>
      <c r="P306" s="801"/>
      <c r="Q306" s="804"/>
      <c r="R306" s="804"/>
      <c r="S306" s="807"/>
      <c r="T306" s="828"/>
      <c r="W306" s="54"/>
      <c r="X306" s="54"/>
      <c r="Y306" s="54"/>
      <c r="Z306" s="54"/>
    </row>
    <row r="307" spans="1:34" s="15" customFormat="1" ht="24.95" hidden="1" customHeight="1">
      <c r="A307" s="20"/>
      <c r="B307" s="793"/>
      <c r="C307" s="775"/>
      <c r="D307" s="775"/>
      <c r="E307" s="775"/>
      <c r="F307" s="775"/>
      <c r="G307" s="796"/>
      <c r="H307" s="784"/>
      <c r="I307" s="799"/>
      <c r="J307" s="114"/>
      <c r="K307" s="115">
        <f>K301</f>
        <v>721033</v>
      </c>
      <c r="L307" s="114"/>
      <c r="M307" s="115"/>
      <c r="N307" s="790"/>
      <c r="O307" s="790"/>
      <c r="P307" s="802"/>
      <c r="Q307" s="805"/>
      <c r="R307" s="805"/>
      <c r="S307" s="808"/>
      <c r="T307" s="828"/>
      <c r="W307" s="54"/>
      <c r="X307" s="54"/>
      <c r="Y307" s="54"/>
      <c r="Z307" s="54"/>
      <c r="AA307" s="39"/>
      <c r="AB307" s="39"/>
      <c r="AC307" s="39"/>
      <c r="AD307" s="39"/>
      <c r="AE307" s="39"/>
      <c r="AF307" s="39"/>
      <c r="AG307" s="39"/>
    </row>
    <row r="308" spans="1:34" s="15" customFormat="1" ht="24.95" hidden="1" customHeight="1">
      <c r="A308" s="20"/>
      <c r="B308" s="791">
        <v>4</v>
      </c>
      <c r="C308" s="776"/>
      <c r="D308" s="776"/>
      <c r="E308" s="776"/>
      <c r="F308" s="776"/>
      <c r="G308" s="779"/>
      <c r="H308" s="782"/>
      <c r="I308" s="785"/>
      <c r="J308" s="114"/>
      <c r="K308" s="115">
        <f>K299</f>
        <v>721015</v>
      </c>
      <c r="L308" s="114"/>
      <c r="M308" s="115">
        <f>M299</f>
        <v>721211</v>
      </c>
      <c r="N308" s="788"/>
      <c r="O308" s="788"/>
      <c r="P308" s="809"/>
      <c r="Q308" s="812"/>
      <c r="R308" s="812"/>
      <c r="S308" s="806">
        <f>IF(COUNTIF(J308:M310,"CUMPLE")&gt;=1,(G308*I308),0)* (IF(N308="PRESENTÓ CERTIFICADO",1,0))* (IF(O308="ACORDE A ITEM 5.2.1 (T.R.)",1,0) )* ( IF(OR(Q308="SIN OBSERVACIÓN", Q308="REQUERIMIENTOS SUBSANADOS"),1,0)) *(IF(OR(R308="NINGUNO", R308="CUMPLEN CON LO SOLICITADO"),1,0))</f>
        <v>0</v>
      </c>
      <c r="T308" s="828"/>
      <c r="W308" s="54"/>
      <c r="X308" s="54"/>
      <c r="Y308" s="54"/>
      <c r="Z308" s="54"/>
      <c r="AA308" s="39"/>
      <c r="AB308" s="39"/>
      <c r="AC308" s="39"/>
      <c r="AD308" s="39"/>
      <c r="AE308" s="39"/>
      <c r="AF308" s="39"/>
      <c r="AG308" s="39"/>
    </row>
    <row r="309" spans="1:34" s="15" customFormat="1" ht="24.95" hidden="1" customHeight="1">
      <c r="A309" s="20"/>
      <c r="B309" s="792"/>
      <c r="C309" s="777"/>
      <c r="D309" s="777"/>
      <c r="E309" s="777"/>
      <c r="F309" s="777"/>
      <c r="G309" s="780"/>
      <c r="H309" s="783"/>
      <c r="I309" s="786"/>
      <c r="J309" s="114"/>
      <c r="K309" s="115">
        <f>K300</f>
        <v>721029</v>
      </c>
      <c r="L309" s="114"/>
      <c r="M309" s="115">
        <f>M300</f>
        <v>721214</v>
      </c>
      <c r="N309" s="789"/>
      <c r="O309" s="789"/>
      <c r="P309" s="810"/>
      <c r="Q309" s="813"/>
      <c r="R309" s="813"/>
      <c r="S309" s="807"/>
      <c r="T309" s="828"/>
      <c r="W309" s="54"/>
      <c r="X309" s="54"/>
      <c r="Y309" s="54"/>
      <c r="Z309" s="54"/>
      <c r="AA309" s="39"/>
      <c r="AB309" s="39"/>
      <c r="AC309" s="39"/>
      <c r="AD309" s="39"/>
      <c r="AE309" s="39"/>
      <c r="AF309" s="39"/>
      <c r="AG309" s="39"/>
    </row>
    <row r="310" spans="1:34" s="15" customFormat="1" ht="24.95" hidden="1" customHeight="1">
      <c r="A310" s="20"/>
      <c r="B310" s="793"/>
      <c r="C310" s="778"/>
      <c r="D310" s="778"/>
      <c r="E310" s="778"/>
      <c r="F310" s="778"/>
      <c r="G310" s="781"/>
      <c r="H310" s="784"/>
      <c r="I310" s="787"/>
      <c r="J310" s="114"/>
      <c r="K310" s="115">
        <f>K301</f>
        <v>721033</v>
      </c>
      <c r="L310" s="114"/>
      <c r="M310" s="115"/>
      <c r="N310" s="790"/>
      <c r="O310" s="790"/>
      <c r="P310" s="811"/>
      <c r="Q310" s="814"/>
      <c r="R310" s="814"/>
      <c r="S310" s="808"/>
      <c r="T310" s="828"/>
      <c r="W310" s="54"/>
      <c r="X310" s="54"/>
      <c r="Y310" s="54"/>
      <c r="Z310" s="54"/>
      <c r="AA310" s="54"/>
      <c r="AB310" s="54"/>
      <c r="AC310" s="54"/>
      <c r="AD310" s="18"/>
      <c r="AE310" s="18"/>
      <c r="AF310" s="18"/>
      <c r="AG310" s="18"/>
    </row>
    <row r="311" spans="1:34" s="15" customFormat="1" ht="24.95" hidden="1" customHeight="1">
      <c r="A311" s="20"/>
      <c r="B311" s="791">
        <v>5</v>
      </c>
      <c r="C311" s="773"/>
      <c r="D311" s="773"/>
      <c r="E311" s="773"/>
      <c r="F311" s="773"/>
      <c r="G311" s="794"/>
      <c r="H311" s="782"/>
      <c r="I311" s="797"/>
      <c r="J311" s="114"/>
      <c r="K311" s="115">
        <f>K299</f>
        <v>721015</v>
      </c>
      <c r="L311" s="114"/>
      <c r="M311" s="115">
        <f>M299</f>
        <v>721211</v>
      </c>
      <c r="N311" s="788"/>
      <c r="O311" s="788"/>
      <c r="P311" s="800"/>
      <c r="Q311" s="803"/>
      <c r="R311" s="803"/>
      <c r="S311" s="806">
        <f>IF(COUNTIF(J311:M313,"CUMPLE")&gt;=1,(G311*I311),0)* (IF(N311="PRESENTÓ CERTIFICADO",1,0))* (IF(O311="ACORDE A ITEM 5.2.1 (T.R.)",1,0) )* ( IF(OR(Q311="SIN OBSERVACIÓN", Q311="REQUERIMIENTOS SUBSANADOS"),1,0)) *(IF(OR(R311="NINGUNO", R311="CUMPLEN CON LO SOLICITADO"),1,0))</f>
        <v>0</v>
      </c>
      <c r="T311" s="828"/>
      <c r="W311" s="54"/>
      <c r="X311" s="54"/>
      <c r="Y311" s="54"/>
      <c r="Z311" s="54"/>
      <c r="AA311" s="54"/>
      <c r="AB311" s="54"/>
      <c r="AC311" s="54"/>
      <c r="AD311" s="18"/>
      <c r="AE311" s="18"/>
      <c r="AF311" s="18"/>
      <c r="AG311" s="18"/>
    </row>
    <row r="312" spans="1:34" s="15" customFormat="1" ht="24.95" hidden="1" customHeight="1">
      <c r="A312" s="20"/>
      <c r="B312" s="792"/>
      <c r="C312" s="774"/>
      <c r="D312" s="774"/>
      <c r="E312" s="774"/>
      <c r="F312" s="774"/>
      <c r="G312" s="795"/>
      <c r="H312" s="783"/>
      <c r="I312" s="798"/>
      <c r="J312" s="114"/>
      <c r="K312" s="115">
        <f>K300</f>
        <v>721029</v>
      </c>
      <c r="L312" s="114"/>
      <c r="M312" s="115">
        <f>M300</f>
        <v>721214</v>
      </c>
      <c r="N312" s="789"/>
      <c r="O312" s="789"/>
      <c r="P312" s="801"/>
      <c r="Q312" s="804"/>
      <c r="R312" s="804"/>
      <c r="S312" s="807"/>
      <c r="T312" s="828"/>
      <c r="W312" s="54"/>
      <c r="X312" s="54"/>
      <c r="Y312" s="54"/>
      <c r="Z312" s="54"/>
      <c r="AA312" s="54"/>
      <c r="AB312" s="54"/>
      <c r="AC312" s="54"/>
    </row>
    <row r="313" spans="1:34" s="15" customFormat="1" ht="24.95" hidden="1" customHeight="1">
      <c r="A313" s="20"/>
      <c r="B313" s="793"/>
      <c r="C313" s="775"/>
      <c r="D313" s="775"/>
      <c r="E313" s="775"/>
      <c r="F313" s="775"/>
      <c r="G313" s="796"/>
      <c r="H313" s="784"/>
      <c r="I313" s="799"/>
      <c r="J313" s="114"/>
      <c r="K313" s="115">
        <f>K301</f>
        <v>721033</v>
      </c>
      <c r="L313" s="114"/>
      <c r="M313" s="115"/>
      <c r="N313" s="790"/>
      <c r="O313" s="790"/>
      <c r="P313" s="802"/>
      <c r="Q313" s="805"/>
      <c r="R313" s="805"/>
      <c r="S313" s="808"/>
      <c r="T313" s="829"/>
      <c r="W313" s="54"/>
      <c r="X313" s="54"/>
      <c r="Y313" s="54"/>
      <c r="Z313" s="54"/>
      <c r="AA313" s="54"/>
      <c r="AB313" s="54"/>
      <c r="AC313" s="54"/>
    </row>
    <row r="314" spans="1:34" s="12" customFormat="1" ht="24.95" hidden="1" customHeight="1">
      <c r="B314" s="763" t="str">
        <f>IF(S315=" "," ",IF(S315&gt;=$H$6,"CUMPLE CON LA EXPERIENCIA REQUERIDA","NO CUMPLE CON LA EXPERIENCIA REQUERIDA"))</f>
        <v>NO CUMPLE CON LA EXPERIENCIA REQUERIDA</v>
      </c>
      <c r="C314" s="764"/>
      <c r="D314" s="764"/>
      <c r="E314" s="764"/>
      <c r="F314" s="764"/>
      <c r="G314" s="764"/>
      <c r="H314" s="764"/>
      <c r="I314" s="764"/>
      <c r="J314" s="764"/>
      <c r="K314" s="764"/>
      <c r="L314" s="764"/>
      <c r="M314" s="764"/>
      <c r="N314" s="764"/>
      <c r="O314" s="765"/>
      <c r="P314" s="769" t="s">
        <v>22</v>
      </c>
      <c r="Q314" s="770"/>
      <c r="R314" s="17"/>
      <c r="S314" s="16">
        <f>IF(T299="SI",SUM(S299:S313),0)</f>
        <v>0</v>
      </c>
      <c r="T314" s="771" t="str">
        <f>IF(S315=" "," ",IF(S315&gt;=$H$6,"CUMPLE","NO CUMPLE"))</f>
        <v>NO CUMPLE</v>
      </c>
      <c r="W314" s="54"/>
      <c r="X314" s="54"/>
      <c r="Y314" s="54"/>
      <c r="Z314" s="54"/>
      <c r="AA314" s="54"/>
      <c r="AB314" s="54"/>
      <c r="AC314" s="54"/>
      <c r="AD314" s="15"/>
      <c r="AE314" s="15"/>
      <c r="AF314" s="15"/>
      <c r="AG314" s="15"/>
      <c r="AH314" s="15"/>
    </row>
    <row r="315" spans="1:34" s="15" customFormat="1" ht="24.95" hidden="1" customHeight="1">
      <c r="B315" s="766"/>
      <c r="C315" s="767"/>
      <c r="D315" s="767"/>
      <c r="E315" s="767"/>
      <c r="F315" s="767"/>
      <c r="G315" s="767"/>
      <c r="H315" s="767"/>
      <c r="I315" s="767"/>
      <c r="J315" s="767"/>
      <c r="K315" s="767"/>
      <c r="L315" s="767"/>
      <c r="M315" s="767"/>
      <c r="N315" s="767"/>
      <c r="O315" s="768"/>
      <c r="P315" s="769" t="s">
        <v>24</v>
      </c>
      <c r="Q315" s="770"/>
      <c r="R315" s="17"/>
      <c r="S315" s="84">
        <f>IFERROR((S314/$P$6)," ")</f>
        <v>0</v>
      </c>
      <c r="T315" s="772"/>
      <c r="W315" s="54"/>
      <c r="X315" s="54"/>
      <c r="Y315" s="54"/>
      <c r="Z315" s="54"/>
      <c r="AA315" s="54"/>
      <c r="AB315" s="54"/>
      <c r="AC315" s="54"/>
    </row>
    <row r="316" spans="1:34" ht="30" hidden="1" customHeight="1">
      <c r="AA316" s="54"/>
      <c r="AB316" s="54"/>
      <c r="AC316" s="54"/>
      <c r="AD316" s="15"/>
      <c r="AE316" s="15"/>
      <c r="AF316" s="15"/>
      <c r="AG316" s="15"/>
      <c r="AH316" s="12"/>
    </row>
    <row r="317" spans="1:34" ht="30" hidden="1" customHeight="1">
      <c r="AA317" s="54"/>
      <c r="AB317" s="54"/>
      <c r="AC317" s="54"/>
      <c r="AD317" s="15"/>
      <c r="AE317" s="15"/>
      <c r="AF317" s="15"/>
      <c r="AG317" s="15"/>
      <c r="AH317" s="15"/>
    </row>
    <row r="318" spans="1:34" ht="36" hidden="1" customHeight="1">
      <c r="B318" s="107">
        <v>15</v>
      </c>
      <c r="C318" s="815" t="s">
        <v>78</v>
      </c>
      <c r="D318" s="816"/>
      <c r="E318" s="817"/>
      <c r="F318" s="818" t="str">
        <f>IFERROR(VLOOKUP(B318,LISTA_OFERENTES,2,FALSE)," ")</f>
        <v>Ñ</v>
      </c>
      <c r="G318" s="819"/>
      <c r="H318" s="819"/>
      <c r="I318" s="819"/>
      <c r="J318" s="819"/>
      <c r="K318" s="819"/>
      <c r="L318" s="819"/>
      <c r="M318" s="819"/>
      <c r="N318" s="819"/>
      <c r="O318" s="820"/>
      <c r="P318" s="821" t="s">
        <v>107</v>
      </c>
      <c r="Q318" s="822"/>
      <c r="R318" s="823"/>
      <c r="S318" s="11">
        <f>5-(INT(COUNTBLANK(C321:C335))-10)</f>
        <v>0</v>
      </c>
      <c r="T318" s="12"/>
      <c r="AA318" s="54"/>
      <c r="AB318" s="54"/>
      <c r="AC318" s="54"/>
      <c r="AD318" s="15"/>
      <c r="AE318" s="15"/>
      <c r="AF318" s="15"/>
      <c r="AG318" s="15"/>
    </row>
    <row r="319" spans="1:34" s="18" customFormat="1" ht="30" hidden="1" customHeight="1">
      <c r="B319" s="833" t="s">
        <v>46</v>
      </c>
      <c r="C319" s="761" t="s">
        <v>15</v>
      </c>
      <c r="D319" s="761" t="s">
        <v>16</v>
      </c>
      <c r="E319" s="761" t="s">
        <v>17</v>
      </c>
      <c r="F319" s="761" t="s">
        <v>18</v>
      </c>
      <c r="G319" s="761" t="s">
        <v>19</v>
      </c>
      <c r="H319" s="761" t="s">
        <v>20</v>
      </c>
      <c r="I319" s="761" t="s">
        <v>21</v>
      </c>
      <c r="J319" s="830" t="s">
        <v>53</v>
      </c>
      <c r="K319" s="831"/>
      <c r="L319" s="831"/>
      <c r="M319" s="832"/>
      <c r="N319" s="761" t="s">
        <v>79</v>
      </c>
      <c r="O319" s="761" t="s">
        <v>80</v>
      </c>
      <c r="P319" s="14" t="s">
        <v>81</v>
      </c>
      <c r="Q319" s="14"/>
      <c r="R319" s="761" t="s">
        <v>82</v>
      </c>
      <c r="S319" s="761" t="s">
        <v>83</v>
      </c>
      <c r="T319" s="761" t="str">
        <f>W11</f>
        <v>CUMPLE CON AL MENOS DOS CONTRATOS EN ATENCIÓN A LA COMUNIDAD DESCRITOS EN LA NSR-10, TÍTULO A, NUMERAL A.2.3.1.2 GRUPO III</v>
      </c>
      <c r="U319" s="19"/>
      <c r="V319" s="19"/>
      <c r="W319" s="54"/>
      <c r="X319" s="54"/>
      <c r="Y319" s="54"/>
      <c r="Z319" s="54"/>
      <c r="AA319" s="54"/>
      <c r="AB319" s="54"/>
      <c r="AC319" s="54"/>
      <c r="AD319" s="15"/>
      <c r="AE319" s="15"/>
      <c r="AF319" s="15"/>
      <c r="AG319" s="15"/>
      <c r="AH319" s="39"/>
    </row>
    <row r="320" spans="1:34" s="18" customFormat="1" ht="108.75" hidden="1" customHeight="1">
      <c r="B320" s="834"/>
      <c r="C320" s="762"/>
      <c r="D320" s="762"/>
      <c r="E320" s="762"/>
      <c r="F320" s="762"/>
      <c r="G320" s="762"/>
      <c r="H320" s="762"/>
      <c r="I320" s="762"/>
      <c r="J320" s="824" t="s">
        <v>85</v>
      </c>
      <c r="K320" s="825"/>
      <c r="L320" s="825"/>
      <c r="M320" s="826"/>
      <c r="N320" s="762"/>
      <c r="O320" s="762"/>
      <c r="P320" s="13" t="s">
        <v>13</v>
      </c>
      <c r="Q320" s="13" t="s">
        <v>84</v>
      </c>
      <c r="R320" s="762"/>
      <c r="S320" s="762"/>
      <c r="T320" s="762"/>
      <c r="U320" s="19"/>
      <c r="V320" s="19"/>
      <c r="W320" s="54"/>
      <c r="X320" s="54"/>
      <c r="Y320" s="54"/>
      <c r="Z320" s="54"/>
      <c r="AA320" s="54"/>
      <c r="AB320" s="54"/>
      <c r="AC320" s="54"/>
      <c r="AD320" s="15"/>
      <c r="AE320" s="15"/>
      <c r="AF320" s="15"/>
      <c r="AG320" s="15"/>
      <c r="AH320" s="39"/>
    </row>
    <row r="321" spans="1:34" s="15" customFormat="1" ht="24.95" hidden="1" customHeight="1">
      <c r="A321" s="20"/>
      <c r="B321" s="791">
        <v>1</v>
      </c>
      <c r="C321" s="773"/>
      <c r="D321" s="773"/>
      <c r="E321" s="773"/>
      <c r="F321" s="773"/>
      <c r="G321" s="794"/>
      <c r="H321" s="782"/>
      <c r="I321" s="797"/>
      <c r="J321" s="114"/>
      <c r="K321" s="115">
        <v>721015</v>
      </c>
      <c r="L321" s="114"/>
      <c r="M321" s="115">
        <f>M299</f>
        <v>721211</v>
      </c>
      <c r="N321" s="788"/>
      <c r="O321" s="788"/>
      <c r="P321" s="800"/>
      <c r="Q321" s="803"/>
      <c r="R321" s="803"/>
      <c r="S321" s="806">
        <f>IF(COUNTIF(J321:M323,"CUMPLE")&gt;=1,(G321*I321),0)* (IF(N321="PRESENTÓ CERTIFICADO",1,0))* (IF(O321="ACORDE A ITEM 5.2.1 (T.R.)",1,0) )* ( IF(OR(Q321="SIN OBSERVACIÓN", Q321="REQUERIMIENTOS SUBSANADOS"),1,0)) *(IF(OR(R321="NINGUNO", R321="CUMPLEN CON LO SOLICITADO"),1,0))</f>
        <v>0</v>
      </c>
      <c r="T321" s="827"/>
      <c r="W321" s="54"/>
      <c r="X321" s="54"/>
      <c r="Y321" s="54"/>
      <c r="Z321" s="54"/>
      <c r="AA321" s="54"/>
      <c r="AB321" s="54"/>
      <c r="AC321" s="54"/>
      <c r="AH321" s="18"/>
    </row>
    <row r="322" spans="1:34" s="15" customFormat="1" ht="24.95" hidden="1" customHeight="1">
      <c r="A322" s="20"/>
      <c r="B322" s="792"/>
      <c r="C322" s="774"/>
      <c r="D322" s="774"/>
      <c r="E322" s="774"/>
      <c r="F322" s="774"/>
      <c r="G322" s="795"/>
      <c r="H322" s="783"/>
      <c r="I322" s="798"/>
      <c r="J322" s="114"/>
      <c r="K322" s="115">
        <v>721029</v>
      </c>
      <c r="L322" s="114"/>
      <c r="M322" s="115">
        <f>M300</f>
        <v>721214</v>
      </c>
      <c r="N322" s="789"/>
      <c r="O322" s="789"/>
      <c r="P322" s="801"/>
      <c r="Q322" s="804"/>
      <c r="R322" s="804"/>
      <c r="S322" s="807"/>
      <c r="T322" s="828"/>
      <c r="W322" s="54"/>
      <c r="X322" s="54"/>
      <c r="Y322" s="54"/>
      <c r="Z322" s="54"/>
      <c r="AA322" s="54"/>
      <c r="AB322" s="54"/>
      <c r="AC322" s="54"/>
      <c r="AH322" s="18"/>
    </row>
    <row r="323" spans="1:34" s="15" customFormat="1" ht="24.95" hidden="1" customHeight="1">
      <c r="A323" s="20"/>
      <c r="B323" s="793"/>
      <c r="C323" s="775"/>
      <c r="D323" s="775"/>
      <c r="E323" s="775"/>
      <c r="F323" s="775"/>
      <c r="G323" s="796"/>
      <c r="H323" s="784"/>
      <c r="I323" s="799"/>
      <c r="J323" s="114"/>
      <c r="K323" s="115">
        <v>721033</v>
      </c>
      <c r="L323" s="114"/>
      <c r="M323" s="115"/>
      <c r="N323" s="790"/>
      <c r="O323" s="790"/>
      <c r="P323" s="802"/>
      <c r="Q323" s="805"/>
      <c r="R323" s="805"/>
      <c r="S323" s="808"/>
      <c r="T323" s="828"/>
      <c r="W323" s="54"/>
      <c r="X323" s="54"/>
      <c r="Y323" s="54"/>
      <c r="Z323" s="54"/>
      <c r="AA323" s="54"/>
      <c r="AB323" s="54"/>
      <c r="AC323" s="54"/>
    </row>
    <row r="324" spans="1:34" s="15" customFormat="1" ht="24.95" hidden="1" customHeight="1">
      <c r="A324" s="20"/>
      <c r="B324" s="791">
        <v>2</v>
      </c>
      <c r="C324" s="776"/>
      <c r="D324" s="776"/>
      <c r="E324" s="776"/>
      <c r="F324" s="776"/>
      <c r="G324" s="779"/>
      <c r="H324" s="782"/>
      <c r="I324" s="785"/>
      <c r="J324" s="114"/>
      <c r="K324" s="115">
        <f>K321</f>
        <v>721015</v>
      </c>
      <c r="L324" s="114"/>
      <c r="M324" s="115">
        <f>M321</f>
        <v>721211</v>
      </c>
      <c r="N324" s="788"/>
      <c r="O324" s="788"/>
      <c r="P324" s="809"/>
      <c r="Q324" s="812"/>
      <c r="R324" s="812"/>
      <c r="S324" s="806">
        <f>IF(COUNTIF(J324:M326,"CUMPLE")&gt;=1,(G324*I324),0)* (IF(N324="PRESENTÓ CERTIFICADO",1,0))* (IF(O324="ACORDE A ITEM 5.2.1 (T.R.)",1,0) )* ( IF(OR(Q324="SIN OBSERVACIÓN", Q324="REQUERIMIENTOS SUBSANADOS"),1,0)) *(IF(OR(R324="NINGUNO", R324="CUMPLEN CON LO SOLICITADO"),1,0))</f>
        <v>0</v>
      </c>
      <c r="T324" s="828"/>
      <c r="W324" s="54"/>
      <c r="X324" s="54"/>
      <c r="Y324" s="54"/>
      <c r="Z324" s="54"/>
      <c r="AA324" s="54"/>
      <c r="AB324" s="54"/>
      <c r="AC324" s="54"/>
    </row>
    <row r="325" spans="1:34" s="15" customFormat="1" ht="24.95" hidden="1" customHeight="1">
      <c r="A325" s="20"/>
      <c r="B325" s="792"/>
      <c r="C325" s="777"/>
      <c r="D325" s="777"/>
      <c r="E325" s="777"/>
      <c r="F325" s="777"/>
      <c r="G325" s="780"/>
      <c r="H325" s="783"/>
      <c r="I325" s="786"/>
      <c r="J325" s="114"/>
      <c r="K325" s="115">
        <f>K322</f>
        <v>721029</v>
      </c>
      <c r="L325" s="114"/>
      <c r="M325" s="115">
        <f>M322</f>
        <v>721214</v>
      </c>
      <c r="N325" s="789"/>
      <c r="O325" s="789"/>
      <c r="P325" s="810"/>
      <c r="Q325" s="813"/>
      <c r="R325" s="813"/>
      <c r="S325" s="807"/>
      <c r="T325" s="828"/>
      <c r="W325" s="54"/>
      <c r="X325" s="54"/>
      <c r="Y325" s="54"/>
      <c r="Z325" s="54"/>
      <c r="AA325" s="54"/>
      <c r="AB325" s="54"/>
      <c r="AC325" s="54"/>
    </row>
    <row r="326" spans="1:34" s="15" customFormat="1" ht="24.95" hidden="1" customHeight="1">
      <c r="A326" s="20"/>
      <c r="B326" s="793"/>
      <c r="C326" s="778"/>
      <c r="D326" s="778"/>
      <c r="E326" s="778"/>
      <c r="F326" s="778"/>
      <c r="G326" s="781"/>
      <c r="H326" s="784"/>
      <c r="I326" s="787"/>
      <c r="J326" s="114"/>
      <c r="K326" s="115">
        <f>K323</f>
        <v>721033</v>
      </c>
      <c r="L326" s="114"/>
      <c r="M326" s="115"/>
      <c r="N326" s="790"/>
      <c r="O326" s="790"/>
      <c r="P326" s="811"/>
      <c r="Q326" s="814"/>
      <c r="R326" s="814"/>
      <c r="S326" s="808"/>
      <c r="T326" s="828"/>
      <c r="W326" s="54"/>
      <c r="X326" s="54"/>
      <c r="Y326" s="54"/>
      <c r="Z326" s="54"/>
    </row>
    <row r="327" spans="1:34" s="15" customFormat="1" ht="24.95" hidden="1" customHeight="1">
      <c r="A327" s="20"/>
      <c r="B327" s="791">
        <v>3</v>
      </c>
      <c r="C327" s="773"/>
      <c r="D327" s="773"/>
      <c r="E327" s="773"/>
      <c r="F327" s="773"/>
      <c r="G327" s="794"/>
      <c r="H327" s="782"/>
      <c r="I327" s="797"/>
      <c r="J327" s="114"/>
      <c r="K327" s="115">
        <f>K321</f>
        <v>721015</v>
      </c>
      <c r="L327" s="114"/>
      <c r="M327" s="115">
        <f>M321</f>
        <v>721211</v>
      </c>
      <c r="N327" s="788"/>
      <c r="O327" s="788"/>
      <c r="P327" s="800"/>
      <c r="Q327" s="803"/>
      <c r="R327" s="803"/>
      <c r="S327" s="806">
        <f>IF(COUNTIF(J327:M329,"CUMPLE")&gt;=1,(G327*I327),0)* (IF(N327="PRESENTÓ CERTIFICADO",1,0))* (IF(O327="ACORDE A ITEM 5.2.1 (T.R.)",1,0) )* ( IF(OR(Q327="SIN OBSERVACIÓN", Q327="REQUERIMIENTOS SUBSANADOS"),1,0)) *(IF(OR(R327="NINGUNO", R327="CUMPLEN CON LO SOLICITADO"),1,0))</f>
        <v>0</v>
      </c>
      <c r="T327" s="828"/>
      <c r="W327" s="54"/>
      <c r="X327" s="54"/>
      <c r="Y327" s="54"/>
      <c r="Z327" s="54"/>
      <c r="AA327" s="12"/>
      <c r="AB327" s="12"/>
      <c r="AC327" s="12"/>
      <c r="AD327" s="12"/>
      <c r="AE327" s="12"/>
      <c r="AF327" s="12"/>
      <c r="AG327" s="12"/>
    </row>
    <row r="328" spans="1:34" s="15" customFormat="1" ht="24.95" hidden="1" customHeight="1">
      <c r="A328" s="20"/>
      <c r="B328" s="792"/>
      <c r="C328" s="774"/>
      <c r="D328" s="774"/>
      <c r="E328" s="774"/>
      <c r="F328" s="774"/>
      <c r="G328" s="795"/>
      <c r="H328" s="783"/>
      <c r="I328" s="798"/>
      <c r="J328" s="114"/>
      <c r="K328" s="115">
        <f>K322</f>
        <v>721029</v>
      </c>
      <c r="L328" s="114"/>
      <c r="M328" s="115">
        <f>M322</f>
        <v>721214</v>
      </c>
      <c r="N328" s="789"/>
      <c r="O328" s="789"/>
      <c r="P328" s="801"/>
      <c r="Q328" s="804"/>
      <c r="R328" s="804"/>
      <c r="S328" s="807"/>
      <c r="T328" s="828"/>
      <c r="W328" s="54"/>
      <c r="X328" s="54"/>
      <c r="Y328" s="54"/>
      <c r="Z328" s="54"/>
    </row>
    <row r="329" spans="1:34" s="15" customFormat="1" ht="24.95" hidden="1" customHeight="1">
      <c r="A329" s="20"/>
      <c r="B329" s="793"/>
      <c r="C329" s="775"/>
      <c r="D329" s="775"/>
      <c r="E329" s="775"/>
      <c r="F329" s="775"/>
      <c r="G329" s="796"/>
      <c r="H329" s="784"/>
      <c r="I329" s="799"/>
      <c r="J329" s="114"/>
      <c r="K329" s="115">
        <f>K323</f>
        <v>721033</v>
      </c>
      <c r="L329" s="114"/>
      <c r="M329" s="115"/>
      <c r="N329" s="790"/>
      <c r="O329" s="790"/>
      <c r="P329" s="802"/>
      <c r="Q329" s="805"/>
      <c r="R329" s="805"/>
      <c r="S329" s="808"/>
      <c r="T329" s="828"/>
      <c r="W329" s="54"/>
      <c r="X329" s="54"/>
      <c r="Y329" s="54"/>
      <c r="Z329" s="54"/>
      <c r="AA329" s="39"/>
      <c r="AB329" s="39"/>
      <c r="AC329" s="39"/>
      <c r="AD329" s="39"/>
      <c r="AE329" s="39"/>
      <c r="AF329" s="39"/>
      <c r="AG329" s="39"/>
    </row>
    <row r="330" spans="1:34" s="15" customFormat="1" ht="24.95" hidden="1" customHeight="1">
      <c r="A330" s="20"/>
      <c r="B330" s="791">
        <v>4</v>
      </c>
      <c r="C330" s="776"/>
      <c r="D330" s="776"/>
      <c r="E330" s="776"/>
      <c r="F330" s="776"/>
      <c r="G330" s="779"/>
      <c r="H330" s="782"/>
      <c r="I330" s="785"/>
      <c r="J330" s="114"/>
      <c r="K330" s="115">
        <f>K321</f>
        <v>721015</v>
      </c>
      <c r="L330" s="114"/>
      <c r="M330" s="115">
        <f>M321</f>
        <v>721211</v>
      </c>
      <c r="N330" s="788"/>
      <c r="O330" s="788"/>
      <c r="P330" s="809"/>
      <c r="Q330" s="812"/>
      <c r="R330" s="812"/>
      <c r="S330" s="806">
        <f>IF(COUNTIF(J330:M332,"CUMPLE")&gt;=1,(G330*I330),0)* (IF(N330="PRESENTÓ CERTIFICADO",1,0))* (IF(O330="ACORDE A ITEM 5.2.1 (T.R.)",1,0) )* ( IF(OR(Q330="SIN OBSERVACIÓN", Q330="REQUERIMIENTOS SUBSANADOS"),1,0)) *(IF(OR(R330="NINGUNO", R330="CUMPLEN CON LO SOLICITADO"),1,0))</f>
        <v>0</v>
      </c>
      <c r="T330" s="828"/>
      <c r="W330" s="54"/>
      <c r="X330" s="54"/>
      <c r="Y330" s="54"/>
      <c r="Z330" s="54"/>
      <c r="AA330" s="39"/>
      <c r="AB330" s="39"/>
      <c r="AC330" s="39"/>
      <c r="AD330" s="39"/>
      <c r="AE330" s="39"/>
      <c r="AF330" s="39"/>
      <c r="AG330" s="39"/>
    </row>
    <row r="331" spans="1:34" s="15" customFormat="1" ht="24.95" hidden="1" customHeight="1">
      <c r="A331" s="20"/>
      <c r="B331" s="792"/>
      <c r="C331" s="777"/>
      <c r="D331" s="777"/>
      <c r="E331" s="777"/>
      <c r="F331" s="777"/>
      <c r="G331" s="780"/>
      <c r="H331" s="783"/>
      <c r="I331" s="786"/>
      <c r="J331" s="114"/>
      <c r="K331" s="115">
        <f>K322</f>
        <v>721029</v>
      </c>
      <c r="L331" s="114"/>
      <c r="M331" s="115">
        <f>M322</f>
        <v>721214</v>
      </c>
      <c r="N331" s="789"/>
      <c r="O331" s="789"/>
      <c r="P331" s="810"/>
      <c r="Q331" s="813"/>
      <c r="R331" s="813"/>
      <c r="S331" s="807"/>
      <c r="T331" s="828"/>
      <c r="W331" s="54"/>
      <c r="X331" s="54"/>
      <c r="Y331" s="54"/>
      <c r="Z331" s="54"/>
      <c r="AA331" s="39"/>
      <c r="AB331" s="39"/>
      <c r="AC331" s="39"/>
      <c r="AD331" s="39"/>
      <c r="AE331" s="39"/>
      <c r="AF331" s="39"/>
      <c r="AG331" s="39"/>
    </row>
    <row r="332" spans="1:34" s="15" customFormat="1" ht="24.95" hidden="1" customHeight="1">
      <c r="A332" s="20"/>
      <c r="B332" s="793"/>
      <c r="C332" s="778"/>
      <c r="D332" s="778"/>
      <c r="E332" s="778"/>
      <c r="F332" s="778"/>
      <c r="G332" s="781"/>
      <c r="H332" s="784"/>
      <c r="I332" s="787"/>
      <c r="J332" s="114"/>
      <c r="K332" s="115">
        <f>K323</f>
        <v>721033</v>
      </c>
      <c r="L332" s="114"/>
      <c r="M332" s="115"/>
      <c r="N332" s="790"/>
      <c r="O332" s="790"/>
      <c r="P332" s="811"/>
      <c r="Q332" s="814"/>
      <c r="R332" s="814"/>
      <c r="S332" s="808"/>
      <c r="T332" s="828"/>
      <c r="W332" s="54"/>
      <c r="X332" s="54"/>
      <c r="Y332" s="54"/>
      <c r="Z332" s="54"/>
      <c r="AA332" s="54"/>
      <c r="AB332" s="54"/>
      <c r="AC332" s="54"/>
      <c r="AD332" s="18"/>
      <c r="AE332" s="18"/>
      <c r="AF332" s="18"/>
      <c r="AG332" s="18"/>
    </row>
    <row r="333" spans="1:34" s="15" customFormat="1" ht="24.95" hidden="1" customHeight="1">
      <c r="A333" s="20"/>
      <c r="B333" s="791">
        <v>5</v>
      </c>
      <c r="C333" s="773"/>
      <c r="D333" s="773"/>
      <c r="E333" s="773"/>
      <c r="F333" s="773"/>
      <c r="G333" s="794"/>
      <c r="H333" s="782"/>
      <c r="I333" s="797"/>
      <c r="J333" s="114"/>
      <c r="K333" s="115">
        <f>K321</f>
        <v>721015</v>
      </c>
      <c r="L333" s="114"/>
      <c r="M333" s="115">
        <f>M321</f>
        <v>721211</v>
      </c>
      <c r="N333" s="788"/>
      <c r="O333" s="788"/>
      <c r="P333" s="800"/>
      <c r="Q333" s="803"/>
      <c r="R333" s="803"/>
      <c r="S333" s="806">
        <f>IF(COUNTIF(J333:M335,"CUMPLE")&gt;=1,(G333*I333),0)* (IF(N333="PRESENTÓ CERTIFICADO",1,0))* (IF(O333="ACORDE A ITEM 5.2.1 (T.R.)",1,0) )* ( IF(OR(Q333="SIN OBSERVACIÓN", Q333="REQUERIMIENTOS SUBSANADOS"),1,0)) *(IF(OR(R333="NINGUNO", R333="CUMPLEN CON LO SOLICITADO"),1,0))</f>
        <v>0</v>
      </c>
      <c r="T333" s="828"/>
      <c r="W333" s="54"/>
      <c r="X333" s="54"/>
      <c r="Y333" s="54"/>
      <c r="Z333" s="54"/>
      <c r="AA333" s="54"/>
      <c r="AB333" s="54"/>
      <c r="AC333" s="54"/>
      <c r="AD333" s="18"/>
      <c r="AE333" s="18"/>
      <c r="AF333" s="18"/>
      <c r="AG333" s="18"/>
    </row>
    <row r="334" spans="1:34" s="15" customFormat="1" ht="24.95" hidden="1" customHeight="1">
      <c r="A334" s="20"/>
      <c r="B334" s="792"/>
      <c r="C334" s="774"/>
      <c r="D334" s="774"/>
      <c r="E334" s="774"/>
      <c r="F334" s="774"/>
      <c r="G334" s="795"/>
      <c r="H334" s="783"/>
      <c r="I334" s="798"/>
      <c r="J334" s="114"/>
      <c r="K334" s="115">
        <f>K322</f>
        <v>721029</v>
      </c>
      <c r="L334" s="114"/>
      <c r="M334" s="115">
        <f>M322</f>
        <v>721214</v>
      </c>
      <c r="N334" s="789"/>
      <c r="O334" s="789"/>
      <c r="P334" s="801"/>
      <c r="Q334" s="804"/>
      <c r="R334" s="804"/>
      <c r="S334" s="807"/>
      <c r="T334" s="828"/>
      <c r="W334" s="54"/>
      <c r="X334" s="54"/>
      <c r="Y334" s="54"/>
      <c r="Z334" s="54"/>
      <c r="AA334" s="54"/>
      <c r="AB334" s="54"/>
      <c r="AC334" s="54"/>
    </row>
    <row r="335" spans="1:34" s="15" customFormat="1" ht="24.95" hidden="1" customHeight="1">
      <c r="A335" s="20"/>
      <c r="B335" s="793"/>
      <c r="C335" s="775"/>
      <c r="D335" s="775"/>
      <c r="E335" s="775"/>
      <c r="F335" s="775"/>
      <c r="G335" s="796"/>
      <c r="H335" s="784"/>
      <c r="I335" s="799"/>
      <c r="J335" s="114"/>
      <c r="K335" s="115">
        <f>K323</f>
        <v>721033</v>
      </c>
      <c r="L335" s="114"/>
      <c r="M335" s="115"/>
      <c r="N335" s="790"/>
      <c r="O335" s="790"/>
      <c r="P335" s="802"/>
      <c r="Q335" s="805"/>
      <c r="R335" s="805"/>
      <c r="S335" s="808"/>
      <c r="T335" s="829"/>
      <c r="W335" s="54"/>
      <c r="X335" s="54"/>
      <c r="Y335" s="54"/>
      <c r="Z335" s="54"/>
      <c r="AA335" s="54"/>
      <c r="AB335" s="54"/>
      <c r="AC335" s="54"/>
    </row>
    <row r="336" spans="1:34" s="12" customFormat="1" ht="24.95" hidden="1" customHeight="1">
      <c r="B336" s="763" t="str">
        <f>IF(S337=" "," ",IF(S337&gt;=$H$6,"CUMPLE CON LA EXPERIENCIA REQUERIDA","NO CUMPLE CON LA EXPERIENCIA REQUERIDA"))</f>
        <v>NO CUMPLE CON LA EXPERIENCIA REQUERIDA</v>
      </c>
      <c r="C336" s="764"/>
      <c r="D336" s="764"/>
      <c r="E336" s="764"/>
      <c r="F336" s="764"/>
      <c r="G336" s="764"/>
      <c r="H336" s="764"/>
      <c r="I336" s="764"/>
      <c r="J336" s="764"/>
      <c r="K336" s="764"/>
      <c r="L336" s="764"/>
      <c r="M336" s="764"/>
      <c r="N336" s="764"/>
      <c r="O336" s="765"/>
      <c r="P336" s="769" t="s">
        <v>22</v>
      </c>
      <c r="Q336" s="770"/>
      <c r="R336" s="17"/>
      <c r="S336" s="16">
        <f>IF(T321="SI",SUM(S321:S335),0)</f>
        <v>0</v>
      </c>
      <c r="T336" s="771" t="str">
        <f>IF(S337=" "," ",IF(S337&gt;=$H$6,"CUMPLE","NO CUMPLE"))</f>
        <v>NO CUMPLE</v>
      </c>
      <c r="W336" s="54"/>
      <c r="X336" s="54"/>
      <c r="Y336" s="54"/>
      <c r="Z336" s="54"/>
      <c r="AA336" s="54"/>
      <c r="AB336" s="54"/>
      <c r="AC336" s="54"/>
      <c r="AD336" s="15"/>
      <c r="AE336" s="15"/>
      <c r="AF336" s="15"/>
      <c r="AG336" s="15"/>
      <c r="AH336" s="15"/>
    </row>
    <row r="337" spans="2:34" s="15" customFormat="1" ht="24.95" hidden="1" customHeight="1">
      <c r="B337" s="766"/>
      <c r="C337" s="767"/>
      <c r="D337" s="767"/>
      <c r="E337" s="767"/>
      <c r="F337" s="767"/>
      <c r="G337" s="767"/>
      <c r="H337" s="767"/>
      <c r="I337" s="767"/>
      <c r="J337" s="767"/>
      <c r="K337" s="767"/>
      <c r="L337" s="767"/>
      <c r="M337" s="767"/>
      <c r="N337" s="767"/>
      <c r="O337" s="768"/>
      <c r="P337" s="769" t="s">
        <v>24</v>
      </c>
      <c r="Q337" s="770"/>
      <c r="R337" s="17"/>
      <c r="S337" s="84">
        <f>IFERROR((S336/$P$6)," ")</f>
        <v>0</v>
      </c>
      <c r="T337" s="772"/>
      <c r="W337" s="54"/>
      <c r="X337" s="54"/>
      <c r="Y337" s="54"/>
      <c r="Z337" s="54"/>
      <c r="AA337" s="54"/>
      <c r="AB337" s="54"/>
      <c r="AC337" s="54"/>
    </row>
    <row r="338" spans="2:34" ht="30" hidden="1" customHeight="1">
      <c r="AA338" s="54"/>
      <c r="AB338" s="54"/>
      <c r="AC338" s="54"/>
      <c r="AD338" s="15"/>
      <c r="AE338" s="15"/>
      <c r="AF338" s="15"/>
      <c r="AG338" s="15"/>
      <c r="AH338" s="12"/>
    </row>
    <row r="339" spans="2:34" ht="30" hidden="1" customHeight="1">
      <c r="AA339" s="54"/>
      <c r="AB339" s="54"/>
      <c r="AC339" s="54"/>
      <c r="AD339" s="15"/>
      <c r="AE339" s="15"/>
      <c r="AF339" s="15"/>
      <c r="AG339" s="15"/>
      <c r="AH339" s="15"/>
    </row>
    <row r="340" spans="2:34" ht="30" hidden="1" customHeight="1">
      <c r="B340" s="107">
        <v>16</v>
      </c>
      <c r="C340" s="815" t="s">
        <v>78</v>
      </c>
      <c r="D340" s="816"/>
      <c r="E340" s="817"/>
      <c r="F340" s="818" t="str">
        <f>IFERROR(VLOOKUP(B340,LISTA_OFERENTES,2,FALSE)," ")</f>
        <v>O1</v>
      </c>
      <c r="G340" s="819"/>
      <c r="H340" s="819"/>
      <c r="I340" s="819"/>
      <c r="J340" s="819"/>
      <c r="K340" s="819"/>
      <c r="L340" s="819"/>
      <c r="M340" s="819"/>
      <c r="N340" s="819"/>
      <c r="O340" s="820"/>
      <c r="P340" s="821" t="s">
        <v>107</v>
      </c>
      <c r="Q340" s="822"/>
      <c r="R340" s="823"/>
      <c r="S340" s="11">
        <f>5-(INT(COUNTBLANK(C343:C357))-10)</f>
        <v>0</v>
      </c>
      <c r="T340" s="12"/>
      <c r="AA340" s="54"/>
      <c r="AB340" s="54"/>
      <c r="AC340" s="54"/>
      <c r="AD340" s="15"/>
      <c r="AE340" s="15"/>
      <c r="AF340" s="15"/>
      <c r="AG340" s="15"/>
    </row>
    <row r="341" spans="2:34" ht="33.75" hidden="1" customHeight="1">
      <c r="B341" s="833" t="s">
        <v>46</v>
      </c>
      <c r="C341" s="761" t="s">
        <v>15</v>
      </c>
      <c r="D341" s="761" t="s">
        <v>16</v>
      </c>
      <c r="E341" s="761" t="s">
        <v>17</v>
      </c>
      <c r="F341" s="761" t="s">
        <v>18</v>
      </c>
      <c r="G341" s="761" t="s">
        <v>19</v>
      </c>
      <c r="H341" s="761" t="s">
        <v>20</v>
      </c>
      <c r="I341" s="761" t="s">
        <v>21</v>
      </c>
      <c r="J341" s="830" t="s">
        <v>53</v>
      </c>
      <c r="K341" s="831"/>
      <c r="L341" s="831"/>
      <c r="M341" s="832"/>
      <c r="N341" s="761" t="s">
        <v>79</v>
      </c>
      <c r="O341" s="761" t="s">
        <v>80</v>
      </c>
      <c r="P341" s="14" t="s">
        <v>81</v>
      </c>
      <c r="Q341" s="14"/>
      <c r="R341" s="761" t="s">
        <v>82</v>
      </c>
      <c r="S341" s="761" t="s">
        <v>83</v>
      </c>
      <c r="T341" s="761" t="str">
        <f>W33</f>
        <v>CUMPLE CON AL MENOS DOS CONTRATOS EN ATENCIÓN A LA COMUNIDAD DESCRITOS EN LA NSR-10, TÍTULO A, NUMERAL A.2.3.1.2 GRUPO III</v>
      </c>
      <c r="AA341" s="54"/>
      <c r="AB341" s="54"/>
      <c r="AC341" s="54"/>
      <c r="AD341" s="15"/>
      <c r="AE341" s="15"/>
      <c r="AF341" s="15"/>
      <c r="AG341" s="15"/>
    </row>
    <row r="342" spans="2:34" ht="67.5" hidden="1" customHeight="1">
      <c r="B342" s="834"/>
      <c r="C342" s="762"/>
      <c r="D342" s="762"/>
      <c r="E342" s="762"/>
      <c r="F342" s="762"/>
      <c r="G342" s="762"/>
      <c r="H342" s="762"/>
      <c r="I342" s="762"/>
      <c r="J342" s="824" t="s">
        <v>85</v>
      </c>
      <c r="K342" s="825"/>
      <c r="L342" s="825"/>
      <c r="M342" s="826"/>
      <c r="N342" s="762"/>
      <c r="O342" s="762"/>
      <c r="P342" s="13" t="s">
        <v>13</v>
      </c>
      <c r="Q342" s="13" t="s">
        <v>84</v>
      </c>
      <c r="R342" s="762"/>
      <c r="S342" s="762"/>
      <c r="T342" s="762"/>
      <c r="AA342" s="54"/>
      <c r="AB342" s="54"/>
      <c r="AC342" s="54"/>
      <c r="AD342" s="15"/>
      <c r="AE342" s="15"/>
      <c r="AF342" s="15"/>
      <c r="AG342" s="15"/>
    </row>
    <row r="343" spans="2:34" ht="30" hidden="1" customHeight="1">
      <c r="B343" s="791">
        <v>1</v>
      </c>
      <c r="C343" s="773"/>
      <c r="D343" s="773"/>
      <c r="E343" s="773"/>
      <c r="F343" s="773"/>
      <c r="G343" s="794"/>
      <c r="H343" s="782"/>
      <c r="I343" s="797"/>
      <c r="J343" s="114"/>
      <c r="K343" s="115">
        <v>721015</v>
      </c>
      <c r="L343" s="114"/>
      <c r="M343" s="115">
        <f>M321</f>
        <v>721211</v>
      </c>
      <c r="N343" s="788"/>
      <c r="O343" s="788"/>
      <c r="P343" s="800"/>
      <c r="Q343" s="803"/>
      <c r="R343" s="803"/>
      <c r="S343" s="806">
        <f>IF(COUNTIF(J343:M345,"CUMPLE")&gt;=1,(G343*I343),0)* (IF(N343="PRESENTÓ CERTIFICADO",1,0))* (IF(O343="ACORDE A ITEM 5.2.1 (T.R.)",1,0) )* ( IF(OR(Q343="SIN OBSERVACIÓN", Q343="REQUERIMIENTOS SUBSANADOS"),1,0)) *(IF(OR(R343="NINGUNO", R343="CUMPLEN CON LO SOLICITADO"),1,0))</f>
        <v>0</v>
      </c>
      <c r="T343" s="827"/>
      <c r="AA343" s="54"/>
      <c r="AB343" s="54"/>
      <c r="AC343" s="54"/>
      <c r="AD343" s="15"/>
      <c r="AE343" s="15"/>
      <c r="AF343" s="15"/>
      <c r="AG343" s="15"/>
    </row>
    <row r="344" spans="2:34" ht="30" hidden="1" customHeight="1">
      <c r="B344" s="792"/>
      <c r="C344" s="774"/>
      <c r="D344" s="774"/>
      <c r="E344" s="774"/>
      <c r="F344" s="774"/>
      <c r="G344" s="795"/>
      <c r="H344" s="783"/>
      <c r="I344" s="798"/>
      <c r="J344" s="114"/>
      <c r="K344" s="115">
        <v>721029</v>
      </c>
      <c r="L344" s="114"/>
      <c r="M344" s="115">
        <f>M322</f>
        <v>721214</v>
      </c>
      <c r="N344" s="789"/>
      <c r="O344" s="789"/>
      <c r="P344" s="801"/>
      <c r="Q344" s="804"/>
      <c r="R344" s="804"/>
      <c r="S344" s="807"/>
      <c r="T344" s="828"/>
      <c r="AA344" s="54"/>
      <c r="AB344" s="54"/>
      <c r="AC344" s="54"/>
      <c r="AD344" s="15"/>
      <c r="AE344" s="15"/>
      <c r="AF344" s="15"/>
      <c r="AG344" s="15"/>
    </row>
    <row r="345" spans="2:34" ht="30" hidden="1" customHeight="1">
      <c r="B345" s="793"/>
      <c r="C345" s="775"/>
      <c r="D345" s="775"/>
      <c r="E345" s="775"/>
      <c r="F345" s="775"/>
      <c r="G345" s="796"/>
      <c r="H345" s="784"/>
      <c r="I345" s="799"/>
      <c r="J345" s="114"/>
      <c r="K345" s="115">
        <v>721033</v>
      </c>
      <c r="L345" s="114"/>
      <c r="M345" s="115"/>
      <c r="N345" s="790"/>
      <c r="O345" s="790"/>
      <c r="P345" s="802"/>
      <c r="Q345" s="805"/>
      <c r="R345" s="805"/>
      <c r="S345" s="808"/>
      <c r="T345" s="828"/>
      <c r="AA345" s="54"/>
      <c r="AB345" s="54"/>
      <c r="AC345" s="54"/>
      <c r="AD345" s="15"/>
      <c r="AE345" s="15"/>
      <c r="AF345" s="15"/>
      <c r="AG345" s="15"/>
    </row>
    <row r="346" spans="2:34" ht="30" hidden="1" customHeight="1">
      <c r="B346" s="791">
        <v>2</v>
      </c>
      <c r="C346" s="776"/>
      <c r="D346" s="776"/>
      <c r="E346" s="776"/>
      <c r="F346" s="776"/>
      <c r="G346" s="779"/>
      <c r="H346" s="782"/>
      <c r="I346" s="785"/>
      <c r="J346" s="114"/>
      <c r="K346" s="115">
        <f>K343</f>
        <v>721015</v>
      </c>
      <c r="L346" s="114"/>
      <c r="M346" s="115">
        <f>M343</f>
        <v>721211</v>
      </c>
      <c r="N346" s="788"/>
      <c r="O346" s="788"/>
      <c r="P346" s="809"/>
      <c r="Q346" s="812"/>
      <c r="R346" s="812"/>
      <c r="S346" s="806">
        <f>IF(COUNTIF(J346:M348,"CUMPLE")&gt;=1,(G346*I346),0)* (IF(N346="PRESENTÓ CERTIFICADO",1,0))* (IF(O346="ACORDE A ITEM 5.2.1 (T.R.)",1,0) )* ( IF(OR(Q346="SIN OBSERVACIÓN", Q346="REQUERIMIENTOS SUBSANADOS"),1,0)) *(IF(OR(R346="NINGUNO", R346="CUMPLEN CON LO SOLICITADO"),1,0))</f>
        <v>0</v>
      </c>
      <c r="T346" s="828"/>
      <c r="AA346" s="54"/>
      <c r="AB346" s="54"/>
      <c r="AC346" s="54"/>
      <c r="AD346" s="15"/>
      <c r="AE346" s="15"/>
      <c r="AF346" s="15"/>
      <c r="AG346" s="15"/>
    </row>
    <row r="347" spans="2:34" ht="30" hidden="1" customHeight="1">
      <c r="B347" s="792"/>
      <c r="C347" s="777"/>
      <c r="D347" s="777"/>
      <c r="E347" s="777"/>
      <c r="F347" s="777"/>
      <c r="G347" s="780"/>
      <c r="H347" s="783"/>
      <c r="I347" s="786"/>
      <c r="J347" s="114"/>
      <c r="K347" s="115">
        <f>K344</f>
        <v>721029</v>
      </c>
      <c r="L347" s="114"/>
      <c r="M347" s="115">
        <f>M344</f>
        <v>721214</v>
      </c>
      <c r="N347" s="789"/>
      <c r="O347" s="789"/>
      <c r="P347" s="810"/>
      <c r="Q347" s="813"/>
      <c r="R347" s="813"/>
      <c r="S347" s="807"/>
      <c r="T347" s="828"/>
      <c r="AA347" s="54"/>
      <c r="AB347" s="54"/>
      <c r="AC347" s="54"/>
      <c r="AD347" s="15"/>
      <c r="AE347" s="15"/>
      <c r="AF347" s="15"/>
      <c r="AG347" s="15"/>
    </row>
    <row r="348" spans="2:34" ht="30" hidden="1" customHeight="1">
      <c r="B348" s="793"/>
      <c r="C348" s="778"/>
      <c r="D348" s="778"/>
      <c r="E348" s="778"/>
      <c r="F348" s="778"/>
      <c r="G348" s="781"/>
      <c r="H348" s="784"/>
      <c r="I348" s="787"/>
      <c r="J348" s="114"/>
      <c r="K348" s="115">
        <f>K345</f>
        <v>721033</v>
      </c>
      <c r="L348" s="114"/>
      <c r="M348" s="115"/>
      <c r="N348" s="790"/>
      <c r="O348" s="790"/>
      <c r="P348" s="811"/>
      <c r="Q348" s="814"/>
      <c r="R348" s="814"/>
      <c r="S348" s="808"/>
      <c r="T348" s="828"/>
      <c r="AA348" s="15"/>
      <c r="AB348" s="15"/>
      <c r="AC348" s="15"/>
      <c r="AD348" s="15"/>
      <c r="AE348" s="15"/>
      <c r="AF348" s="15"/>
      <c r="AG348" s="15"/>
    </row>
    <row r="349" spans="2:34" ht="30" hidden="1" customHeight="1">
      <c r="B349" s="791">
        <v>3</v>
      </c>
      <c r="C349" s="773"/>
      <c r="D349" s="773"/>
      <c r="E349" s="773"/>
      <c r="F349" s="773"/>
      <c r="G349" s="794"/>
      <c r="H349" s="782"/>
      <c r="I349" s="797"/>
      <c r="J349" s="114"/>
      <c r="K349" s="115">
        <f>K343</f>
        <v>721015</v>
      </c>
      <c r="L349" s="114"/>
      <c r="M349" s="115">
        <f>M343</f>
        <v>721211</v>
      </c>
      <c r="N349" s="788"/>
      <c r="O349" s="788"/>
      <c r="P349" s="800"/>
      <c r="Q349" s="803"/>
      <c r="R349" s="803"/>
      <c r="S349" s="806">
        <f>IF(COUNTIF(J349:M351,"CUMPLE")&gt;=1,(G349*I349),0)* (IF(N349="PRESENTÓ CERTIFICADO",1,0))* (IF(O349="ACORDE A ITEM 5.2.1 (T.R.)",1,0) )* ( IF(OR(Q349="SIN OBSERVACIÓN", Q349="REQUERIMIENTOS SUBSANADOS"),1,0)) *(IF(OR(R349="NINGUNO", R349="CUMPLEN CON LO SOLICITADO"),1,0))</f>
        <v>0</v>
      </c>
      <c r="T349" s="828"/>
      <c r="AA349" s="12"/>
      <c r="AB349" s="12"/>
      <c r="AC349" s="12"/>
      <c r="AD349" s="12"/>
      <c r="AE349" s="12"/>
      <c r="AF349" s="12"/>
      <c r="AG349" s="12"/>
    </row>
    <row r="350" spans="2:34" ht="30" hidden="1" customHeight="1">
      <c r="B350" s="792"/>
      <c r="C350" s="774"/>
      <c r="D350" s="774"/>
      <c r="E350" s="774"/>
      <c r="F350" s="774"/>
      <c r="G350" s="795"/>
      <c r="H350" s="783"/>
      <c r="I350" s="798"/>
      <c r="J350" s="114"/>
      <c r="K350" s="115">
        <f>K344</f>
        <v>721029</v>
      </c>
      <c r="L350" s="114"/>
      <c r="M350" s="115">
        <f>M344</f>
        <v>721214</v>
      </c>
      <c r="N350" s="789"/>
      <c r="O350" s="789"/>
      <c r="P350" s="801"/>
      <c r="Q350" s="804"/>
      <c r="R350" s="804"/>
      <c r="S350" s="807"/>
      <c r="T350" s="828"/>
      <c r="AA350" s="15"/>
      <c r="AB350" s="15"/>
      <c r="AC350" s="15"/>
      <c r="AD350" s="15"/>
      <c r="AE350" s="15"/>
      <c r="AF350" s="15"/>
      <c r="AG350" s="15"/>
    </row>
    <row r="351" spans="2:34" ht="30" hidden="1" customHeight="1">
      <c r="B351" s="793"/>
      <c r="C351" s="775"/>
      <c r="D351" s="775"/>
      <c r="E351" s="775"/>
      <c r="F351" s="775"/>
      <c r="G351" s="796"/>
      <c r="H351" s="784"/>
      <c r="I351" s="799"/>
      <c r="J351" s="114"/>
      <c r="K351" s="115">
        <f>K345</f>
        <v>721033</v>
      </c>
      <c r="L351" s="114"/>
      <c r="M351" s="115"/>
      <c r="N351" s="790"/>
      <c r="O351" s="790"/>
      <c r="P351" s="802"/>
      <c r="Q351" s="805"/>
      <c r="R351" s="805"/>
      <c r="S351" s="808"/>
      <c r="T351" s="828"/>
    </row>
    <row r="352" spans="2:34" ht="30" hidden="1" customHeight="1">
      <c r="B352" s="791">
        <v>4</v>
      </c>
      <c r="C352" s="776"/>
      <c r="D352" s="776"/>
      <c r="E352" s="776"/>
      <c r="F352" s="776"/>
      <c r="G352" s="779"/>
      <c r="H352" s="782"/>
      <c r="I352" s="785"/>
      <c r="J352" s="114"/>
      <c r="K352" s="115">
        <f>K343</f>
        <v>721015</v>
      </c>
      <c r="L352" s="114"/>
      <c r="M352" s="115">
        <f>M343</f>
        <v>721211</v>
      </c>
      <c r="N352" s="788"/>
      <c r="O352" s="788"/>
      <c r="P352" s="809"/>
      <c r="Q352" s="812"/>
      <c r="R352" s="812"/>
      <c r="S352" s="806">
        <f>IF(COUNTIF(J352:M354,"CUMPLE")&gt;=1,(G352*I352),0)* (IF(N352="PRESENTÓ CERTIFICADO",1,0))* (IF(O352="ACORDE A ITEM 5.2.1 (T.R.)",1,0) )* ( IF(OR(Q352="SIN OBSERVACIÓN", Q352="REQUERIMIENTOS SUBSANADOS"),1,0)) *(IF(OR(R352="NINGUNO", R352="CUMPLEN CON LO SOLICITADO"),1,0))</f>
        <v>0</v>
      </c>
      <c r="T352" s="828"/>
    </row>
    <row r="353" spans="2:20" ht="30" hidden="1" customHeight="1">
      <c r="B353" s="792"/>
      <c r="C353" s="777"/>
      <c r="D353" s="777"/>
      <c r="E353" s="777"/>
      <c r="F353" s="777"/>
      <c r="G353" s="780"/>
      <c r="H353" s="783"/>
      <c r="I353" s="786"/>
      <c r="J353" s="114"/>
      <c r="K353" s="115">
        <f>K344</f>
        <v>721029</v>
      </c>
      <c r="L353" s="114"/>
      <c r="M353" s="115">
        <f>M344</f>
        <v>721214</v>
      </c>
      <c r="N353" s="789"/>
      <c r="O353" s="789"/>
      <c r="P353" s="810"/>
      <c r="Q353" s="813"/>
      <c r="R353" s="813"/>
      <c r="S353" s="807"/>
      <c r="T353" s="828"/>
    </row>
    <row r="354" spans="2:20" ht="30" hidden="1" customHeight="1">
      <c r="B354" s="793"/>
      <c r="C354" s="778"/>
      <c r="D354" s="778"/>
      <c r="E354" s="778"/>
      <c r="F354" s="778"/>
      <c r="G354" s="781"/>
      <c r="H354" s="784"/>
      <c r="I354" s="787"/>
      <c r="J354" s="114"/>
      <c r="K354" s="115">
        <f>K345</f>
        <v>721033</v>
      </c>
      <c r="L354" s="114"/>
      <c r="M354" s="115"/>
      <c r="N354" s="790"/>
      <c r="O354" s="790"/>
      <c r="P354" s="811"/>
      <c r="Q354" s="814"/>
      <c r="R354" s="814"/>
      <c r="S354" s="808"/>
      <c r="T354" s="828"/>
    </row>
    <row r="355" spans="2:20" ht="30" hidden="1" customHeight="1">
      <c r="B355" s="791">
        <v>5</v>
      </c>
      <c r="C355" s="773"/>
      <c r="D355" s="773"/>
      <c r="E355" s="773"/>
      <c r="F355" s="773"/>
      <c r="G355" s="794"/>
      <c r="H355" s="782"/>
      <c r="I355" s="797"/>
      <c r="J355" s="114"/>
      <c r="K355" s="115">
        <f>K343</f>
        <v>721015</v>
      </c>
      <c r="L355" s="114"/>
      <c r="M355" s="115">
        <f>M343</f>
        <v>721211</v>
      </c>
      <c r="N355" s="788"/>
      <c r="O355" s="788"/>
      <c r="P355" s="800"/>
      <c r="Q355" s="803"/>
      <c r="R355" s="803"/>
      <c r="S355" s="806">
        <f>IF(COUNTIF(J355:M357,"CUMPLE")&gt;=1,(G355*I355),0)* (IF(N355="PRESENTÓ CERTIFICADO",1,0))* (IF(O355="ACORDE A ITEM 5.2.1 (T.R.)",1,0) )* ( IF(OR(Q355="SIN OBSERVACIÓN", Q355="REQUERIMIENTOS SUBSANADOS"),1,0)) *(IF(OR(R355="NINGUNO", R355="CUMPLEN CON LO SOLICITADO"),1,0))</f>
        <v>0</v>
      </c>
      <c r="T355" s="828"/>
    </row>
    <row r="356" spans="2:20" ht="30" hidden="1" customHeight="1">
      <c r="B356" s="792"/>
      <c r="C356" s="774"/>
      <c r="D356" s="774"/>
      <c r="E356" s="774"/>
      <c r="F356" s="774"/>
      <c r="G356" s="795"/>
      <c r="H356" s="783"/>
      <c r="I356" s="798"/>
      <c r="J356" s="114"/>
      <c r="K356" s="115">
        <f>K344</f>
        <v>721029</v>
      </c>
      <c r="L356" s="114"/>
      <c r="M356" s="115">
        <f>M344</f>
        <v>721214</v>
      </c>
      <c r="N356" s="789"/>
      <c r="O356" s="789"/>
      <c r="P356" s="801"/>
      <c r="Q356" s="804"/>
      <c r="R356" s="804"/>
      <c r="S356" s="807"/>
      <c r="T356" s="828"/>
    </row>
    <row r="357" spans="2:20" ht="30" hidden="1" customHeight="1">
      <c r="B357" s="793"/>
      <c r="C357" s="775"/>
      <c r="D357" s="775"/>
      <c r="E357" s="775"/>
      <c r="F357" s="775"/>
      <c r="G357" s="796"/>
      <c r="H357" s="784"/>
      <c r="I357" s="799"/>
      <c r="J357" s="114"/>
      <c r="K357" s="115">
        <f>K345</f>
        <v>721033</v>
      </c>
      <c r="L357" s="114"/>
      <c r="M357" s="115"/>
      <c r="N357" s="790"/>
      <c r="O357" s="790"/>
      <c r="P357" s="802"/>
      <c r="Q357" s="805"/>
      <c r="R357" s="805"/>
      <c r="S357" s="808"/>
      <c r="T357" s="829"/>
    </row>
    <row r="358" spans="2:20" ht="30" hidden="1" customHeight="1">
      <c r="B358" s="763" t="str">
        <f>IF(S359=" "," ",IF(S359&gt;=$H$6,"CUMPLE CON LA EXPERIENCIA REQUERIDA","NO CUMPLE CON LA EXPERIENCIA REQUERIDA"))</f>
        <v>NO CUMPLE CON LA EXPERIENCIA REQUERIDA</v>
      </c>
      <c r="C358" s="764"/>
      <c r="D358" s="764"/>
      <c r="E358" s="764"/>
      <c r="F358" s="764"/>
      <c r="G358" s="764"/>
      <c r="H358" s="764"/>
      <c r="I358" s="764"/>
      <c r="J358" s="764"/>
      <c r="K358" s="764"/>
      <c r="L358" s="764"/>
      <c r="M358" s="764"/>
      <c r="N358" s="764"/>
      <c r="O358" s="765"/>
      <c r="P358" s="769" t="s">
        <v>22</v>
      </c>
      <c r="Q358" s="770"/>
      <c r="R358" s="17"/>
      <c r="S358" s="16">
        <f>IF(T343="SI",SUM(S343:S357),0)</f>
        <v>0</v>
      </c>
      <c r="T358" s="771" t="str">
        <f>IF(S359=" "," ",IF(S359&gt;=$H$6,"CUMPLE","NO CUMPLE"))</f>
        <v>NO CUMPLE</v>
      </c>
    </row>
    <row r="359" spans="2:20" ht="30" hidden="1" customHeight="1">
      <c r="B359" s="766"/>
      <c r="C359" s="767"/>
      <c r="D359" s="767"/>
      <c r="E359" s="767"/>
      <c r="F359" s="767"/>
      <c r="G359" s="767"/>
      <c r="H359" s="767"/>
      <c r="I359" s="767"/>
      <c r="J359" s="767"/>
      <c r="K359" s="767"/>
      <c r="L359" s="767"/>
      <c r="M359" s="767"/>
      <c r="N359" s="767"/>
      <c r="O359" s="768"/>
      <c r="P359" s="769" t="s">
        <v>24</v>
      </c>
      <c r="Q359" s="770"/>
      <c r="R359" s="17"/>
      <c r="S359" s="84">
        <f>IFERROR((S358/$P$6)," ")</f>
        <v>0</v>
      </c>
      <c r="T359" s="772"/>
    </row>
    <row r="360" spans="2:20" ht="30" hidden="1" customHeight="1"/>
    <row r="361" spans="2:20" ht="30" hidden="1" customHeight="1"/>
    <row r="362" spans="2:20" ht="30" hidden="1" customHeight="1">
      <c r="B362" s="107">
        <v>17</v>
      </c>
      <c r="C362" s="815" t="s">
        <v>78</v>
      </c>
      <c r="D362" s="816"/>
      <c r="E362" s="817"/>
      <c r="F362" s="818" t="str">
        <f>IFERROR(VLOOKUP(B362,LISTA_OFERENTES,2,FALSE)," ")</f>
        <v>O2</v>
      </c>
      <c r="G362" s="819"/>
      <c r="H362" s="819"/>
      <c r="I362" s="819"/>
      <c r="J362" s="819"/>
      <c r="K362" s="819"/>
      <c r="L362" s="819"/>
      <c r="M362" s="819"/>
      <c r="N362" s="819"/>
      <c r="O362" s="820"/>
      <c r="P362" s="821" t="s">
        <v>107</v>
      </c>
      <c r="Q362" s="822"/>
      <c r="R362" s="823"/>
      <c r="S362" s="11">
        <f>5-(INT(COUNTBLANK(C365:C379))-10)</f>
        <v>0</v>
      </c>
      <c r="T362" s="12"/>
    </row>
    <row r="363" spans="2:20" ht="45" hidden="1" customHeight="1">
      <c r="B363" s="833" t="s">
        <v>46</v>
      </c>
      <c r="C363" s="761" t="s">
        <v>15</v>
      </c>
      <c r="D363" s="761" t="s">
        <v>16</v>
      </c>
      <c r="E363" s="761" t="s">
        <v>17</v>
      </c>
      <c r="F363" s="761" t="s">
        <v>18</v>
      </c>
      <c r="G363" s="761" t="s">
        <v>19</v>
      </c>
      <c r="H363" s="761" t="s">
        <v>20</v>
      </c>
      <c r="I363" s="761" t="s">
        <v>21</v>
      </c>
      <c r="J363" s="830" t="s">
        <v>53</v>
      </c>
      <c r="K363" s="831"/>
      <c r="L363" s="831"/>
      <c r="M363" s="832"/>
      <c r="N363" s="761" t="s">
        <v>79</v>
      </c>
      <c r="O363" s="761" t="s">
        <v>80</v>
      </c>
      <c r="P363" s="14" t="s">
        <v>81</v>
      </c>
      <c r="Q363" s="14"/>
      <c r="R363" s="761" t="s">
        <v>82</v>
      </c>
      <c r="S363" s="761" t="s">
        <v>83</v>
      </c>
      <c r="T363" s="761" t="str">
        <f>W55</f>
        <v>CUMPLE CON AL MENOS DOS CONTRATOS EN ATENCIÓN A LA COMUNIDAD DESCRITOS EN LA NSR-10, TÍTULO A, NUMERAL A.2.3.1.2 GRUPO III</v>
      </c>
    </row>
    <row r="364" spans="2:20" ht="56.25" hidden="1" customHeight="1">
      <c r="B364" s="834"/>
      <c r="C364" s="762"/>
      <c r="D364" s="762"/>
      <c r="E364" s="762"/>
      <c r="F364" s="762"/>
      <c r="G364" s="762"/>
      <c r="H364" s="762"/>
      <c r="I364" s="762"/>
      <c r="J364" s="824" t="s">
        <v>85</v>
      </c>
      <c r="K364" s="825"/>
      <c r="L364" s="825"/>
      <c r="M364" s="826"/>
      <c r="N364" s="762"/>
      <c r="O364" s="762"/>
      <c r="P364" s="13" t="s">
        <v>13</v>
      </c>
      <c r="Q364" s="13" t="s">
        <v>84</v>
      </c>
      <c r="R364" s="762"/>
      <c r="S364" s="762"/>
      <c r="T364" s="762"/>
    </row>
    <row r="365" spans="2:20" ht="30" hidden="1" customHeight="1">
      <c r="B365" s="791">
        <v>1</v>
      </c>
      <c r="C365" s="773"/>
      <c r="D365" s="773"/>
      <c r="E365" s="773"/>
      <c r="F365" s="773"/>
      <c r="G365" s="794"/>
      <c r="H365" s="782"/>
      <c r="I365" s="797"/>
      <c r="J365" s="114"/>
      <c r="K365" s="115">
        <v>721015</v>
      </c>
      <c r="L365" s="114"/>
      <c r="M365" s="115">
        <f>M343</f>
        <v>721211</v>
      </c>
      <c r="N365" s="788"/>
      <c r="O365" s="788"/>
      <c r="P365" s="800"/>
      <c r="Q365" s="803"/>
      <c r="R365" s="803"/>
      <c r="S365" s="806">
        <f>IF(COUNTIF(J365:M367,"CUMPLE")&gt;=1,(G365*I365),0)* (IF(N365="PRESENTÓ CERTIFICADO",1,0))* (IF(O365="ACORDE A ITEM 5.2.1 (T.R.)",1,0) )* ( IF(OR(Q365="SIN OBSERVACIÓN", Q365="REQUERIMIENTOS SUBSANADOS"),1,0)) *(IF(OR(R365="NINGUNO", R365="CUMPLEN CON LO SOLICITADO"),1,0))</f>
        <v>0</v>
      </c>
      <c r="T365" s="827"/>
    </row>
    <row r="366" spans="2:20" ht="30" hidden="1" customHeight="1">
      <c r="B366" s="792"/>
      <c r="C366" s="774"/>
      <c r="D366" s="774"/>
      <c r="E366" s="774"/>
      <c r="F366" s="774"/>
      <c r="G366" s="795"/>
      <c r="H366" s="783"/>
      <c r="I366" s="798"/>
      <c r="J366" s="114"/>
      <c r="K366" s="115">
        <v>721029</v>
      </c>
      <c r="L366" s="114"/>
      <c r="M366" s="115">
        <f>M344</f>
        <v>721214</v>
      </c>
      <c r="N366" s="789"/>
      <c r="O366" s="789"/>
      <c r="P366" s="801"/>
      <c r="Q366" s="804"/>
      <c r="R366" s="804"/>
      <c r="S366" s="807"/>
      <c r="T366" s="828"/>
    </row>
    <row r="367" spans="2:20" ht="30" hidden="1" customHeight="1">
      <c r="B367" s="793"/>
      <c r="C367" s="775"/>
      <c r="D367" s="775"/>
      <c r="E367" s="775"/>
      <c r="F367" s="775"/>
      <c r="G367" s="796"/>
      <c r="H367" s="784"/>
      <c r="I367" s="799"/>
      <c r="J367" s="114"/>
      <c r="K367" s="115">
        <v>721033</v>
      </c>
      <c r="L367" s="114"/>
      <c r="M367" s="115"/>
      <c r="N367" s="790"/>
      <c r="O367" s="790"/>
      <c r="P367" s="802"/>
      <c r="Q367" s="805"/>
      <c r="R367" s="805"/>
      <c r="S367" s="808"/>
      <c r="T367" s="828"/>
    </row>
    <row r="368" spans="2:20" ht="30" hidden="1" customHeight="1">
      <c r="B368" s="791">
        <v>2</v>
      </c>
      <c r="C368" s="776"/>
      <c r="D368" s="776"/>
      <c r="E368" s="776"/>
      <c r="F368" s="776"/>
      <c r="G368" s="779"/>
      <c r="H368" s="782"/>
      <c r="I368" s="785"/>
      <c r="J368" s="114"/>
      <c r="K368" s="115">
        <f>K365</f>
        <v>721015</v>
      </c>
      <c r="L368" s="114"/>
      <c r="M368" s="115">
        <f>M365</f>
        <v>721211</v>
      </c>
      <c r="N368" s="788"/>
      <c r="O368" s="788"/>
      <c r="P368" s="809"/>
      <c r="Q368" s="812"/>
      <c r="R368" s="812"/>
      <c r="S368" s="806">
        <f>IF(COUNTIF(J368:M370,"CUMPLE")&gt;=1,(G368*I368),0)* (IF(N368="PRESENTÓ CERTIFICADO",1,0))* (IF(O368="ACORDE A ITEM 5.2.1 (T.R.)",1,0) )* ( IF(OR(Q368="SIN OBSERVACIÓN", Q368="REQUERIMIENTOS SUBSANADOS"),1,0)) *(IF(OR(R368="NINGUNO", R368="CUMPLEN CON LO SOLICITADO"),1,0))</f>
        <v>0</v>
      </c>
      <c r="T368" s="828"/>
    </row>
    <row r="369" spans="2:20" ht="30" hidden="1" customHeight="1">
      <c r="B369" s="792"/>
      <c r="C369" s="777"/>
      <c r="D369" s="777"/>
      <c r="E369" s="777"/>
      <c r="F369" s="777"/>
      <c r="G369" s="780"/>
      <c r="H369" s="783"/>
      <c r="I369" s="786"/>
      <c r="J369" s="114"/>
      <c r="K369" s="115">
        <f>K366</f>
        <v>721029</v>
      </c>
      <c r="L369" s="114"/>
      <c r="M369" s="115">
        <f>M366</f>
        <v>721214</v>
      </c>
      <c r="N369" s="789"/>
      <c r="O369" s="789"/>
      <c r="P369" s="810"/>
      <c r="Q369" s="813"/>
      <c r="R369" s="813"/>
      <c r="S369" s="807"/>
      <c r="T369" s="828"/>
    </row>
    <row r="370" spans="2:20" ht="30" hidden="1" customHeight="1">
      <c r="B370" s="793"/>
      <c r="C370" s="778"/>
      <c r="D370" s="778"/>
      <c r="E370" s="778"/>
      <c r="F370" s="778"/>
      <c r="G370" s="781"/>
      <c r="H370" s="784"/>
      <c r="I370" s="787"/>
      <c r="J370" s="114"/>
      <c r="K370" s="115">
        <f>K367</f>
        <v>721033</v>
      </c>
      <c r="L370" s="114"/>
      <c r="M370" s="115"/>
      <c r="N370" s="790"/>
      <c r="O370" s="790"/>
      <c r="P370" s="811"/>
      <c r="Q370" s="814"/>
      <c r="R370" s="814"/>
      <c r="S370" s="808"/>
      <c r="T370" s="828"/>
    </row>
    <row r="371" spans="2:20" ht="30" hidden="1" customHeight="1">
      <c r="B371" s="791">
        <v>3</v>
      </c>
      <c r="C371" s="773"/>
      <c r="D371" s="773"/>
      <c r="E371" s="773"/>
      <c r="F371" s="773"/>
      <c r="G371" s="794"/>
      <c r="H371" s="782"/>
      <c r="I371" s="797"/>
      <c r="J371" s="114"/>
      <c r="K371" s="115">
        <f>K365</f>
        <v>721015</v>
      </c>
      <c r="L371" s="114"/>
      <c r="M371" s="115">
        <f>M365</f>
        <v>721211</v>
      </c>
      <c r="N371" s="788"/>
      <c r="O371" s="788"/>
      <c r="P371" s="800"/>
      <c r="Q371" s="803"/>
      <c r="R371" s="803"/>
      <c r="S371" s="806">
        <f>IF(COUNTIF(J371:M373,"CUMPLE")&gt;=1,(G371*I371),0)* (IF(N371="PRESENTÓ CERTIFICADO",1,0))* (IF(O371="ACORDE A ITEM 5.2.1 (T.R.)",1,0) )* ( IF(OR(Q371="SIN OBSERVACIÓN", Q371="REQUERIMIENTOS SUBSANADOS"),1,0)) *(IF(OR(R371="NINGUNO", R371="CUMPLEN CON LO SOLICITADO"),1,0))</f>
        <v>0</v>
      </c>
      <c r="T371" s="828"/>
    </row>
    <row r="372" spans="2:20" ht="30" hidden="1" customHeight="1">
      <c r="B372" s="792"/>
      <c r="C372" s="774"/>
      <c r="D372" s="774"/>
      <c r="E372" s="774"/>
      <c r="F372" s="774"/>
      <c r="G372" s="795"/>
      <c r="H372" s="783"/>
      <c r="I372" s="798"/>
      <c r="J372" s="114"/>
      <c r="K372" s="115">
        <f>K366</f>
        <v>721029</v>
      </c>
      <c r="L372" s="114"/>
      <c r="M372" s="115">
        <f>M366</f>
        <v>721214</v>
      </c>
      <c r="N372" s="789"/>
      <c r="O372" s="789"/>
      <c r="P372" s="801"/>
      <c r="Q372" s="804"/>
      <c r="R372" s="804"/>
      <c r="S372" s="807"/>
      <c r="T372" s="828"/>
    </row>
    <row r="373" spans="2:20" ht="30" hidden="1" customHeight="1">
      <c r="B373" s="793"/>
      <c r="C373" s="775"/>
      <c r="D373" s="775"/>
      <c r="E373" s="775"/>
      <c r="F373" s="775"/>
      <c r="G373" s="796"/>
      <c r="H373" s="784"/>
      <c r="I373" s="799"/>
      <c r="J373" s="114"/>
      <c r="K373" s="115">
        <f>K367</f>
        <v>721033</v>
      </c>
      <c r="L373" s="114"/>
      <c r="M373" s="115"/>
      <c r="N373" s="790"/>
      <c r="O373" s="790"/>
      <c r="P373" s="802"/>
      <c r="Q373" s="805"/>
      <c r="R373" s="805"/>
      <c r="S373" s="808"/>
      <c r="T373" s="828"/>
    </row>
    <row r="374" spans="2:20" ht="30" hidden="1" customHeight="1">
      <c r="B374" s="791">
        <v>4</v>
      </c>
      <c r="C374" s="776"/>
      <c r="D374" s="776"/>
      <c r="E374" s="776"/>
      <c r="F374" s="776"/>
      <c r="G374" s="779"/>
      <c r="H374" s="782"/>
      <c r="I374" s="785"/>
      <c r="J374" s="114"/>
      <c r="K374" s="115">
        <f>K365</f>
        <v>721015</v>
      </c>
      <c r="L374" s="114"/>
      <c r="M374" s="115">
        <f>M365</f>
        <v>721211</v>
      </c>
      <c r="N374" s="788"/>
      <c r="O374" s="788"/>
      <c r="P374" s="809"/>
      <c r="Q374" s="812"/>
      <c r="R374" s="812"/>
      <c r="S374" s="806">
        <f>IF(COUNTIF(J374:M376,"CUMPLE")&gt;=1,(G374*I374),0)* (IF(N374="PRESENTÓ CERTIFICADO",1,0))* (IF(O374="ACORDE A ITEM 5.2.1 (T.R.)",1,0) )* ( IF(OR(Q374="SIN OBSERVACIÓN", Q374="REQUERIMIENTOS SUBSANADOS"),1,0)) *(IF(OR(R374="NINGUNO", R374="CUMPLEN CON LO SOLICITADO"),1,0))</f>
        <v>0</v>
      </c>
      <c r="T374" s="828"/>
    </row>
    <row r="375" spans="2:20" ht="30" hidden="1" customHeight="1">
      <c r="B375" s="792"/>
      <c r="C375" s="777"/>
      <c r="D375" s="777"/>
      <c r="E375" s="777"/>
      <c r="F375" s="777"/>
      <c r="G375" s="780"/>
      <c r="H375" s="783"/>
      <c r="I375" s="786"/>
      <c r="J375" s="114"/>
      <c r="K375" s="115">
        <f>K366</f>
        <v>721029</v>
      </c>
      <c r="L375" s="114"/>
      <c r="M375" s="115">
        <f>M366</f>
        <v>721214</v>
      </c>
      <c r="N375" s="789"/>
      <c r="O375" s="789"/>
      <c r="P375" s="810"/>
      <c r="Q375" s="813"/>
      <c r="R375" s="813"/>
      <c r="S375" s="807"/>
      <c r="T375" s="828"/>
    </row>
    <row r="376" spans="2:20" ht="30" hidden="1" customHeight="1">
      <c r="B376" s="793"/>
      <c r="C376" s="778"/>
      <c r="D376" s="778"/>
      <c r="E376" s="778"/>
      <c r="F376" s="778"/>
      <c r="G376" s="781"/>
      <c r="H376" s="784"/>
      <c r="I376" s="787"/>
      <c r="J376" s="114"/>
      <c r="K376" s="115">
        <f>K367</f>
        <v>721033</v>
      </c>
      <c r="L376" s="114"/>
      <c r="M376" s="115"/>
      <c r="N376" s="790"/>
      <c r="O376" s="790"/>
      <c r="P376" s="811"/>
      <c r="Q376" s="814"/>
      <c r="R376" s="814"/>
      <c r="S376" s="808"/>
      <c r="T376" s="828"/>
    </row>
    <row r="377" spans="2:20" ht="30" hidden="1" customHeight="1">
      <c r="B377" s="791">
        <v>5</v>
      </c>
      <c r="C377" s="773"/>
      <c r="D377" s="773"/>
      <c r="E377" s="773"/>
      <c r="F377" s="773"/>
      <c r="G377" s="794"/>
      <c r="H377" s="782"/>
      <c r="I377" s="797"/>
      <c r="J377" s="114"/>
      <c r="K377" s="115">
        <f>K365</f>
        <v>721015</v>
      </c>
      <c r="L377" s="114"/>
      <c r="M377" s="115">
        <f>M365</f>
        <v>721211</v>
      </c>
      <c r="N377" s="788"/>
      <c r="O377" s="788"/>
      <c r="P377" s="800"/>
      <c r="Q377" s="803"/>
      <c r="R377" s="803"/>
      <c r="S377" s="806">
        <f>IF(COUNTIF(J377:M379,"CUMPLE")&gt;=1,(G377*I377),0)* (IF(N377="PRESENTÓ CERTIFICADO",1,0))* (IF(O377="ACORDE A ITEM 5.2.1 (T.R.)",1,0) )* ( IF(OR(Q377="SIN OBSERVACIÓN", Q377="REQUERIMIENTOS SUBSANADOS"),1,0)) *(IF(OR(R377="NINGUNO", R377="CUMPLEN CON LO SOLICITADO"),1,0))</f>
        <v>0</v>
      </c>
      <c r="T377" s="828"/>
    </row>
    <row r="378" spans="2:20" ht="30" hidden="1" customHeight="1">
      <c r="B378" s="792"/>
      <c r="C378" s="774"/>
      <c r="D378" s="774"/>
      <c r="E378" s="774"/>
      <c r="F378" s="774"/>
      <c r="G378" s="795"/>
      <c r="H378" s="783"/>
      <c r="I378" s="798"/>
      <c r="J378" s="114"/>
      <c r="K378" s="115">
        <f>K366</f>
        <v>721029</v>
      </c>
      <c r="L378" s="114"/>
      <c r="M378" s="115">
        <f>M366</f>
        <v>721214</v>
      </c>
      <c r="N378" s="789"/>
      <c r="O378" s="789"/>
      <c r="P378" s="801"/>
      <c r="Q378" s="804"/>
      <c r="R378" s="804"/>
      <c r="S378" s="807"/>
      <c r="T378" s="828"/>
    </row>
    <row r="379" spans="2:20" ht="30" hidden="1" customHeight="1">
      <c r="B379" s="793"/>
      <c r="C379" s="775"/>
      <c r="D379" s="775"/>
      <c r="E379" s="775"/>
      <c r="F379" s="775"/>
      <c r="G379" s="796"/>
      <c r="H379" s="784"/>
      <c r="I379" s="799"/>
      <c r="J379" s="114"/>
      <c r="K379" s="115">
        <f>K367</f>
        <v>721033</v>
      </c>
      <c r="L379" s="114"/>
      <c r="M379" s="115"/>
      <c r="N379" s="790"/>
      <c r="O379" s="790"/>
      <c r="P379" s="802"/>
      <c r="Q379" s="805"/>
      <c r="R379" s="805"/>
      <c r="S379" s="808"/>
      <c r="T379" s="829"/>
    </row>
    <row r="380" spans="2:20" ht="30" hidden="1" customHeight="1">
      <c r="B380" s="763" t="str">
        <f>IF(S381=" "," ",IF(S381&gt;=$H$6,"CUMPLE CON LA EXPERIENCIA REQUERIDA","NO CUMPLE CON LA EXPERIENCIA REQUERIDA"))</f>
        <v>NO CUMPLE CON LA EXPERIENCIA REQUERIDA</v>
      </c>
      <c r="C380" s="764"/>
      <c r="D380" s="764"/>
      <c r="E380" s="764"/>
      <c r="F380" s="764"/>
      <c r="G380" s="764"/>
      <c r="H380" s="764"/>
      <c r="I380" s="764"/>
      <c r="J380" s="764"/>
      <c r="K380" s="764"/>
      <c r="L380" s="764"/>
      <c r="M380" s="764"/>
      <c r="N380" s="764"/>
      <c r="O380" s="765"/>
      <c r="P380" s="769" t="s">
        <v>22</v>
      </c>
      <c r="Q380" s="770"/>
      <c r="R380" s="17"/>
      <c r="S380" s="16">
        <f>IF(T365="SI",SUM(S365:S379),0)</f>
        <v>0</v>
      </c>
      <c r="T380" s="771" t="str">
        <f>IF(S381=" "," ",IF(S381&gt;=$H$6,"CUMPLE","NO CUMPLE"))</f>
        <v>NO CUMPLE</v>
      </c>
    </row>
    <row r="381" spans="2:20" ht="30" hidden="1" customHeight="1">
      <c r="B381" s="766"/>
      <c r="C381" s="767"/>
      <c r="D381" s="767"/>
      <c r="E381" s="767"/>
      <c r="F381" s="767"/>
      <c r="G381" s="767"/>
      <c r="H381" s="767"/>
      <c r="I381" s="767"/>
      <c r="J381" s="767"/>
      <c r="K381" s="767"/>
      <c r="L381" s="767"/>
      <c r="M381" s="767"/>
      <c r="N381" s="767"/>
      <c r="O381" s="768"/>
      <c r="P381" s="769" t="s">
        <v>24</v>
      </c>
      <c r="Q381" s="770"/>
      <c r="R381" s="17"/>
      <c r="S381" s="84">
        <f>IFERROR((S380/$P$6)," ")</f>
        <v>0</v>
      </c>
      <c r="T381" s="772"/>
    </row>
    <row r="382" spans="2:20" ht="30" hidden="1" customHeight="1"/>
    <row r="383" spans="2:20" ht="30" hidden="1" customHeight="1"/>
    <row r="384" spans="2:20" ht="30" hidden="1" customHeight="1">
      <c r="B384" s="107">
        <v>18</v>
      </c>
      <c r="C384" s="815" t="s">
        <v>78</v>
      </c>
      <c r="D384" s="816"/>
      <c r="E384" s="817"/>
      <c r="F384" s="818" t="str">
        <f>IFERROR(VLOOKUP(B384,LISTA_OFERENTES,2,FALSE)," ")</f>
        <v>O3</v>
      </c>
      <c r="G384" s="819"/>
      <c r="H384" s="819"/>
      <c r="I384" s="819"/>
      <c r="J384" s="819"/>
      <c r="K384" s="819"/>
      <c r="L384" s="819"/>
      <c r="M384" s="819"/>
      <c r="N384" s="819"/>
      <c r="O384" s="820"/>
      <c r="P384" s="821" t="s">
        <v>107</v>
      </c>
      <c r="Q384" s="822"/>
      <c r="R384" s="823"/>
      <c r="S384" s="11">
        <f>5-(INT(COUNTBLANK(C387:C401))-10)</f>
        <v>0</v>
      </c>
      <c r="T384" s="12"/>
    </row>
    <row r="385" spans="2:20" ht="30" hidden="1" customHeight="1">
      <c r="B385" s="833" t="s">
        <v>46</v>
      </c>
      <c r="C385" s="761" t="s">
        <v>15</v>
      </c>
      <c r="D385" s="761" t="s">
        <v>16</v>
      </c>
      <c r="E385" s="761" t="s">
        <v>17</v>
      </c>
      <c r="F385" s="761" t="s">
        <v>18</v>
      </c>
      <c r="G385" s="761" t="s">
        <v>19</v>
      </c>
      <c r="H385" s="761" t="s">
        <v>20</v>
      </c>
      <c r="I385" s="761" t="s">
        <v>21</v>
      </c>
      <c r="J385" s="830" t="s">
        <v>53</v>
      </c>
      <c r="K385" s="831"/>
      <c r="L385" s="831"/>
      <c r="M385" s="832"/>
      <c r="N385" s="761" t="s">
        <v>79</v>
      </c>
      <c r="O385" s="761" t="s">
        <v>80</v>
      </c>
      <c r="P385" s="14" t="s">
        <v>81</v>
      </c>
      <c r="Q385" s="14"/>
      <c r="R385" s="761" t="s">
        <v>82</v>
      </c>
      <c r="S385" s="761" t="s">
        <v>83</v>
      </c>
      <c r="T385" s="761" t="str">
        <f>W77</f>
        <v>CUMPLE CON AL MENOS DOS CONTRATOS EN ATENCIÓN A LA COMUNIDAD DESCRITOS EN LA NSR-10, TÍTULO A, NUMERAL A.2.3.1.2 GRUPO III</v>
      </c>
    </row>
    <row r="386" spans="2:20" ht="30" hidden="1" customHeight="1">
      <c r="B386" s="834"/>
      <c r="C386" s="762"/>
      <c r="D386" s="762"/>
      <c r="E386" s="762"/>
      <c r="F386" s="762"/>
      <c r="G386" s="762"/>
      <c r="H386" s="762"/>
      <c r="I386" s="762"/>
      <c r="J386" s="824" t="s">
        <v>85</v>
      </c>
      <c r="K386" s="825"/>
      <c r="L386" s="825"/>
      <c r="M386" s="826"/>
      <c r="N386" s="762"/>
      <c r="O386" s="762"/>
      <c r="P386" s="13" t="s">
        <v>13</v>
      </c>
      <c r="Q386" s="13" t="s">
        <v>84</v>
      </c>
      <c r="R386" s="762"/>
      <c r="S386" s="762"/>
      <c r="T386" s="762"/>
    </row>
    <row r="387" spans="2:20" ht="30" hidden="1" customHeight="1">
      <c r="B387" s="791">
        <v>1</v>
      </c>
      <c r="C387" s="773"/>
      <c r="D387" s="773"/>
      <c r="E387" s="773"/>
      <c r="F387" s="773"/>
      <c r="G387" s="794"/>
      <c r="H387" s="782"/>
      <c r="I387" s="797"/>
      <c r="J387" s="114"/>
      <c r="K387" s="115">
        <v>721015</v>
      </c>
      <c r="L387" s="114"/>
      <c r="M387" s="115">
        <f>M365</f>
        <v>721211</v>
      </c>
      <c r="N387" s="788"/>
      <c r="O387" s="788"/>
      <c r="P387" s="800"/>
      <c r="Q387" s="803"/>
      <c r="R387" s="803"/>
      <c r="S387" s="806">
        <f>IF(COUNTIF(J387:M389,"CUMPLE")&gt;=1,(G387*I387),0)* (IF(N387="PRESENTÓ CERTIFICADO",1,0))* (IF(O387="ACORDE A ITEM 5.2.1 (T.R.)",1,0) )* ( IF(OR(Q387="SIN OBSERVACIÓN", Q387="REQUERIMIENTOS SUBSANADOS"),1,0)) *(IF(OR(R387="NINGUNO", R387="CUMPLEN CON LO SOLICITADO"),1,0))</f>
        <v>0</v>
      </c>
      <c r="T387" s="827"/>
    </row>
    <row r="388" spans="2:20" ht="30" hidden="1" customHeight="1">
      <c r="B388" s="792"/>
      <c r="C388" s="774"/>
      <c r="D388" s="774"/>
      <c r="E388" s="774"/>
      <c r="F388" s="774"/>
      <c r="G388" s="795"/>
      <c r="H388" s="783"/>
      <c r="I388" s="798"/>
      <c r="J388" s="114"/>
      <c r="K388" s="115">
        <v>721029</v>
      </c>
      <c r="L388" s="114"/>
      <c r="M388" s="115">
        <f>M366</f>
        <v>721214</v>
      </c>
      <c r="N388" s="789"/>
      <c r="O388" s="789"/>
      <c r="P388" s="801"/>
      <c r="Q388" s="804"/>
      <c r="R388" s="804"/>
      <c r="S388" s="807"/>
      <c r="T388" s="828"/>
    </row>
    <row r="389" spans="2:20" ht="30" hidden="1" customHeight="1">
      <c r="B389" s="793"/>
      <c r="C389" s="775"/>
      <c r="D389" s="775"/>
      <c r="E389" s="775"/>
      <c r="F389" s="775"/>
      <c r="G389" s="796"/>
      <c r="H389" s="784"/>
      <c r="I389" s="799"/>
      <c r="J389" s="114"/>
      <c r="K389" s="115">
        <v>721033</v>
      </c>
      <c r="L389" s="114"/>
      <c r="M389" s="115"/>
      <c r="N389" s="790"/>
      <c r="O389" s="790"/>
      <c r="P389" s="802"/>
      <c r="Q389" s="805"/>
      <c r="R389" s="805"/>
      <c r="S389" s="808"/>
      <c r="T389" s="828"/>
    </row>
    <row r="390" spans="2:20" ht="30" hidden="1" customHeight="1">
      <c r="B390" s="791">
        <v>2</v>
      </c>
      <c r="C390" s="776"/>
      <c r="D390" s="776"/>
      <c r="E390" s="776"/>
      <c r="F390" s="776"/>
      <c r="G390" s="779"/>
      <c r="H390" s="782"/>
      <c r="I390" s="785"/>
      <c r="J390" s="114"/>
      <c r="K390" s="115">
        <f>K387</f>
        <v>721015</v>
      </c>
      <c r="L390" s="114"/>
      <c r="M390" s="115">
        <f>M387</f>
        <v>721211</v>
      </c>
      <c r="N390" s="788"/>
      <c r="O390" s="788"/>
      <c r="P390" s="809"/>
      <c r="Q390" s="812"/>
      <c r="R390" s="812"/>
      <c r="S390" s="806">
        <f>IF(COUNTIF(J390:M392,"CUMPLE")&gt;=1,(G390*I390),0)* (IF(N390="PRESENTÓ CERTIFICADO",1,0))* (IF(O390="ACORDE A ITEM 5.2.1 (T.R.)",1,0) )* ( IF(OR(Q390="SIN OBSERVACIÓN", Q390="REQUERIMIENTOS SUBSANADOS"),1,0)) *(IF(OR(R390="NINGUNO", R390="CUMPLEN CON LO SOLICITADO"),1,0))</f>
        <v>0</v>
      </c>
      <c r="T390" s="828"/>
    </row>
    <row r="391" spans="2:20" ht="30" hidden="1" customHeight="1">
      <c r="B391" s="792"/>
      <c r="C391" s="777"/>
      <c r="D391" s="777"/>
      <c r="E391" s="777"/>
      <c r="F391" s="777"/>
      <c r="G391" s="780"/>
      <c r="H391" s="783"/>
      <c r="I391" s="786"/>
      <c r="J391" s="114"/>
      <c r="K391" s="115">
        <f>K388</f>
        <v>721029</v>
      </c>
      <c r="L391" s="114"/>
      <c r="M391" s="115">
        <f>M388</f>
        <v>721214</v>
      </c>
      <c r="N391" s="789"/>
      <c r="O391" s="789"/>
      <c r="P391" s="810"/>
      <c r="Q391" s="813"/>
      <c r="R391" s="813"/>
      <c r="S391" s="807"/>
      <c r="T391" s="828"/>
    </row>
    <row r="392" spans="2:20" ht="30" hidden="1" customHeight="1">
      <c r="B392" s="793"/>
      <c r="C392" s="778"/>
      <c r="D392" s="778"/>
      <c r="E392" s="778"/>
      <c r="F392" s="778"/>
      <c r="G392" s="781"/>
      <c r="H392" s="784"/>
      <c r="I392" s="787"/>
      <c r="J392" s="114"/>
      <c r="K392" s="115">
        <f>K389</f>
        <v>721033</v>
      </c>
      <c r="L392" s="114"/>
      <c r="M392" s="115"/>
      <c r="N392" s="790"/>
      <c r="O392" s="790"/>
      <c r="P392" s="811"/>
      <c r="Q392" s="814"/>
      <c r="R392" s="814"/>
      <c r="S392" s="808"/>
      <c r="T392" s="828"/>
    </row>
    <row r="393" spans="2:20" ht="30" hidden="1" customHeight="1">
      <c r="B393" s="791">
        <v>3</v>
      </c>
      <c r="C393" s="773"/>
      <c r="D393" s="773"/>
      <c r="E393" s="773"/>
      <c r="F393" s="773"/>
      <c r="G393" s="794"/>
      <c r="H393" s="782"/>
      <c r="I393" s="797"/>
      <c r="J393" s="114"/>
      <c r="K393" s="115">
        <f>K387</f>
        <v>721015</v>
      </c>
      <c r="L393" s="114"/>
      <c r="M393" s="115">
        <f>M387</f>
        <v>721211</v>
      </c>
      <c r="N393" s="788"/>
      <c r="O393" s="788"/>
      <c r="P393" s="800"/>
      <c r="Q393" s="803"/>
      <c r="R393" s="803"/>
      <c r="S393" s="806">
        <f>IF(COUNTIF(J393:M395,"CUMPLE")&gt;=1,(G393*I393),0)* (IF(N393="PRESENTÓ CERTIFICADO",1,0))* (IF(O393="ACORDE A ITEM 5.2.1 (T.R.)",1,0) )* ( IF(OR(Q393="SIN OBSERVACIÓN", Q393="REQUERIMIENTOS SUBSANADOS"),1,0)) *(IF(OR(R393="NINGUNO", R393="CUMPLEN CON LO SOLICITADO"),1,0))</f>
        <v>0</v>
      </c>
      <c r="T393" s="828"/>
    </row>
    <row r="394" spans="2:20" ht="30" hidden="1" customHeight="1">
      <c r="B394" s="792"/>
      <c r="C394" s="774"/>
      <c r="D394" s="774"/>
      <c r="E394" s="774"/>
      <c r="F394" s="774"/>
      <c r="G394" s="795"/>
      <c r="H394" s="783"/>
      <c r="I394" s="798"/>
      <c r="J394" s="114"/>
      <c r="K394" s="115">
        <f>K388</f>
        <v>721029</v>
      </c>
      <c r="L394" s="114"/>
      <c r="M394" s="115">
        <f>M388</f>
        <v>721214</v>
      </c>
      <c r="N394" s="789"/>
      <c r="O394" s="789"/>
      <c r="P394" s="801"/>
      <c r="Q394" s="804"/>
      <c r="R394" s="804"/>
      <c r="S394" s="807"/>
      <c r="T394" s="828"/>
    </row>
    <row r="395" spans="2:20" ht="30" hidden="1" customHeight="1">
      <c r="B395" s="793"/>
      <c r="C395" s="775"/>
      <c r="D395" s="775"/>
      <c r="E395" s="775"/>
      <c r="F395" s="775"/>
      <c r="G395" s="796"/>
      <c r="H395" s="784"/>
      <c r="I395" s="799"/>
      <c r="J395" s="114"/>
      <c r="K395" s="115">
        <f>K389</f>
        <v>721033</v>
      </c>
      <c r="L395" s="114"/>
      <c r="M395" s="115"/>
      <c r="N395" s="790"/>
      <c r="O395" s="790"/>
      <c r="P395" s="802"/>
      <c r="Q395" s="805"/>
      <c r="R395" s="805"/>
      <c r="S395" s="808"/>
      <c r="T395" s="828"/>
    </row>
    <row r="396" spans="2:20" ht="30" hidden="1" customHeight="1">
      <c r="B396" s="791">
        <v>4</v>
      </c>
      <c r="C396" s="776"/>
      <c r="D396" s="776"/>
      <c r="E396" s="776"/>
      <c r="F396" s="776"/>
      <c r="G396" s="779"/>
      <c r="H396" s="782"/>
      <c r="I396" s="785"/>
      <c r="J396" s="114"/>
      <c r="K396" s="115">
        <f>K387</f>
        <v>721015</v>
      </c>
      <c r="L396" s="114"/>
      <c r="M396" s="115">
        <f>M387</f>
        <v>721211</v>
      </c>
      <c r="N396" s="788"/>
      <c r="O396" s="788"/>
      <c r="P396" s="809"/>
      <c r="Q396" s="812"/>
      <c r="R396" s="812"/>
      <c r="S396" s="806">
        <f>IF(COUNTIF(J396:M398,"CUMPLE")&gt;=1,(G396*I396),0)* (IF(N396="PRESENTÓ CERTIFICADO",1,0))* (IF(O396="ACORDE A ITEM 5.2.1 (T.R.)",1,0) )* ( IF(OR(Q396="SIN OBSERVACIÓN", Q396="REQUERIMIENTOS SUBSANADOS"),1,0)) *(IF(OR(R396="NINGUNO", R396="CUMPLEN CON LO SOLICITADO"),1,0))</f>
        <v>0</v>
      </c>
      <c r="T396" s="828"/>
    </row>
    <row r="397" spans="2:20" ht="30" hidden="1" customHeight="1">
      <c r="B397" s="792"/>
      <c r="C397" s="777"/>
      <c r="D397" s="777"/>
      <c r="E397" s="777"/>
      <c r="F397" s="777"/>
      <c r="G397" s="780"/>
      <c r="H397" s="783"/>
      <c r="I397" s="786"/>
      <c r="J397" s="114"/>
      <c r="K397" s="115">
        <f>K388</f>
        <v>721029</v>
      </c>
      <c r="L397" s="114"/>
      <c r="M397" s="115">
        <f>M388</f>
        <v>721214</v>
      </c>
      <c r="N397" s="789"/>
      <c r="O397" s="789"/>
      <c r="P397" s="810"/>
      <c r="Q397" s="813"/>
      <c r="R397" s="813"/>
      <c r="S397" s="807"/>
      <c r="T397" s="828"/>
    </row>
    <row r="398" spans="2:20" ht="30" hidden="1" customHeight="1">
      <c r="B398" s="793"/>
      <c r="C398" s="778"/>
      <c r="D398" s="778"/>
      <c r="E398" s="778"/>
      <c r="F398" s="778"/>
      <c r="G398" s="781"/>
      <c r="H398" s="784"/>
      <c r="I398" s="787"/>
      <c r="J398" s="114"/>
      <c r="K398" s="115">
        <f>K389</f>
        <v>721033</v>
      </c>
      <c r="L398" s="114"/>
      <c r="M398" s="115"/>
      <c r="N398" s="790"/>
      <c r="O398" s="790"/>
      <c r="P398" s="811"/>
      <c r="Q398" s="814"/>
      <c r="R398" s="814"/>
      <c r="S398" s="808"/>
      <c r="T398" s="828"/>
    </row>
    <row r="399" spans="2:20" ht="30" hidden="1" customHeight="1">
      <c r="B399" s="791">
        <v>5</v>
      </c>
      <c r="C399" s="773"/>
      <c r="D399" s="773"/>
      <c r="E399" s="773"/>
      <c r="F399" s="773"/>
      <c r="G399" s="794"/>
      <c r="H399" s="782"/>
      <c r="I399" s="797"/>
      <c r="J399" s="114"/>
      <c r="K399" s="115">
        <f>K387</f>
        <v>721015</v>
      </c>
      <c r="L399" s="114"/>
      <c r="M399" s="115">
        <f>M387</f>
        <v>721211</v>
      </c>
      <c r="N399" s="788"/>
      <c r="O399" s="788"/>
      <c r="P399" s="800"/>
      <c r="Q399" s="803"/>
      <c r="R399" s="803"/>
      <c r="S399" s="806">
        <f>IF(COUNTIF(J399:M401,"CUMPLE")&gt;=1,(G399*I399),0)* (IF(N399="PRESENTÓ CERTIFICADO",1,0))* (IF(O399="ACORDE A ITEM 5.2.1 (T.R.)",1,0) )* ( IF(OR(Q399="SIN OBSERVACIÓN", Q399="REQUERIMIENTOS SUBSANADOS"),1,0)) *(IF(OR(R399="NINGUNO", R399="CUMPLEN CON LO SOLICITADO"),1,0))</f>
        <v>0</v>
      </c>
      <c r="T399" s="828"/>
    </row>
    <row r="400" spans="2:20" ht="30" hidden="1" customHeight="1">
      <c r="B400" s="792"/>
      <c r="C400" s="774"/>
      <c r="D400" s="774"/>
      <c r="E400" s="774"/>
      <c r="F400" s="774"/>
      <c r="G400" s="795"/>
      <c r="H400" s="783"/>
      <c r="I400" s="798"/>
      <c r="J400" s="114"/>
      <c r="K400" s="115">
        <f>K388</f>
        <v>721029</v>
      </c>
      <c r="L400" s="114"/>
      <c r="M400" s="115">
        <f>M388</f>
        <v>721214</v>
      </c>
      <c r="N400" s="789"/>
      <c r="O400" s="789"/>
      <c r="P400" s="801"/>
      <c r="Q400" s="804"/>
      <c r="R400" s="804"/>
      <c r="S400" s="807"/>
      <c r="T400" s="828"/>
    </row>
    <row r="401" spans="2:20" ht="30" hidden="1" customHeight="1">
      <c r="B401" s="793"/>
      <c r="C401" s="775"/>
      <c r="D401" s="775"/>
      <c r="E401" s="775"/>
      <c r="F401" s="775"/>
      <c r="G401" s="796"/>
      <c r="H401" s="784"/>
      <c r="I401" s="799"/>
      <c r="J401" s="114"/>
      <c r="K401" s="115">
        <f>K389</f>
        <v>721033</v>
      </c>
      <c r="L401" s="114"/>
      <c r="M401" s="115"/>
      <c r="N401" s="790"/>
      <c r="O401" s="790"/>
      <c r="P401" s="802"/>
      <c r="Q401" s="805"/>
      <c r="R401" s="805"/>
      <c r="S401" s="808"/>
      <c r="T401" s="829"/>
    </row>
    <row r="402" spans="2:20" ht="30" hidden="1" customHeight="1">
      <c r="B402" s="763" t="str">
        <f>IF(S403=" "," ",IF(S403&gt;=$H$6,"CUMPLE CON LA EXPERIENCIA REQUERIDA","NO CUMPLE CON LA EXPERIENCIA REQUERIDA"))</f>
        <v>NO CUMPLE CON LA EXPERIENCIA REQUERIDA</v>
      </c>
      <c r="C402" s="764"/>
      <c r="D402" s="764"/>
      <c r="E402" s="764"/>
      <c r="F402" s="764"/>
      <c r="G402" s="764"/>
      <c r="H402" s="764"/>
      <c r="I402" s="764"/>
      <c r="J402" s="764"/>
      <c r="K402" s="764"/>
      <c r="L402" s="764"/>
      <c r="M402" s="764"/>
      <c r="N402" s="764"/>
      <c r="O402" s="765"/>
      <c r="P402" s="769" t="s">
        <v>22</v>
      </c>
      <c r="Q402" s="770"/>
      <c r="R402" s="17"/>
      <c r="S402" s="16">
        <f>IF(T387="SI",SUM(S387:S401),0)</f>
        <v>0</v>
      </c>
      <c r="T402" s="771" t="str">
        <f>IF(S403=" "," ",IF(S403&gt;=$H$6,"CUMPLE","NO CUMPLE"))</f>
        <v>NO CUMPLE</v>
      </c>
    </row>
    <row r="403" spans="2:20" ht="30" hidden="1" customHeight="1">
      <c r="B403" s="766"/>
      <c r="C403" s="767"/>
      <c r="D403" s="767"/>
      <c r="E403" s="767"/>
      <c r="F403" s="767"/>
      <c r="G403" s="767"/>
      <c r="H403" s="767"/>
      <c r="I403" s="767"/>
      <c r="J403" s="767"/>
      <c r="K403" s="767"/>
      <c r="L403" s="767"/>
      <c r="M403" s="767"/>
      <c r="N403" s="767"/>
      <c r="O403" s="768"/>
      <c r="P403" s="769" t="s">
        <v>24</v>
      </c>
      <c r="Q403" s="770"/>
      <c r="R403" s="17"/>
      <c r="S403" s="84">
        <f>IFERROR((S402/$P$6)," ")</f>
        <v>0</v>
      </c>
      <c r="T403" s="772"/>
    </row>
    <row r="404" spans="2:20" ht="30" hidden="1" customHeight="1"/>
    <row r="405" spans="2:20" ht="30" hidden="1" customHeight="1"/>
    <row r="406" spans="2:20" ht="30" hidden="1" customHeight="1">
      <c r="B406" s="107">
        <v>19</v>
      </c>
      <c r="C406" s="815" t="s">
        <v>78</v>
      </c>
      <c r="D406" s="816"/>
      <c r="E406" s="817"/>
      <c r="F406" s="818" t="str">
        <f>IFERROR(VLOOKUP(B406,LISTA_OFERENTES,2,FALSE)," ")</f>
        <v>O4</v>
      </c>
      <c r="G406" s="819"/>
      <c r="H406" s="819"/>
      <c r="I406" s="819"/>
      <c r="J406" s="819"/>
      <c r="K406" s="819"/>
      <c r="L406" s="819"/>
      <c r="M406" s="819"/>
      <c r="N406" s="819"/>
      <c r="O406" s="820"/>
      <c r="P406" s="821" t="s">
        <v>107</v>
      </c>
      <c r="Q406" s="822"/>
      <c r="R406" s="823"/>
      <c r="S406" s="11">
        <f>5-(INT(COUNTBLANK(C409:C423))-10)</f>
        <v>0</v>
      </c>
      <c r="T406" s="12"/>
    </row>
    <row r="407" spans="2:20" ht="30" hidden="1" customHeight="1">
      <c r="B407" s="833" t="s">
        <v>46</v>
      </c>
      <c r="C407" s="761" t="s">
        <v>15</v>
      </c>
      <c r="D407" s="761" t="s">
        <v>16</v>
      </c>
      <c r="E407" s="761" t="s">
        <v>17</v>
      </c>
      <c r="F407" s="761" t="s">
        <v>18</v>
      </c>
      <c r="G407" s="761" t="s">
        <v>19</v>
      </c>
      <c r="H407" s="761" t="s">
        <v>20</v>
      </c>
      <c r="I407" s="761" t="s">
        <v>21</v>
      </c>
      <c r="J407" s="830" t="s">
        <v>53</v>
      </c>
      <c r="K407" s="831"/>
      <c r="L407" s="831"/>
      <c r="M407" s="832"/>
      <c r="N407" s="761" t="s">
        <v>79</v>
      </c>
      <c r="O407" s="761" t="s">
        <v>80</v>
      </c>
      <c r="P407" s="14" t="s">
        <v>81</v>
      </c>
      <c r="Q407" s="14"/>
      <c r="R407" s="761" t="s">
        <v>82</v>
      </c>
      <c r="S407" s="761" t="s">
        <v>83</v>
      </c>
      <c r="T407" s="761" t="str">
        <f>W99</f>
        <v>CUMPLE CON AL MENOS DOS CONTRATOS EN ATENCIÓN A LA COMUNIDAD DESCRITOS EN LA NSR-10, TÍTULO A, NUMERAL A.2.3.1.2 GRUPO III</v>
      </c>
    </row>
    <row r="408" spans="2:20" ht="30" hidden="1" customHeight="1">
      <c r="B408" s="834"/>
      <c r="C408" s="762"/>
      <c r="D408" s="762"/>
      <c r="E408" s="762"/>
      <c r="F408" s="762"/>
      <c r="G408" s="762"/>
      <c r="H408" s="762"/>
      <c r="I408" s="762"/>
      <c r="J408" s="824" t="s">
        <v>85</v>
      </c>
      <c r="K408" s="825"/>
      <c r="L408" s="825"/>
      <c r="M408" s="826"/>
      <c r="N408" s="762"/>
      <c r="O408" s="762"/>
      <c r="P408" s="13" t="s">
        <v>13</v>
      </c>
      <c r="Q408" s="13" t="s">
        <v>84</v>
      </c>
      <c r="R408" s="762"/>
      <c r="S408" s="762"/>
      <c r="T408" s="762"/>
    </row>
    <row r="409" spans="2:20" ht="30" hidden="1" customHeight="1">
      <c r="B409" s="791">
        <v>1</v>
      </c>
      <c r="C409" s="773"/>
      <c r="D409" s="773"/>
      <c r="E409" s="773"/>
      <c r="F409" s="773"/>
      <c r="G409" s="794"/>
      <c r="H409" s="782"/>
      <c r="I409" s="797"/>
      <c r="J409" s="114"/>
      <c r="K409" s="115">
        <v>721015</v>
      </c>
      <c r="L409" s="114"/>
      <c r="M409" s="115">
        <f>M387</f>
        <v>721211</v>
      </c>
      <c r="N409" s="788"/>
      <c r="O409" s="788"/>
      <c r="P409" s="800"/>
      <c r="Q409" s="803"/>
      <c r="R409" s="803"/>
      <c r="S409" s="806">
        <f>IF(COUNTIF(J409:M411,"CUMPLE")&gt;=1,(G409*I409),0)* (IF(N409="PRESENTÓ CERTIFICADO",1,0))* (IF(O409="ACORDE A ITEM 5.2.1 (T.R.)",1,0) )* ( IF(OR(Q409="SIN OBSERVACIÓN", Q409="REQUERIMIENTOS SUBSANADOS"),1,0)) *(IF(OR(R409="NINGUNO", R409="CUMPLEN CON LO SOLICITADO"),1,0))</f>
        <v>0</v>
      </c>
      <c r="T409" s="827"/>
    </row>
    <row r="410" spans="2:20" ht="30" hidden="1" customHeight="1">
      <c r="B410" s="792"/>
      <c r="C410" s="774"/>
      <c r="D410" s="774"/>
      <c r="E410" s="774"/>
      <c r="F410" s="774"/>
      <c r="G410" s="795"/>
      <c r="H410" s="783"/>
      <c r="I410" s="798"/>
      <c r="J410" s="114"/>
      <c r="K410" s="115">
        <v>721029</v>
      </c>
      <c r="L410" s="114"/>
      <c r="M410" s="115">
        <f>M388</f>
        <v>721214</v>
      </c>
      <c r="N410" s="789"/>
      <c r="O410" s="789"/>
      <c r="P410" s="801"/>
      <c r="Q410" s="804"/>
      <c r="R410" s="804"/>
      <c r="S410" s="807"/>
      <c r="T410" s="828"/>
    </row>
    <row r="411" spans="2:20" ht="30" hidden="1" customHeight="1">
      <c r="B411" s="793"/>
      <c r="C411" s="775"/>
      <c r="D411" s="775"/>
      <c r="E411" s="775"/>
      <c r="F411" s="775"/>
      <c r="G411" s="796"/>
      <c r="H411" s="784"/>
      <c r="I411" s="799"/>
      <c r="J411" s="114"/>
      <c r="K411" s="115">
        <v>721033</v>
      </c>
      <c r="L411" s="114"/>
      <c r="M411" s="115"/>
      <c r="N411" s="790"/>
      <c r="O411" s="790"/>
      <c r="P411" s="802"/>
      <c r="Q411" s="805"/>
      <c r="R411" s="805"/>
      <c r="S411" s="808"/>
      <c r="T411" s="828"/>
    </row>
    <row r="412" spans="2:20" ht="30" hidden="1" customHeight="1">
      <c r="B412" s="791">
        <v>2</v>
      </c>
      <c r="C412" s="776"/>
      <c r="D412" s="776"/>
      <c r="E412" s="776"/>
      <c r="F412" s="776"/>
      <c r="G412" s="779"/>
      <c r="H412" s="782"/>
      <c r="I412" s="785"/>
      <c r="J412" s="114"/>
      <c r="K412" s="115">
        <f>K409</f>
        <v>721015</v>
      </c>
      <c r="L412" s="114"/>
      <c r="M412" s="115">
        <f>M409</f>
        <v>721211</v>
      </c>
      <c r="N412" s="788"/>
      <c r="O412" s="788"/>
      <c r="P412" s="809"/>
      <c r="Q412" s="812"/>
      <c r="R412" s="812"/>
      <c r="S412" s="806">
        <f>IF(COUNTIF(J412:M414,"CUMPLE")&gt;=1,(G412*I412),0)* (IF(N412="PRESENTÓ CERTIFICADO",1,0))* (IF(O412="ACORDE A ITEM 5.2.1 (T.R.)",1,0) )* ( IF(OR(Q412="SIN OBSERVACIÓN", Q412="REQUERIMIENTOS SUBSANADOS"),1,0)) *(IF(OR(R412="NINGUNO", R412="CUMPLEN CON LO SOLICITADO"),1,0))</f>
        <v>0</v>
      </c>
      <c r="T412" s="828"/>
    </row>
    <row r="413" spans="2:20" ht="30" hidden="1" customHeight="1">
      <c r="B413" s="792"/>
      <c r="C413" s="777"/>
      <c r="D413" s="777"/>
      <c r="E413" s="777"/>
      <c r="F413" s="777"/>
      <c r="G413" s="780"/>
      <c r="H413" s="783"/>
      <c r="I413" s="786"/>
      <c r="J413" s="114"/>
      <c r="K413" s="115">
        <f>K410</f>
        <v>721029</v>
      </c>
      <c r="L413" s="114"/>
      <c r="M413" s="115">
        <f>M410</f>
        <v>721214</v>
      </c>
      <c r="N413" s="789"/>
      <c r="O413" s="789"/>
      <c r="P413" s="810"/>
      <c r="Q413" s="813"/>
      <c r="R413" s="813"/>
      <c r="S413" s="807"/>
      <c r="T413" s="828"/>
    </row>
    <row r="414" spans="2:20" ht="30" hidden="1" customHeight="1">
      <c r="B414" s="793"/>
      <c r="C414" s="778"/>
      <c r="D414" s="778"/>
      <c r="E414" s="778"/>
      <c r="F414" s="778"/>
      <c r="G414" s="781"/>
      <c r="H414" s="784"/>
      <c r="I414" s="787"/>
      <c r="J414" s="114"/>
      <c r="K414" s="115">
        <f>K411</f>
        <v>721033</v>
      </c>
      <c r="L414" s="114"/>
      <c r="M414" s="115"/>
      <c r="N414" s="790"/>
      <c r="O414" s="790"/>
      <c r="P414" s="811"/>
      <c r="Q414" s="814"/>
      <c r="R414" s="814"/>
      <c r="S414" s="808"/>
      <c r="T414" s="828"/>
    </row>
    <row r="415" spans="2:20" ht="30" hidden="1" customHeight="1">
      <c r="B415" s="791">
        <v>3</v>
      </c>
      <c r="C415" s="773"/>
      <c r="D415" s="773"/>
      <c r="E415" s="773"/>
      <c r="F415" s="773"/>
      <c r="G415" s="794"/>
      <c r="H415" s="782"/>
      <c r="I415" s="797"/>
      <c r="J415" s="114"/>
      <c r="K415" s="115">
        <f>K409</f>
        <v>721015</v>
      </c>
      <c r="L415" s="114"/>
      <c r="M415" s="115">
        <f>M409</f>
        <v>721211</v>
      </c>
      <c r="N415" s="788"/>
      <c r="O415" s="788"/>
      <c r="P415" s="800"/>
      <c r="Q415" s="803"/>
      <c r="R415" s="803"/>
      <c r="S415" s="806">
        <f>IF(COUNTIF(J415:M417,"CUMPLE")&gt;=1,(G415*I415),0)* (IF(N415="PRESENTÓ CERTIFICADO",1,0))* (IF(O415="ACORDE A ITEM 5.2.1 (T.R.)",1,0) )* ( IF(OR(Q415="SIN OBSERVACIÓN", Q415="REQUERIMIENTOS SUBSANADOS"),1,0)) *(IF(OR(R415="NINGUNO", R415="CUMPLEN CON LO SOLICITADO"),1,0))</f>
        <v>0</v>
      </c>
      <c r="T415" s="828"/>
    </row>
    <row r="416" spans="2:20" ht="30" hidden="1" customHeight="1">
      <c r="B416" s="792"/>
      <c r="C416" s="774"/>
      <c r="D416" s="774"/>
      <c r="E416" s="774"/>
      <c r="F416" s="774"/>
      <c r="G416" s="795"/>
      <c r="H416" s="783"/>
      <c r="I416" s="798"/>
      <c r="J416" s="114"/>
      <c r="K416" s="115">
        <f>K410</f>
        <v>721029</v>
      </c>
      <c r="L416" s="114"/>
      <c r="M416" s="115">
        <f>M410</f>
        <v>721214</v>
      </c>
      <c r="N416" s="789"/>
      <c r="O416" s="789"/>
      <c r="P416" s="801"/>
      <c r="Q416" s="804"/>
      <c r="R416" s="804"/>
      <c r="S416" s="807"/>
      <c r="T416" s="828"/>
    </row>
    <row r="417" spans="2:20" ht="30" hidden="1" customHeight="1">
      <c r="B417" s="793"/>
      <c r="C417" s="775"/>
      <c r="D417" s="775"/>
      <c r="E417" s="775"/>
      <c r="F417" s="775"/>
      <c r="G417" s="796"/>
      <c r="H417" s="784"/>
      <c r="I417" s="799"/>
      <c r="J417" s="114"/>
      <c r="K417" s="115">
        <f>K411</f>
        <v>721033</v>
      </c>
      <c r="L417" s="114"/>
      <c r="M417" s="115"/>
      <c r="N417" s="790"/>
      <c r="O417" s="790"/>
      <c r="P417" s="802"/>
      <c r="Q417" s="805"/>
      <c r="R417" s="805"/>
      <c r="S417" s="808"/>
      <c r="T417" s="828"/>
    </row>
    <row r="418" spans="2:20" ht="30" hidden="1" customHeight="1">
      <c r="B418" s="791">
        <v>4</v>
      </c>
      <c r="C418" s="776"/>
      <c r="D418" s="776"/>
      <c r="E418" s="776"/>
      <c r="F418" s="776"/>
      <c r="G418" s="779"/>
      <c r="H418" s="782"/>
      <c r="I418" s="785"/>
      <c r="J418" s="114"/>
      <c r="K418" s="115">
        <f>K409</f>
        <v>721015</v>
      </c>
      <c r="L418" s="114"/>
      <c r="M418" s="115">
        <f>M409</f>
        <v>721211</v>
      </c>
      <c r="N418" s="788"/>
      <c r="O418" s="788"/>
      <c r="P418" s="809"/>
      <c r="Q418" s="812"/>
      <c r="R418" s="812"/>
      <c r="S418" s="806">
        <f>IF(COUNTIF(J418:M420,"CUMPLE")&gt;=1,(G418*I418),0)* (IF(N418="PRESENTÓ CERTIFICADO",1,0))* (IF(O418="ACORDE A ITEM 5.2.1 (T.R.)",1,0) )* ( IF(OR(Q418="SIN OBSERVACIÓN", Q418="REQUERIMIENTOS SUBSANADOS"),1,0)) *(IF(OR(R418="NINGUNO", R418="CUMPLEN CON LO SOLICITADO"),1,0))</f>
        <v>0</v>
      </c>
      <c r="T418" s="828"/>
    </row>
    <row r="419" spans="2:20" ht="30" hidden="1" customHeight="1">
      <c r="B419" s="792"/>
      <c r="C419" s="777"/>
      <c r="D419" s="777"/>
      <c r="E419" s="777"/>
      <c r="F419" s="777"/>
      <c r="G419" s="780"/>
      <c r="H419" s="783"/>
      <c r="I419" s="786"/>
      <c r="J419" s="114"/>
      <c r="K419" s="115">
        <f>K410</f>
        <v>721029</v>
      </c>
      <c r="L419" s="114"/>
      <c r="M419" s="115">
        <f>M410</f>
        <v>721214</v>
      </c>
      <c r="N419" s="789"/>
      <c r="O419" s="789"/>
      <c r="P419" s="810"/>
      <c r="Q419" s="813"/>
      <c r="R419" s="813"/>
      <c r="S419" s="807"/>
      <c r="T419" s="828"/>
    </row>
    <row r="420" spans="2:20" ht="30" hidden="1" customHeight="1">
      <c r="B420" s="793"/>
      <c r="C420" s="778"/>
      <c r="D420" s="778"/>
      <c r="E420" s="778"/>
      <c r="F420" s="778"/>
      <c r="G420" s="781"/>
      <c r="H420" s="784"/>
      <c r="I420" s="787"/>
      <c r="J420" s="114"/>
      <c r="K420" s="115">
        <f>K411</f>
        <v>721033</v>
      </c>
      <c r="L420" s="114"/>
      <c r="M420" s="115"/>
      <c r="N420" s="790"/>
      <c r="O420" s="790"/>
      <c r="P420" s="811"/>
      <c r="Q420" s="814"/>
      <c r="R420" s="814"/>
      <c r="S420" s="808"/>
      <c r="T420" s="828"/>
    </row>
    <row r="421" spans="2:20" ht="30" hidden="1" customHeight="1">
      <c r="B421" s="791">
        <v>5</v>
      </c>
      <c r="C421" s="773"/>
      <c r="D421" s="773"/>
      <c r="E421" s="773"/>
      <c r="F421" s="773"/>
      <c r="G421" s="794"/>
      <c r="H421" s="782"/>
      <c r="I421" s="797"/>
      <c r="J421" s="114"/>
      <c r="K421" s="115">
        <f>K409</f>
        <v>721015</v>
      </c>
      <c r="L421" s="114"/>
      <c r="M421" s="115">
        <f>M409</f>
        <v>721211</v>
      </c>
      <c r="N421" s="788"/>
      <c r="O421" s="788"/>
      <c r="P421" s="800"/>
      <c r="Q421" s="803"/>
      <c r="R421" s="803"/>
      <c r="S421" s="806">
        <f>IF(COUNTIF(J421:M423,"CUMPLE")&gt;=1,(G421*I421),0)* (IF(N421="PRESENTÓ CERTIFICADO",1,0))* (IF(O421="ACORDE A ITEM 5.2.1 (T.R.)",1,0) )* ( IF(OR(Q421="SIN OBSERVACIÓN", Q421="REQUERIMIENTOS SUBSANADOS"),1,0)) *(IF(OR(R421="NINGUNO", R421="CUMPLEN CON LO SOLICITADO"),1,0))</f>
        <v>0</v>
      </c>
      <c r="T421" s="828"/>
    </row>
    <row r="422" spans="2:20" ht="30" hidden="1" customHeight="1">
      <c r="B422" s="792"/>
      <c r="C422" s="774"/>
      <c r="D422" s="774"/>
      <c r="E422" s="774"/>
      <c r="F422" s="774"/>
      <c r="G422" s="795"/>
      <c r="H422" s="783"/>
      <c r="I422" s="798"/>
      <c r="J422" s="114"/>
      <c r="K422" s="115">
        <f>K410</f>
        <v>721029</v>
      </c>
      <c r="L422" s="114"/>
      <c r="M422" s="115">
        <f>M410</f>
        <v>721214</v>
      </c>
      <c r="N422" s="789"/>
      <c r="O422" s="789"/>
      <c r="P422" s="801"/>
      <c r="Q422" s="804"/>
      <c r="R422" s="804"/>
      <c r="S422" s="807"/>
      <c r="T422" s="828"/>
    </row>
    <row r="423" spans="2:20" ht="30" hidden="1" customHeight="1">
      <c r="B423" s="793"/>
      <c r="C423" s="775"/>
      <c r="D423" s="775"/>
      <c r="E423" s="775"/>
      <c r="F423" s="775"/>
      <c r="G423" s="796"/>
      <c r="H423" s="784"/>
      <c r="I423" s="799"/>
      <c r="J423" s="114"/>
      <c r="K423" s="115">
        <f>K411</f>
        <v>721033</v>
      </c>
      <c r="L423" s="114"/>
      <c r="M423" s="115"/>
      <c r="N423" s="790"/>
      <c r="O423" s="790"/>
      <c r="P423" s="802"/>
      <c r="Q423" s="805"/>
      <c r="R423" s="805"/>
      <c r="S423" s="808"/>
      <c r="T423" s="829"/>
    </row>
    <row r="424" spans="2:20" ht="30" hidden="1" customHeight="1">
      <c r="B424" s="763" t="str">
        <f>IF(S425=" "," ",IF(S425&gt;=$H$6,"CUMPLE CON LA EXPERIENCIA REQUERIDA","NO CUMPLE CON LA EXPERIENCIA REQUERIDA"))</f>
        <v>NO CUMPLE CON LA EXPERIENCIA REQUERIDA</v>
      </c>
      <c r="C424" s="764"/>
      <c r="D424" s="764"/>
      <c r="E424" s="764"/>
      <c r="F424" s="764"/>
      <c r="G424" s="764"/>
      <c r="H424" s="764"/>
      <c r="I424" s="764"/>
      <c r="J424" s="764"/>
      <c r="K424" s="764"/>
      <c r="L424" s="764"/>
      <c r="M424" s="764"/>
      <c r="N424" s="764"/>
      <c r="O424" s="765"/>
      <c r="P424" s="769" t="s">
        <v>22</v>
      </c>
      <c r="Q424" s="770"/>
      <c r="R424" s="17"/>
      <c r="S424" s="16">
        <f>IF(T409="SI",SUM(S409:S423),0)</f>
        <v>0</v>
      </c>
      <c r="T424" s="771" t="str">
        <f>IF(S425=" "," ",IF(S425&gt;=$H$6,"CUMPLE","NO CUMPLE"))</f>
        <v>NO CUMPLE</v>
      </c>
    </row>
    <row r="425" spans="2:20" ht="30" hidden="1" customHeight="1">
      <c r="B425" s="766"/>
      <c r="C425" s="767"/>
      <c r="D425" s="767"/>
      <c r="E425" s="767"/>
      <c r="F425" s="767"/>
      <c r="G425" s="767"/>
      <c r="H425" s="767"/>
      <c r="I425" s="767"/>
      <c r="J425" s="767"/>
      <c r="K425" s="767"/>
      <c r="L425" s="767"/>
      <c r="M425" s="767"/>
      <c r="N425" s="767"/>
      <c r="O425" s="768"/>
      <c r="P425" s="769" t="s">
        <v>24</v>
      </c>
      <c r="Q425" s="770"/>
      <c r="R425" s="17"/>
      <c r="S425" s="84">
        <f>IFERROR((S424/$P$6)," ")</f>
        <v>0</v>
      </c>
      <c r="T425" s="772"/>
    </row>
    <row r="426" spans="2:20" ht="30" hidden="1" customHeight="1"/>
    <row r="427" spans="2:20" ht="30" hidden="1" customHeight="1"/>
    <row r="428" spans="2:20" ht="30" hidden="1" customHeight="1">
      <c r="B428" s="107">
        <v>20</v>
      </c>
      <c r="C428" s="815" t="s">
        <v>78</v>
      </c>
      <c r="D428" s="816"/>
      <c r="E428" s="817"/>
      <c r="F428" s="818" t="str">
        <f>IFERROR(VLOOKUP(B428,LISTA_OFERENTES,2,FALSE)," ")</f>
        <v>O5</v>
      </c>
      <c r="G428" s="819"/>
      <c r="H428" s="819"/>
      <c r="I428" s="819"/>
      <c r="J428" s="819"/>
      <c r="K428" s="819"/>
      <c r="L428" s="819"/>
      <c r="M428" s="819"/>
      <c r="N428" s="819"/>
      <c r="O428" s="820"/>
      <c r="P428" s="821" t="s">
        <v>107</v>
      </c>
      <c r="Q428" s="822"/>
      <c r="R428" s="823"/>
      <c r="S428" s="11">
        <f>5-(INT(COUNTBLANK(C431:C445))-10)</f>
        <v>0</v>
      </c>
      <c r="T428" s="12"/>
    </row>
    <row r="429" spans="2:20" ht="30" hidden="1" customHeight="1">
      <c r="B429" s="833" t="s">
        <v>46</v>
      </c>
      <c r="C429" s="761" t="s">
        <v>15</v>
      </c>
      <c r="D429" s="761" t="s">
        <v>16</v>
      </c>
      <c r="E429" s="761" t="s">
        <v>17</v>
      </c>
      <c r="F429" s="761" t="s">
        <v>18</v>
      </c>
      <c r="G429" s="761" t="s">
        <v>19</v>
      </c>
      <c r="H429" s="761" t="s">
        <v>20</v>
      </c>
      <c r="I429" s="761" t="s">
        <v>21</v>
      </c>
      <c r="J429" s="830" t="s">
        <v>53</v>
      </c>
      <c r="K429" s="831"/>
      <c r="L429" s="831"/>
      <c r="M429" s="832"/>
      <c r="N429" s="761" t="s">
        <v>79</v>
      </c>
      <c r="O429" s="761" t="s">
        <v>80</v>
      </c>
      <c r="P429" s="14" t="s">
        <v>81</v>
      </c>
      <c r="Q429" s="14"/>
      <c r="R429" s="761" t="s">
        <v>82</v>
      </c>
      <c r="S429" s="761" t="s">
        <v>83</v>
      </c>
      <c r="T429" s="761" t="str">
        <f>W121</f>
        <v>CUMPLE CON AL MENOS DOS CONTRATOS EN ATENCIÓN A LA COMUNIDAD DESCRITOS EN LA NSR-10, TÍTULO A, NUMERAL A.2.3.1.2 GRUPO III</v>
      </c>
    </row>
    <row r="430" spans="2:20" ht="30" hidden="1" customHeight="1">
      <c r="B430" s="834"/>
      <c r="C430" s="762"/>
      <c r="D430" s="762"/>
      <c r="E430" s="762"/>
      <c r="F430" s="762"/>
      <c r="G430" s="762"/>
      <c r="H430" s="762"/>
      <c r="I430" s="762"/>
      <c r="J430" s="824" t="s">
        <v>85</v>
      </c>
      <c r="K430" s="825"/>
      <c r="L430" s="825"/>
      <c r="M430" s="826"/>
      <c r="N430" s="762"/>
      <c r="O430" s="762"/>
      <c r="P430" s="13" t="s">
        <v>13</v>
      </c>
      <c r="Q430" s="13" t="s">
        <v>84</v>
      </c>
      <c r="R430" s="762"/>
      <c r="S430" s="762"/>
      <c r="T430" s="762"/>
    </row>
    <row r="431" spans="2:20" ht="30" hidden="1" customHeight="1">
      <c r="B431" s="791">
        <v>1</v>
      </c>
      <c r="C431" s="773"/>
      <c r="D431" s="773"/>
      <c r="E431" s="773"/>
      <c r="F431" s="773"/>
      <c r="G431" s="794"/>
      <c r="H431" s="782"/>
      <c r="I431" s="797"/>
      <c r="J431" s="114"/>
      <c r="K431" s="115">
        <v>721015</v>
      </c>
      <c r="L431" s="114"/>
      <c r="M431" s="115">
        <f>M409</f>
        <v>721211</v>
      </c>
      <c r="N431" s="788"/>
      <c r="O431" s="788"/>
      <c r="P431" s="800"/>
      <c r="Q431" s="803"/>
      <c r="R431" s="803"/>
      <c r="S431" s="806">
        <f>IF(COUNTIF(J431:M433,"CUMPLE")&gt;=1,(G431*I431),0)* (IF(N431="PRESENTÓ CERTIFICADO",1,0))* (IF(O431="ACORDE A ITEM 5.2.1 (T.R.)",1,0) )* ( IF(OR(Q431="SIN OBSERVACIÓN", Q431="REQUERIMIENTOS SUBSANADOS"),1,0)) *(IF(OR(R431="NINGUNO", R431="CUMPLEN CON LO SOLICITADO"),1,0))</f>
        <v>0</v>
      </c>
      <c r="T431" s="827"/>
    </row>
    <row r="432" spans="2:20" ht="30" hidden="1" customHeight="1">
      <c r="B432" s="792"/>
      <c r="C432" s="774"/>
      <c r="D432" s="774"/>
      <c r="E432" s="774"/>
      <c r="F432" s="774"/>
      <c r="G432" s="795"/>
      <c r="H432" s="783"/>
      <c r="I432" s="798"/>
      <c r="J432" s="114"/>
      <c r="K432" s="115">
        <v>721029</v>
      </c>
      <c r="L432" s="114"/>
      <c r="M432" s="115">
        <f>M410</f>
        <v>721214</v>
      </c>
      <c r="N432" s="789"/>
      <c r="O432" s="789"/>
      <c r="P432" s="801"/>
      <c r="Q432" s="804"/>
      <c r="R432" s="804"/>
      <c r="S432" s="807"/>
      <c r="T432" s="828"/>
    </row>
    <row r="433" spans="2:20" ht="30" hidden="1" customHeight="1">
      <c r="B433" s="793"/>
      <c r="C433" s="775"/>
      <c r="D433" s="775"/>
      <c r="E433" s="775"/>
      <c r="F433" s="775"/>
      <c r="G433" s="796"/>
      <c r="H433" s="784"/>
      <c r="I433" s="799"/>
      <c r="J433" s="114"/>
      <c r="K433" s="115">
        <v>721033</v>
      </c>
      <c r="L433" s="114"/>
      <c r="M433" s="115"/>
      <c r="N433" s="790"/>
      <c r="O433" s="790"/>
      <c r="P433" s="802"/>
      <c r="Q433" s="805"/>
      <c r="R433" s="805"/>
      <c r="S433" s="808"/>
      <c r="T433" s="828"/>
    </row>
    <row r="434" spans="2:20" ht="30" hidden="1" customHeight="1">
      <c r="B434" s="791">
        <v>2</v>
      </c>
      <c r="C434" s="776"/>
      <c r="D434" s="776"/>
      <c r="E434" s="776"/>
      <c r="F434" s="776"/>
      <c r="G434" s="779"/>
      <c r="H434" s="782"/>
      <c r="I434" s="785"/>
      <c r="J434" s="114"/>
      <c r="K434" s="115">
        <f>K431</f>
        <v>721015</v>
      </c>
      <c r="L434" s="114"/>
      <c r="M434" s="115">
        <f>M431</f>
        <v>721211</v>
      </c>
      <c r="N434" s="788"/>
      <c r="O434" s="788"/>
      <c r="P434" s="809"/>
      <c r="Q434" s="812"/>
      <c r="R434" s="812"/>
      <c r="S434" s="806">
        <f>IF(COUNTIF(J434:M436,"CUMPLE")&gt;=1,(G434*I434),0)* (IF(N434="PRESENTÓ CERTIFICADO",1,0))* (IF(O434="ACORDE A ITEM 5.2.1 (T.R.)",1,0) )* ( IF(OR(Q434="SIN OBSERVACIÓN", Q434="REQUERIMIENTOS SUBSANADOS"),1,0)) *(IF(OR(R434="NINGUNO", R434="CUMPLEN CON LO SOLICITADO"),1,0))</f>
        <v>0</v>
      </c>
      <c r="T434" s="828"/>
    </row>
    <row r="435" spans="2:20" ht="30" hidden="1" customHeight="1">
      <c r="B435" s="792"/>
      <c r="C435" s="777"/>
      <c r="D435" s="777"/>
      <c r="E435" s="777"/>
      <c r="F435" s="777"/>
      <c r="G435" s="780"/>
      <c r="H435" s="783"/>
      <c r="I435" s="786"/>
      <c r="J435" s="114"/>
      <c r="K435" s="115">
        <f>K432</f>
        <v>721029</v>
      </c>
      <c r="L435" s="114"/>
      <c r="M435" s="115">
        <f>M432</f>
        <v>721214</v>
      </c>
      <c r="N435" s="789"/>
      <c r="O435" s="789"/>
      <c r="P435" s="810"/>
      <c r="Q435" s="813"/>
      <c r="R435" s="813"/>
      <c r="S435" s="807"/>
      <c r="T435" s="828"/>
    </row>
    <row r="436" spans="2:20" ht="30" hidden="1" customHeight="1">
      <c r="B436" s="793"/>
      <c r="C436" s="778"/>
      <c r="D436" s="778"/>
      <c r="E436" s="778"/>
      <c r="F436" s="778"/>
      <c r="G436" s="781"/>
      <c r="H436" s="784"/>
      <c r="I436" s="787"/>
      <c r="J436" s="114"/>
      <c r="K436" s="115">
        <f>K433</f>
        <v>721033</v>
      </c>
      <c r="L436" s="114"/>
      <c r="M436" s="115"/>
      <c r="N436" s="790"/>
      <c r="O436" s="790"/>
      <c r="P436" s="811"/>
      <c r="Q436" s="814"/>
      <c r="R436" s="814"/>
      <c r="S436" s="808"/>
      <c r="T436" s="828"/>
    </row>
    <row r="437" spans="2:20" ht="30" hidden="1" customHeight="1">
      <c r="B437" s="791">
        <v>3</v>
      </c>
      <c r="C437" s="773"/>
      <c r="D437" s="773"/>
      <c r="E437" s="773"/>
      <c r="F437" s="773"/>
      <c r="G437" s="794"/>
      <c r="H437" s="782"/>
      <c r="I437" s="797"/>
      <c r="J437" s="114"/>
      <c r="K437" s="115">
        <f>K431</f>
        <v>721015</v>
      </c>
      <c r="L437" s="114"/>
      <c r="M437" s="115">
        <f>M431</f>
        <v>721211</v>
      </c>
      <c r="N437" s="788"/>
      <c r="O437" s="788"/>
      <c r="P437" s="800"/>
      <c r="Q437" s="803"/>
      <c r="R437" s="803"/>
      <c r="S437" s="806">
        <f>IF(COUNTIF(J437:M439,"CUMPLE")&gt;=1,(G437*I437),0)* (IF(N437="PRESENTÓ CERTIFICADO",1,0))* (IF(O437="ACORDE A ITEM 5.2.1 (T.R.)",1,0) )* ( IF(OR(Q437="SIN OBSERVACIÓN", Q437="REQUERIMIENTOS SUBSANADOS"),1,0)) *(IF(OR(R437="NINGUNO", R437="CUMPLEN CON LO SOLICITADO"),1,0))</f>
        <v>0</v>
      </c>
      <c r="T437" s="828"/>
    </row>
    <row r="438" spans="2:20" ht="30" hidden="1" customHeight="1">
      <c r="B438" s="792"/>
      <c r="C438" s="774"/>
      <c r="D438" s="774"/>
      <c r="E438" s="774"/>
      <c r="F438" s="774"/>
      <c r="G438" s="795"/>
      <c r="H438" s="783"/>
      <c r="I438" s="798"/>
      <c r="J438" s="114"/>
      <c r="K438" s="115">
        <f>K432</f>
        <v>721029</v>
      </c>
      <c r="L438" s="114"/>
      <c r="M438" s="115">
        <f>M432</f>
        <v>721214</v>
      </c>
      <c r="N438" s="789"/>
      <c r="O438" s="789"/>
      <c r="P438" s="801"/>
      <c r="Q438" s="804"/>
      <c r="R438" s="804"/>
      <c r="S438" s="807"/>
      <c r="T438" s="828"/>
    </row>
    <row r="439" spans="2:20" ht="30" hidden="1" customHeight="1">
      <c r="B439" s="793"/>
      <c r="C439" s="775"/>
      <c r="D439" s="775"/>
      <c r="E439" s="775"/>
      <c r="F439" s="775"/>
      <c r="G439" s="796"/>
      <c r="H439" s="784"/>
      <c r="I439" s="799"/>
      <c r="J439" s="114"/>
      <c r="K439" s="115">
        <f>K433</f>
        <v>721033</v>
      </c>
      <c r="L439" s="114"/>
      <c r="M439" s="115"/>
      <c r="N439" s="790"/>
      <c r="O439" s="790"/>
      <c r="P439" s="802"/>
      <c r="Q439" s="805"/>
      <c r="R439" s="805"/>
      <c r="S439" s="808"/>
      <c r="T439" s="828"/>
    </row>
    <row r="440" spans="2:20" ht="30" hidden="1" customHeight="1">
      <c r="B440" s="791">
        <v>4</v>
      </c>
      <c r="C440" s="776"/>
      <c r="D440" s="776"/>
      <c r="E440" s="776"/>
      <c r="F440" s="776"/>
      <c r="G440" s="779"/>
      <c r="H440" s="782"/>
      <c r="I440" s="785"/>
      <c r="J440" s="114"/>
      <c r="K440" s="115">
        <f>K431</f>
        <v>721015</v>
      </c>
      <c r="L440" s="114"/>
      <c r="M440" s="115">
        <f>M431</f>
        <v>721211</v>
      </c>
      <c r="N440" s="788"/>
      <c r="O440" s="788"/>
      <c r="P440" s="809"/>
      <c r="Q440" s="812"/>
      <c r="R440" s="812"/>
      <c r="S440" s="806">
        <f>IF(COUNTIF(J440:M442,"CUMPLE")&gt;=1,(G440*I440),0)* (IF(N440="PRESENTÓ CERTIFICADO",1,0))* (IF(O440="ACORDE A ITEM 5.2.1 (T.R.)",1,0) )* ( IF(OR(Q440="SIN OBSERVACIÓN", Q440="REQUERIMIENTOS SUBSANADOS"),1,0)) *(IF(OR(R440="NINGUNO", R440="CUMPLEN CON LO SOLICITADO"),1,0))</f>
        <v>0</v>
      </c>
      <c r="T440" s="828"/>
    </row>
    <row r="441" spans="2:20" ht="30" hidden="1" customHeight="1">
      <c r="B441" s="792"/>
      <c r="C441" s="777"/>
      <c r="D441" s="777"/>
      <c r="E441" s="777"/>
      <c r="F441" s="777"/>
      <c r="G441" s="780"/>
      <c r="H441" s="783"/>
      <c r="I441" s="786"/>
      <c r="J441" s="114"/>
      <c r="K441" s="115">
        <f>K432</f>
        <v>721029</v>
      </c>
      <c r="L441" s="114"/>
      <c r="M441" s="115">
        <f>M432</f>
        <v>721214</v>
      </c>
      <c r="N441" s="789"/>
      <c r="O441" s="789"/>
      <c r="P441" s="810"/>
      <c r="Q441" s="813"/>
      <c r="R441" s="813"/>
      <c r="S441" s="807"/>
      <c r="T441" s="828"/>
    </row>
    <row r="442" spans="2:20" ht="30" hidden="1" customHeight="1">
      <c r="B442" s="793"/>
      <c r="C442" s="778"/>
      <c r="D442" s="778"/>
      <c r="E442" s="778"/>
      <c r="F442" s="778"/>
      <c r="G442" s="781"/>
      <c r="H442" s="784"/>
      <c r="I442" s="787"/>
      <c r="J442" s="114"/>
      <c r="K442" s="115">
        <f>K433</f>
        <v>721033</v>
      </c>
      <c r="L442" s="114"/>
      <c r="M442" s="115"/>
      <c r="N442" s="790"/>
      <c r="O442" s="790"/>
      <c r="P442" s="811"/>
      <c r="Q442" s="814"/>
      <c r="R442" s="814"/>
      <c r="S442" s="808"/>
      <c r="T442" s="828"/>
    </row>
    <row r="443" spans="2:20" ht="30" hidden="1" customHeight="1">
      <c r="B443" s="791">
        <v>5</v>
      </c>
      <c r="C443" s="773"/>
      <c r="D443" s="773"/>
      <c r="E443" s="773"/>
      <c r="F443" s="773"/>
      <c r="G443" s="794"/>
      <c r="H443" s="782"/>
      <c r="I443" s="797"/>
      <c r="J443" s="114"/>
      <c r="K443" s="115">
        <f>K431</f>
        <v>721015</v>
      </c>
      <c r="L443" s="114"/>
      <c r="M443" s="115">
        <f>M431</f>
        <v>721211</v>
      </c>
      <c r="N443" s="788"/>
      <c r="O443" s="788"/>
      <c r="P443" s="800"/>
      <c r="Q443" s="803"/>
      <c r="R443" s="803"/>
      <c r="S443" s="806">
        <f>IF(COUNTIF(J443:M445,"CUMPLE")&gt;=1,(G443*I443),0)* (IF(N443="PRESENTÓ CERTIFICADO",1,0))* (IF(O443="ACORDE A ITEM 5.2.1 (T.R.)",1,0) )* ( IF(OR(Q443="SIN OBSERVACIÓN", Q443="REQUERIMIENTOS SUBSANADOS"),1,0)) *(IF(OR(R443="NINGUNO", R443="CUMPLEN CON LO SOLICITADO"),1,0))</f>
        <v>0</v>
      </c>
      <c r="T443" s="828"/>
    </row>
    <row r="444" spans="2:20" ht="30" hidden="1" customHeight="1">
      <c r="B444" s="792"/>
      <c r="C444" s="774"/>
      <c r="D444" s="774"/>
      <c r="E444" s="774"/>
      <c r="F444" s="774"/>
      <c r="G444" s="795"/>
      <c r="H444" s="783"/>
      <c r="I444" s="798"/>
      <c r="J444" s="114"/>
      <c r="K444" s="115">
        <f>K432</f>
        <v>721029</v>
      </c>
      <c r="L444" s="114"/>
      <c r="M444" s="115">
        <f>M432</f>
        <v>721214</v>
      </c>
      <c r="N444" s="789"/>
      <c r="O444" s="789"/>
      <c r="P444" s="801"/>
      <c r="Q444" s="804"/>
      <c r="R444" s="804"/>
      <c r="S444" s="807"/>
      <c r="T444" s="828"/>
    </row>
    <row r="445" spans="2:20" ht="30" hidden="1" customHeight="1">
      <c r="B445" s="793"/>
      <c r="C445" s="775"/>
      <c r="D445" s="775"/>
      <c r="E445" s="775"/>
      <c r="F445" s="775"/>
      <c r="G445" s="796"/>
      <c r="H445" s="784"/>
      <c r="I445" s="799"/>
      <c r="J445" s="114"/>
      <c r="K445" s="115">
        <f>K433</f>
        <v>721033</v>
      </c>
      <c r="L445" s="114"/>
      <c r="M445" s="115"/>
      <c r="N445" s="790"/>
      <c r="O445" s="790"/>
      <c r="P445" s="802"/>
      <c r="Q445" s="805"/>
      <c r="R445" s="805"/>
      <c r="S445" s="808"/>
      <c r="T445" s="829"/>
    </row>
    <row r="446" spans="2:20" ht="30" hidden="1" customHeight="1">
      <c r="B446" s="763" t="str">
        <f>IF(S447=" "," ",IF(S447&gt;=$H$6,"CUMPLE CON LA EXPERIENCIA REQUERIDA","NO CUMPLE CON LA EXPERIENCIA REQUERIDA"))</f>
        <v>NO CUMPLE CON LA EXPERIENCIA REQUERIDA</v>
      </c>
      <c r="C446" s="764"/>
      <c r="D446" s="764"/>
      <c r="E446" s="764"/>
      <c r="F446" s="764"/>
      <c r="G446" s="764"/>
      <c r="H446" s="764"/>
      <c r="I446" s="764"/>
      <c r="J446" s="764"/>
      <c r="K446" s="764"/>
      <c r="L446" s="764"/>
      <c r="M446" s="764"/>
      <c r="N446" s="764"/>
      <c r="O446" s="765"/>
      <c r="P446" s="769" t="s">
        <v>22</v>
      </c>
      <c r="Q446" s="770"/>
      <c r="R446" s="17"/>
      <c r="S446" s="16">
        <f>IF(T431="SI",SUM(S431:S445),0)</f>
        <v>0</v>
      </c>
      <c r="T446" s="771" t="str">
        <f>IF(S447=" "," ",IF(S447&gt;=$H$6,"CUMPLE","NO CUMPLE"))</f>
        <v>NO CUMPLE</v>
      </c>
    </row>
    <row r="447" spans="2:20" ht="30" hidden="1" customHeight="1">
      <c r="B447" s="766"/>
      <c r="C447" s="767"/>
      <c r="D447" s="767"/>
      <c r="E447" s="767"/>
      <c r="F447" s="767"/>
      <c r="G447" s="767"/>
      <c r="H447" s="767"/>
      <c r="I447" s="767"/>
      <c r="J447" s="767"/>
      <c r="K447" s="767"/>
      <c r="L447" s="767"/>
      <c r="M447" s="767"/>
      <c r="N447" s="767"/>
      <c r="O447" s="768"/>
      <c r="P447" s="769" t="s">
        <v>24</v>
      </c>
      <c r="Q447" s="770"/>
      <c r="R447" s="17"/>
      <c r="S447" s="84">
        <f>IFERROR((S446/$P$6)," ")</f>
        <v>0</v>
      </c>
      <c r="T447" s="772"/>
    </row>
    <row r="448" spans="2:20" ht="30" hidden="1" customHeight="1"/>
    <row r="449" spans="2:20" ht="30" hidden="1" customHeight="1"/>
    <row r="450" spans="2:20" ht="30" hidden="1" customHeight="1">
      <c r="B450" s="107">
        <v>21</v>
      </c>
      <c r="C450" s="815" t="s">
        <v>78</v>
      </c>
      <c r="D450" s="816"/>
      <c r="E450" s="817"/>
      <c r="F450" s="818" t="str">
        <f>IFERROR(VLOOKUP(B450,LISTA_OFERENTES,2,FALSE)," ")</f>
        <v>O6</v>
      </c>
      <c r="G450" s="819"/>
      <c r="H450" s="819"/>
      <c r="I450" s="819"/>
      <c r="J450" s="819"/>
      <c r="K450" s="819"/>
      <c r="L450" s="819"/>
      <c r="M450" s="819"/>
      <c r="N450" s="819"/>
      <c r="O450" s="820"/>
      <c r="P450" s="821" t="s">
        <v>107</v>
      </c>
      <c r="Q450" s="822"/>
      <c r="R450" s="823"/>
      <c r="S450" s="11">
        <f>5-(INT(COUNTBLANK(C453:C467))-10)</f>
        <v>0</v>
      </c>
      <c r="T450" s="12"/>
    </row>
    <row r="451" spans="2:20" ht="30" hidden="1" customHeight="1">
      <c r="B451" s="833" t="s">
        <v>46</v>
      </c>
      <c r="C451" s="761" t="s">
        <v>15</v>
      </c>
      <c r="D451" s="761" t="s">
        <v>16</v>
      </c>
      <c r="E451" s="761" t="s">
        <v>17</v>
      </c>
      <c r="F451" s="761" t="s">
        <v>18</v>
      </c>
      <c r="G451" s="761" t="s">
        <v>19</v>
      </c>
      <c r="H451" s="761" t="s">
        <v>20</v>
      </c>
      <c r="I451" s="761" t="s">
        <v>21</v>
      </c>
      <c r="J451" s="830" t="s">
        <v>53</v>
      </c>
      <c r="K451" s="831"/>
      <c r="L451" s="831"/>
      <c r="M451" s="832"/>
      <c r="N451" s="761" t="s">
        <v>79</v>
      </c>
      <c r="O451" s="761" t="s">
        <v>80</v>
      </c>
      <c r="P451" s="14" t="s">
        <v>81</v>
      </c>
      <c r="Q451" s="14"/>
      <c r="R451" s="761" t="s">
        <v>82</v>
      </c>
      <c r="S451" s="761" t="s">
        <v>83</v>
      </c>
      <c r="T451" s="761" t="str">
        <f>W143</f>
        <v>CUMPLE CON AL MENOS DOS CONTRATOS EN ATENCIÓN A LA COMUNIDAD DESCRITOS EN LA NSR-10, TÍTULO A, NUMERAL A.2.3.1.2 GRUPO III</v>
      </c>
    </row>
    <row r="452" spans="2:20" ht="30" hidden="1" customHeight="1">
      <c r="B452" s="834"/>
      <c r="C452" s="762"/>
      <c r="D452" s="762"/>
      <c r="E452" s="762"/>
      <c r="F452" s="762"/>
      <c r="G452" s="762"/>
      <c r="H452" s="762"/>
      <c r="I452" s="762"/>
      <c r="J452" s="824" t="s">
        <v>85</v>
      </c>
      <c r="K452" s="825"/>
      <c r="L452" s="825"/>
      <c r="M452" s="826"/>
      <c r="N452" s="762"/>
      <c r="O452" s="762"/>
      <c r="P452" s="13" t="s">
        <v>13</v>
      </c>
      <c r="Q452" s="13" t="s">
        <v>84</v>
      </c>
      <c r="R452" s="762"/>
      <c r="S452" s="762"/>
      <c r="T452" s="762"/>
    </row>
    <row r="453" spans="2:20" ht="30" hidden="1" customHeight="1">
      <c r="B453" s="791">
        <v>1</v>
      </c>
      <c r="C453" s="773"/>
      <c r="D453" s="773"/>
      <c r="E453" s="773"/>
      <c r="F453" s="773"/>
      <c r="G453" s="794"/>
      <c r="H453" s="782"/>
      <c r="I453" s="797"/>
      <c r="J453" s="114"/>
      <c r="K453" s="115">
        <v>721015</v>
      </c>
      <c r="L453" s="114"/>
      <c r="M453" s="115">
        <f>M431</f>
        <v>721211</v>
      </c>
      <c r="N453" s="788"/>
      <c r="O453" s="788"/>
      <c r="P453" s="800"/>
      <c r="Q453" s="803"/>
      <c r="R453" s="803"/>
      <c r="S453" s="806">
        <f>IF(COUNTIF(J453:M455,"CUMPLE")&gt;=1,(G453*I453),0)* (IF(N453="PRESENTÓ CERTIFICADO",1,0))* (IF(O453="ACORDE A ITEM 5.2.1 (T.R.)",1,0) )* ( IF(OR(Q453="SIN OBSERVACIÓN", Q453="REQUERIMIENTOS SUBSANADOS"),1,0)) *(IF(OR(R453="NINGUNO", R453="CUMPLEN CON LO SOLICITADO"),1,0))</f>
        <v>0</v>
      </c>
      <c r="T453" s="827"/>
    </row>
    <row r="454" spans="2:20" ht="30" hidden="1" customHeight="1">
      <c r="B454" s="792"/>
      <c r="C454" s="774"/>
      <c r="D454" s="774"/>
      <c r="E454" s="774"/>
      <c r="F454" s="774"/>
      <c r="G454" s="795"/>
      <c r="H454" s="783"/>
      <c r="I454" s="798"/>
      <c r="J454" s="114"/>
      <c r="K454" s="115">
        <v>721029</v>
      </c>
      <c r="L454" s="114"/>
      <c r="M454" s="115">
        <f>M432</f>
        <v>721214</v>
      </c>
      <c r="N454" s="789"/>
      <c r="O454" s="789"/>
      <c r="P454" s="801"/>
      <c r="Q454" s="804"/>
      <c r="R454" s="804"/>
      <c r="S454" s="807"/>
      <c r="T454" s="828"/>
    </row>
    <row r="455" spans="2:20" ht="30" hidden="1" customHeight="1">
      <c r="B455" s="793"/>
      <c r="C455" s="775"/>
      <c r="D455" s="775"/>
      <c r="E455" s="775"/>
      <c r="F455" s="775"/>
      <c r="G455" s="796"/>
      <c r="H455" s="784"/>
      <c r="I455" s="799"/>
      <c r="J455" s="114"/>
      <c r="K455" s="115">
        <v>721033</v>
      </c>
      <c r="L455" s="114"/>
      <c r="M455" s="115"/>
      <c r="N455" s="790"/>
      <c r="O455" s="790"/>
      <c r="P455" s="802"/>
      <c r="Q455" s="805"/>
      <c r="R455" s="805"/>
      <c r="S455" s="808"/>
      <c r="T455" s="828"/>
    </row>
    <row r="456" spans="2:20" ht="30" hidden="1" customHeight="1">
      <c r="B456" s="791">
        <v>2</v>
      </c>
      <c r="C456" s="776"/>
      <c r="D456" s="776"/>
      <c r="E456" s="776"/>
      <c r="F456" s="776"/>
      <c r="G456" s="779"/>
      <c r="H456" s="782"/>
      <c r="I456" s="785"/>
      <c r="J456" s="114"/>
      <c r="K456" s="115">
        <f>K453</f>
        <v>721015</v>
      </c>
      <c r="L456" s="114"/>
      <c r="M456" s="115">
        <f>M453</f>
        <v>721211</v>
      </c>
      <c r="N456" s="788"/>
      <c r="O456" s="788"/>
      <c r="P456" s="809"/>
      <c r="Q456" s="812"/>
      <c r="R456" s="812"/>
      <c r="S456" s="806">
        <f>IF(COUNTIF(J456:M458,"CUMPLE")&gt;=1,(G456*I456),0)* (IF(N456="PRESENTÓ CERTIFICADO",1,0))* (IF(O456="ACORDE A ITEM 5.2.1 (T.R.)",1,0) )* ( IF(OR(Q456="SIN OBSERVACIÓN", Q456="REQUERIMIENTOS SUBSANADOS"),1,0)) *(IF(OR(R456="NINGUNO", R456="CUMPLEN CON LO SOLICITADO"),1,0))</f>
        <v>0</v>
      </c>
      <c r="T456" s="828"/>
    </row>
    <row r="457" spans="2:20" ht="30" hidden="1" customHeight="1">
      <c r="B457" s="792"/>
      <c r="C457" s="777"/>
      <c r="D457" s="777"/>
      <c r="E457" s="777"/>
      <c r="F457" s="777"/>
      <c r="G457" s="780"/>
      <c r="H457" s="783"/>
      <c r="I457" s="786"/>
      <c r="J457" s="114"/>
      <c r="K457" s="115">
        <f>K454</f>
        <v>721029</v>
      </c>
      <c r="L457" s="114"/>
      <c r="M457" s="115">
        <f>M454</f>
        <v>721214</v>
      </c>
      <c r="N457" s="789"/>
      <c r="O457" s="789"/>
      <c r="P457" s="810"/>
      <c r="Q457" s="813"/>
      <c r="R457" s="813"/>
      <c r="S457" s="807"/>
      <c r="T457" s="828"/>
    </row>
    <row r="458" spans="2:20" ht="30" hidden="1" customHeight="1">
      <c r="B458" s="793"/>
      <c r="C458" s="778"/>
      <c r="D458" s="778"/>
      <c r="E458" s="778"/>
      <c r="F458" s="778"/>
      <c r="G458" s="781"/>
      <c r="H458" s="784"/>
      <c r="I458" s="787"/>
      <c r="J458" s="114"/>
      <c r="K458" s="115">
        <f>K455</f>
        <v>721033</v>
      </c>
      <c r="L458" s="114"/>
      <c r="M458" s="115"/>
      <c r="N458" s="790"/>
      <c r="O458" s="790"/>
      <c r="P458" s="811"/>
      <c r="Q458" s="814"/>
      <c r="R458" s="814"/>
      <c r="S458" s="808"/>
      <c r="T458" s="828"/>
    </row>
    <row r="459" spans="2:20" ht="30" hidden="1" customHeight="1">
      <c r="B459" s="791">
        <v>3</v>
      </c>
      <c r="C459" s="773"/>
      <c r="D459" s="773"/>
      <c r="E459" s="773"/>
      <c r="F459" s="773"/>
      <c r="G459" s="794"/>
      <c r="H459" s="782"/>
      <c r="I459" s="797"/>
      <c r="J459" s="114"/>
      <c r="K459" s="115">
        <f>K453</f>
        <v>721015</v>
      </c>
      <c r="L459" s="114"/>
      <c r="M459" s="115">
        <f>M453</f>
        <v>721211</v>
      </c>
      <c r="N459" s="788"/>
      <c r="O459" s="788"/>
      <c r="P459" s="800"/>
      <c r="Q459" s="803"/>
      <c r="R459" s="803"/>
      <c r="S459" s="806">
        <f>IF(COUNTIF(J459:M461,"CUMPLE")&gt;=1,(G459*I459),0)* (IF(N459="PRESENTÓ CERTIFICADO",1,0))* (IF(O459="ACORDE A ITEM 5.2.1 (T.R.)",1,0) )* ( IF(OR(Q459="SIN OBSERVACIÓN", Q459="REQUERIMIENTOS SUBSANADOS"),1,0)) *(IF(OR(R459="NINGUNO", R459="CUMPLEN CON LO SOLICITADO"),1,0))</f>
        <v>0</v>
      </c>
      <c r="T459" s="828"/>
    </row>
    <row r="460" spans="2:20" ht="30" hidden="1" customHeight="1">
      <c r="B460" s="792"/>
      <c r="C460" s="774"/>
      <c r="D460" s="774"/>
      <c r="E460" s="774"/>
      <c r="F460" s="774"/>
      <c r="G460" s="795"/>
      <c r="H460" s="783"/>
      <c r="I460" s="798"/>
      <c r="J460" s="114"/>
      <c r="K460" s="115">
        <f>K454</f>
        <v>721029</v>
      </c>
      <c r="L460" s="114"/>
      <c r="M460" s="115">
        <f>M454</f>
        <v>721214</v>
      </c>
      <c r="N460" s="789"/>
      <c r="O460" s="789"/>
      <c r="P460" s="801"/>
      <c r="Q460" s="804"/>
      <c r="R460" s="804"/>
      <c r="S460" s="807"/>
      <c r="T460" s="828"/>
    </row>
    <row r="461" spans="2:20" ht="30" hidden="1" customHeight="1">
      <c r="B461" s="793"/>
      <c r="C461" s="775"/>
      <c r="D461" s="775"/>
      <c r="E461" s="775"/>
      <c r="F461" s="775"/>
      <c r="G461" s="796"/>
      <c r="H461" s="784"/>
      <c r="I461" s="799"/>
      <c r="J461" s="114"/>
      <c r="K461" s="115">
        <f>K455</f>
        <v>721033</v>
      </c>
      <c r="L461" s="114"/>
      <c r="M461" s="115"/>
      <c r="N461" s="790"/>
      <c r="O461" s="790"/>
      <c r="P461" s="802"/>
      <c r="Q461" s="805"/>
      <c r="R461" s="805"/>
      <c r="S461" s="808"/>
      <c r="T461" s="828"/>
    </row>
    <row r="462" spans="2:20" ht="30" hidden="1" customHeight="1">
      <c r="B462" s="791">
        <v>4</v>
      </c>
      <c r="C462" s="776"/>
      <c r="D462" s="776"/>
      <c r="E462" s="776"/>
      <c r="F462" s="776"/>
      <c r="G462" s="779"/>
      <c r="H462" s="782"/>
      <c r="I462" s="785"/>
      <c r="J462" s="114"/>
      <c r="K462" s="115">
        <f>K453</f>
        <v>721015</v>
      </c>
      <c r="L462" s="114"/>
      <c r="M462" s="115">
        <f>M453</f>
        <v>721211</v>
      </c>
      <c r="N462" s="788"/>
      <c r="O462" s="788"/>
      <c r="P462" s="809"/>
      <c r="Q462" s="812"/>
      <c r="R462" s="812"/>
      <c r="S462" s="806">
        <f>IF(COUNTIF(J462:M464,"CUMPLE")&gt;=1,(G462*I462),0)* (IF(N462="PRESENTÓ CERTIFICADO",1,0))* (IF(O462="ACORDE A ITEM 5.2.1 (T.R.)",1,0) )* ( IF(OR(Q462="SIN OBSERVACIÓN", Q462="REQUERIMIENTOS SUBSANADOS"),1,0)) *(IF(OR(R462="NINGUNO", R462="CUMPLEN CON LO SOLICITADO"),1,0))</f>
        <v>0</v>
      </c>
      <c r="T462" s="828"/>
    </row>
    <row r="463" spans="2:20" ht="30" hidden="1" customHeight="1">
      <c r="B463" s="792"/>
      <c r="C463" s="777"/>
      <c r="D463" s="777"/>
      <c r="E463" s="777"/>
      <c r="F463" s="777"/>
      <c r="G463" s="780"/>
      <c r="H463" s="783"/>
      <c r="I463" s="786"/>
      <c r="J463" s="114"/>
      <c r="K463" s="115">
        <f>K454</f>
        <v>721029</v>
      </c>
      <c r="L463" s="114"/>
      <c r="M463" s="115">
        <f>M454</f>
        <v>721214</v>
      </c>
      <c r="N463" s="789"/>
      <c r="O463" s="789"/>
      <c r="P463" s="810"/>
      <c r="Q463" s="813"/>
      <c r="R463" s="813"/>
      <c r="S463" s="807"/>
      <c r="T463" s="828"/>
    </row>
    <row r="464" spans="2:20" ht="30" hidden="1" customHeight="1">
      <c r="B464" s="793"/>
      <c r="C464" s="778"/>
      <c r="D464" s="778"/>
      <c r="E464" s="778"/>
      <c r="F464" s="778"/>
      <c r="G464" s="781"/>
      <c r="H464" s="784"/>
      <c r="I464" s="787"/>
      <c r="J464" s="114"/>
      <c r="K464" s="115">
        <f>K455</f>
        <v>721033</v>
      </c>
      <c r="L464" s="114"/>
      <c r="M464" s="115"/>
      <c r="N464" s="790"/>
      <c r="O464" s="790"/>
      <c r="P464" s="811"/>
      <c r="Q464" s="814"/>
      <c r="R464" s="814"/>
      <c r="S464" s="808"/>
      <c r="T464" s="828"/>
    </row>
    <row r="465" spans="2:20" ht="30" hidden="1" customHeight="1">
      <c r="B465" s="791">
        <v>5</v>
      </c>
      <c r="C465" s="773"/>
      <c r="D465" s="773"/>
      <c r="E465" s="773"/>
      <c r="F465" s="773"/>
      <c r="G465" s="794"/>
      <c r="H465" s="782"/>
      <c r="I465" s="797"/>
      <c r="J465" s="114"/>
      <c r="K465" s="115">
        <f>K453</f>
        <v>721015</v>
      </c>
      <c r="L465" s="114"/>
      <c r="M465" s="115">
        <f>M453</f>
        <v>721211</v>
      </c>
      <c r="N465" s="788"/>
      <c r="O465" s="788"/>
      <c r="P465" s="800"/>
      <c r="Q465" s="803"/>
      <c r="R465" s="803"/>
      <c r="S465" s="806">
        <f>IF(COUNTIF(J465:M467,"CUMPLE")&gt;=1,(G465*I465),0)* (IF(N465="PRESENTÓ CERTIFICADO",1,0))* (IF(O465="ACORDE A ITEM 5.2.1 (T.R.)",1,0) )* ( IF(OR(Q465="SIN OBSERVACIÓN", Q465="REQUERIMIENTOS SUBSANADOS"),1,0)) *(IF(OR(R465="NINGUNO", R465="CUMPLEN CON LO SOLICITADO"),1,0))</f>
        <v>0</v>
      </c>
      <c r="T465" s="828"/>
    </row>
    <row r="466" spans="2:20" ht="30" hidden="1" customHeight="1">
      <c r="B466" s="792"/>
      <c r="C466" s="774"/>
      <c r="D466" s="774"/>
      <c r="E466" s="774"/>
      <c r="F466" s="774"/>
      <c r="G466" s="795"/>
      <c r="H466" s="783"/>
      <c r="I466" s="798"/>
      <c r="J466" s="114"/>
      <c r="K466" s="115">
        <f>K454</f>
        <v>721029</v>
      </c>
      <c r="L466" s="114"/>
      <c r="M466" s="115">
        <f>M454</f>
        <v>721214</v>
      </c>
      <c r="N466" s="789"/>
      <c r="O466" s="789"/>
      <c r="P466" s="801"/>
      <c r="Q466" s="804"/>
      <c r="R466" s="804"/>
      <c r="S466" s="807"/>
      <c r="T466" s="828"/>
    </row>
    <row r="467" spans="2:20" ht="30" hidden="1" customHeight="1">
      <c r="B467" s="793"/>
      <c r="C467" s="775"/>
      <c r="D467" s="775"/>
      <c r="E467" s="775"/>
      <c r="F467" s="775"/>
      <c r="G467" s="796"/>
      <c r="H467" s="784"/>
      <c r="I467" s="799"/>
      <c r="J467" s="114"/>
      <c r="K467" s="115">
        <f>K455</f>
        <v>721033</v>
      </c>
      <c r="L467" s="114"/>
      <c r="M467" s="115"/>
      <c r="N467" s="790"/>
      <c r="O467" s="790"/>
      <c r="P467" s="802"/>
      <c r="Q467" s="805"/>
      <c r="R467" s="805"/>
      <c r="S467" s="808"/>
      <c r="T467" s="829"/>
    </row>
    <row r="468" spans="2:20" ht="30" hidden="1" customHeight="1">
      <c r="B468" s="763" t="str">
        <f>IF(S469=" "," ",IF(S469&gt;=$H$6,"CUMPLE CON LA EXPERIENCIA REQUERIDA","NO CUMPLE CON LA EXPERIENCIA REQUERIDA"))</f>
        <v>NO CUMPLE CON LA EXPERIENCIA REQUERIDA</v>
      </c>
      <c r="C468" s="764"/>
      <c r="D468" s="764"/>
      <c r="E468" s="764"/>
      <c r="F468" s="764"/>
      <c r="G468" s="764"/>
      <c r="H468" s="764"/>
      <c r="I468" s="764"/>
      <c r="J468" s="764"/>
      <c r="K468" s="764"/>
      <c r="L468" s="764"/>
      <c r="M468" s="764"/>
      <c r="N468" s="764"/>
      <c r="O468" s="765"/>
      <c r="P468" s="769" t="s">
        <v>22</v>
      </c>
      <c r="Q468" s="770"/>
      <c r="R468" s="17"/>
      <c r="S468" s="16">
        <f>IF(T453="SI",SUM(S453:S467),0)</f>
        <v>0</v>
      </c>
      <c r="T468" s="771" t="str">
        <f>IF(S469=" "," ",IF(S469&gt;=$H$6,"CUMPLE","NO CUMPLE"))</f>
        <v>NO CUMPLE</v>
      </c>
    </row>
    <row r="469" spans="2:20" ht="30" hidden="1" customHeight="1">
      <c r="B469" s="766"/>
      <c r="C469" s="767"/>
      <c r="D469" s="767"/>
      <c r="E469" s="767"/>
      <c r="F469" s="767"/>
      <c r="G469" s="767"/>
      <c r="H469" s="767"/>
      <c r="I469" s="767"/>
      <c r="J469" s="767"/>
      <c r="K469" s="767"/>
      <c r="L469" s="767"/>
      <c r="M469" s="767"/>
      <c r="N469" s="767"/>
      <c r="O469" s="768"/>
      <c r="P469" s="769" t="s">
        <v>24</v>
      </c>
      <c r="Q469" s="770"/>
      <c r="R469" s="17"/>
      <c r="S469" s="84">
        <f>IFERROR((S468/$P$6)," ")</f>
        <v>0</v>
      </c>
      <c r="T469" s="772"/>
    </row>
    <row r="470" spans="2:20" ht="30" hidden="1" customHeight="1"/>
    <row r="471" spans="2:20" ht="30" hidden="1" customHeight="1"/>
    <row r="472" spans="2:20" ht="30" hidden="1" customHeight="1">
      <c r="B472" s="107">
        <v>22</v>
      </c>
      <c r="C472" s="815" t="s">
        <v>78</v>
      </c>
      <c r="D472" s="816"/>
      <c r="E472" s="817"/>
      <c r="F472" s="818" t="str">
        <f>IFERROR(VLOOKUP(B472,LISTA_OFERENTES,2,FALSE)," ")</f>
        <v>O7</v>
      </c>
      <c r="G472" s="819"/>
      <c r="H472" s="819"/>
      <c r="I472" s="819"/>
      <c r="J472" s="819"/>
      <c r="K472" s="819"/>
      <c r="L472" s="819"/>
      <c r="M472" s="819"/>
      <c r="N472" s="819"/>
      <c r="O472" s="820"/>
      <c r="P472" s="821" t="s">
        <v>107</v>
      </c>
      <c r="Q472" s="822"/>
      <c r="R472" s="823"/>
      <c r="S472" s="11">
        <f>5-(INT(COUNTBLANK(C475:C489))-10)</f>
        <v>0</v>
      </c>
      <c r="T472" s="12"/>
    </row>
    <row r="473" spans="2:20" ht="43.5" hidden="1" customHeight="1">
      <c r="B473" s="833" t="s">
        <v>46</v>
      </c>
      <c r="C473" s="761" t="s">
        <v>15</v>
      </c>
      <c r="D473" s="761" t="s">
        <v>16</v>
      </c>
      <c r="E473" s="761" t="s">
        <v>17</v>
      </c>
      <c r="F473" s="761" t="s">
        <v>18</v>
      </c>
      <c r="G473" s="761" t="s">
        <v>19</v>
      </c>
      <c r="H473" s="761" t="s">
        <v>20</v>
      </c>
      <c r="I473" s="761" t="s">
        <v>21</v>
      </c>
      <c r="J473" s="830" t="s">
        <v>53</v>
      </c>
      <c r="K473" s="831"/>
      <c r="L473" s="831"/>
      <c r="M473" s="832"/>
      <c r="N473" s="761" t="s">
        <v>79</v>
      </c>
      <c r="O473" s="761" t="s">
        <v>80</v>
      </c>
      <c r="P473" s="14" t="s">
        <v>81</v>
      </c>
      <c r="Q473" s="14"/>
      <c r="R473" s="761" t="s">
        <v>82</v>
      </c>
      <c r="S473" s="761" t="s">
        <v>83</v>
      </c>
      <c r="T473" s="761" t="str">
        <f>W165</f>
        <v>CUMPLE CON AL MENOS DOS CONTRATOS EN ATENCIÓN A LA COMUNIDAD DESCRITOS EN LA NSR-10, TÍTULO A, NUMERAL A.2.3.1.2 GRUPO III</v>
      </c>
    </row>
    <row r="474" spans="2:20" ht="43.5" hidden="1" customHeight="1">
      <c r="B474" s="834"/>
      <c r="C474" s="762"/>
      <c r="D474" s="762"/>
      <c r="E474" s="762"/>
      <c r="F474" s="762"/>
      <c r="G474" s="762"/>
      <c r="H474" s="762"/>
      <c r="I474" s="762"/>
      <c r="J474" s="824" t="s">
        <v>85</v>
      </c>
      <c r="K474" s="825"/>
      <c r="L474" s="825"/>
      <c r="M474" s="826"/>
      <c r="N474" s="762"/>
      <c r="O474" s="762"/>
      <c r="P474" s="13" t="s">
        <v>13</v>
      </c>
      <c r="Q474" s="13" t="s">
        <v>84</v>
      </c>
      <c r="R474" s="762"/>
      <c r="S474" s="762"/>
      <c r="T474" s="762"/>
    </row>
    <row r="475" spans="2:20" ht="30" hidden="1" customHeight="1">
      <c r="B475" s="791">
        <v>1</v>
      </c>
      <c r="C475" s="773"/>
      <c r="D475" s="773"/>
      <c r="E475" s="773"/>
      <c r="F475" s="773"/>
      <c r="G475" s="794"/>
      <c r="H475" s="782"/>
      <c r="I475" s="797"/>
      <c r="J475" s="114"/>
      <c r="K475" s="115">
        <v>721015</v>
      </c>
      <c r="L475" s="114"/>
      <c r="M475" s="115">
        <f>M453</f>
        <v>721211</v>
      </c>
      <c r="N475" s="788"/>
      <c r="O475" s="788"/>
      <c r="P475" s="800"/>
      <c r="Q475" s="803"/>
      <c r="R475" s="803"/>
      <c r="S475" s="806">
        <f>IF(COUNTIF(J475:M477,"CUMPLE")&gt;=1,(G475*I475),0)* (IF(N475="PRESENTÓ CERTIFICADO",1,0))* (IF(O475="ACORDE A ITEM 5.2.1 (T.R.)",1,0) )* ( IF(OR(Q475="SIN OBSERVACIÓN", Q475="REQUERIMIENTOS SUBSANADOS"),1,0)) *(IF(OR(R475="NINGUNO", R475="CUMPLEN CON LO SOLICITADO"),1,0))</f>
        <v>0</v>
      </c>
      <c r="T475" s="827"/>
    </row>
    <row r="476" spans="2:20" ht="30" hidden="1" customHeight="1">
      <c r="B476" s="792"/>
      <c r="C476" s="774"/>
      <c r="D476" s="774"/>
      <c r="E476" s="774"/>
      <c r="F476" s="774"/>
      <c r="G476" s="795"/>
      <c r="H476" s="783"/>
      <c r="I476" s="798"/>
      <c r="J476" s="114"/>
      <c r="K476" s="115">
        <v>721029</v>
      </c>
      <c r="L476" s="114"/>
      <c r="M476" s="115">
        <f>M454</f>
        <v>721214</v>
      </c>
      <c r="N476" s="789"/>
      <c r="O476" s="789"/>
      <c r="P476" s="801"/>
      <c r="Q476" s="804"/>
      <c r="R476" s="804"/>
      <c r="S476" s="807"/>
      <c r="T476" s="828"/>
    </row>
    <row r="477" spans="2:20" ht="30" hidden="1" customHeight="1">
      <c r="B477" s="793"/>
      <c r="C477" s="775"/>
      <c r="D477" s="775"/>
      <c r="E477" s="775"/>
      <c r="F477" s="775"/>
      <c r="G477" s="796"/>
      <c r="H477" s="784"/>
      <c r="I477" s="799"/>
      <c r="J477" s="114"/>
      <c r="K477" s="115">
        <v>721033</v>
      </c>
      <c r="L477" s="114"/>
      <c r="M477" s="115"/>
      <c r="N477" s="790"/>
      <c r="O477" s="790"/>
      <c r="P477" s="802"/>
      <c r="Q477" s="805"/>
      <c r="R477" s="805"/>
      <c r="S477" s="808"/>
      <c r="T477" s="828"/>
    </row>
    <row r="478" spans="2:20" ht="30" hidden="1" customHeight="1">
      <c r="B478" s="791">
        <v>2</v>
      </c>
      <c r="C478" s="776"/>
      <c r="D478" s="776"/>
      <c r="E478" s="776"/>
      <c r="F478" s="776"/>
      <c r="G478" s="779"/>
      <c r="H478" s="782"/>
      <c r="I478" s="785"/>
      <c r="J478" s="114"/>
      <c r="K478" s="115">
        <f>K475</f>
        <v>721015</v>
      </c>
      <c r="L478" s="114"/>
      <c r="M478" s="115">
        <f>M475</f>
        <v>721211</v>
      </c>
      <c r="N478" s="788"/>
      <c r="O478" s="788"/>
      <c r="P478" s="809"/>
      <c r="Q478" s="812"/>
      <c r="R478" s="812"/>
      <c r="S478" s="806">
        <f>IF(COUNTIF(J478:M480,"CUMPLE")&gt;=1,(G478*I478),0)* (IF(N478="PRESENTÓ CERTIFICADO",1,0))* (IF(O478="ACORDE A ITEM 5.2.1 (T.R.)",1,0) )* ( IF(OR(Q478="SIN OBSERVACIÓN", Q478="REQUERIMIENTOS SUBSANADOS"),1,0)) *(IF(OR(R478="NINGUNO", R478="CUMPLEN CON LO SOLICITADO"),1,0))</f>
        <v>0</v>
      </c>
      <c r="T478" s="828"/>
    </row>
    <row r="479" spans="2:20" ht="30" hidden="1" customHeight="1">
      <c r="B479" s="792"/>
      <c r="C479" s="777"/>
      <c r="D479" s="777"/>
      <c r="E479" s="777"/>
      <c r="F479" s="777"/>
      <c r="G479" s="780"/>
      <c r="H479" s="783"/>
      <c r="I479" s="786"/>
      <c r="J479" s="114"/>
      <c r="K479" s="115">
        <f>K476</f>
        <v>721029</v>
      </c>
      <c r="L479" s="114"/>
      <c r="M479" s="115">
        <f>M476</f>
        <v>721214</v>
      </c>
      <c r="N479" s="789"/>
      <c r="O479" s="789"/>
      <c r="P479" s="810"/>
      <c r="Q479" s="813"/>
      <c r="R479" s="813"/>
      <c r="S479" s="807"/>
      <c r="T479" s="828"/>
    </row>
    <row r="480" spans="2:20" ht="30" hidden="1" customHeight="1">
      <c r="B480" s="793"/>
      <c r="C480" s="778"/>
      <c r="D480" s="778"/>
      <c r="E480" s="778"/>
      <c r="F480" s="778"/>
      <c r="G480" s="781"/>
      <c r="H480" s="784"/>
      <c r="I480" s="787"/>
      <c r="J480" s="114"/>
      <c r="K480" s="115">
        <f>K477</f>
        <v>721033</v>
      </c>
      <c r="L480" s="114"/>
      <c r="M480" s="115"/>
      <c r="N480" s="790"/>
      <c r="O480" s="790"/>
      <c r="P480" s="811"/>
      <c r="Q480" s="814"/>
      <c r="R480" s="814"/>
      <c r="S480" s="808"/>
      <c r="T480" s="828"/>
    </row>
    <row r="481" spans="2:20" ht="30" hidden="1" customHeight="1">
      <c r="B481" s="791">
        <v>3</v>
      </c>
      <c r="C481" s="773"/>
      <c r="D481" s="773"/>
      <c r="E481" s="773"/>
      <c r="F481" s="773"/>
      <c r="G481" s="794"/>
      <c r="H481" s="782"/>
      <c r="I481" s="797"/>
      <c r="J481" s="114"/>
      <c r="K481" s="115">
        <f>K475</f>
        <v>721015</v>
      </c>
      <c r="L481" s="114"/>
      <c r="M481" s="115">
        <f>M475</f>
        <v>721211</v>
      </c>
      <c r="N481" s="788"/>
      <c r="O481" s="788"/>
      <c r="P481" s="800"/>
      <c r="Q481" s="803"/>
      <c r="R481" s="803"/>
      <c r="S481" s="806">
        <f>IF(COUNTIF(J481:M483,"CUMPLE")&gt;=1,(G481*I481),0)* (IF(N481="PRESENTÓ CERTIFICADO",1,0))* (IF(O481="ACORDE A ITEM 5.2.1 (T.R.)",1,0) )* ( IF(OR(Q481="SIN OBSERVACIÓN", Q481="REQUERIMIENTOS SUBSANADOS"),1,0)) *(IF(OR(R481="NINGUNO", R481="CUMPLEN CON LO SOLICITADO"),1,0))</f>
        <v>0</v>
      </c>
      <c r="T481" s="828"/>
    </row>
    <row r="482" spans="2:20" ht="30" hidden="1" customHeight="1">
      <c r="B482" s="792"/>
      <c r="C482" s="774"/>
      <c r="D482" s="774"/>
      <c r="E482" s="774"/>
      <c r="F482" s="774"/>
      <c r="G482" s="795"/>
      <c r="H482" s="783"/>
      <c r="I482" s="798"/>
      <c r="J482" s="114"/>
      <c r="K482" s="115">
        <f>K476</f>
        <v>721029</v>
      </c>
      <c r="L482" s="114"/>
      <c r="M482" s="115">
        <f>M476</f>
        <v>721214</v>
      </c>
      <c r="N482" s="789"/>
      <c r="O482" s="789"/>
      <c r="P482" s="801"/>
      <c r="Q482" s="804"/>
      <c r="R482" s="804"/>
      <c r="S482" s="807"/>
      <c r="T482" s="828"/>
    </row>
    <row r="483" spans="2:20" ht="30" hidden="1" customHeight="1">
      <c r="B483" s="793"/>
      <c r="C483" s="775"/>
      <c r="D483" s="775"/>
      <c r="E483" s="775"/>
      <c r="F483" s="775"/>
      <c r="G483" s="796"/>
      <c r="H483" s="784"/>
      <c r="I483" s="799"/>
      <c r="J483" s="114"/>
      <c r="K483" s="115">
        <f>K477</f>
        <v>721033</v>
      </c>
      <c r="L483" s="114"/>
      <c r="M483" s="115"/>
      <c r="N483" s="790"/>
      <c r="O483" s="790"/>
      <c r="P483" s="802"/>
      <c r="Q483" s="805"/>
      <c r="R483" s="805"/>
      <c r="S483" s="808"/>
      <c r="T483" s="828"/>
    </row>
    <row r="484" spans="2:20" ht="30" hidden="1" customHeight="1">
      <c r="B484" s="791">
        <v>4</v>
      </c>
      <c r="C484" s="776"/>
      <c r="D484" s="776"/>
      <c r="E484" s="776"/>
      <c r="F484" s="776"/>
      <c r="G484" s="779"/>
      <c r="H484" s="782"/>
      <c r="I484" s="785"/>
      <c r="J484" s="114"/>
      <c r="K484" s="115">
        <f>K475</f>
        <v>721015</v>
      </c>
      <c r="L484" s="114"/>
      <c r="M484" s="115">
        <f>M475</f>
        <v>721211</v>
      </c>
      <c r="N484" s="788"/>
      <c r="O484" s="788"/>
      <c r="P484" s="809"/>
      <c r="Q484" s="812"/>
      <c r="R484" s="812"/>
      <c r="S484" s="806">
        <f>IF(COUNTIF(J484:M486,"CUMPLE")&gt;=1,(G484*I484),0)* (IF(N484="PRESENTÓ CERTIFICADO",1,0))* (IF(O484="ACORDE A ITEM 5.2.1 (T.R.)",1,0) )* ( IF(OR(Q484="SIN OBSERVACIÓN", Q484="REQUERIMIENTOS SUBSANADOS"),1,0)) *(IF(OR(R484="NINGUNO", R484="CUMPLEN CON LO SOLICITADO"),1,0))</f>
        <v>0</v>
      </c>
      <c r="T484" s="828"/>
    </row>
    <row r="485" spans="2:20" ht="30" hidden="1" customHeight="1">
      <c r="B485" s="792"/>
      <c r="C485" s="777"/>
      <c r="D485" s="777"/>
      <c r="E485" s="777"/>
      <c r="F485" s="777"/>
      <c r="G485" s="780"/>
      <c r="H485" s="783"/>
      <c r="I485" s="786"/>
      <c r="J485" s="114"/>
      <c r="K485" s="115">
        <f>K476</f>
        <v>721029</v>
      </c>
      <c r="L485" s="114"/>
      <c r="M485" s="115">
        <f>M476</f>
        <v>721214</v>
      </c>
      <c r="N485" s="789"/>
      <c r="O485" s="789"/>
      <c r="P485" s="810"/>
      <c r="Q485" s="813"/>
      <c r="R485" s="813"/>
      <c r="S485" s="807"/>
      <c r="T485" s="828"/>
    </row>
    <row r="486" spans="2:20" ht="30" hidden="1" customHeight="1">
      <c r="B486" s="793"/>
      <c r="C486" s="778"/>
      <c r="D486" s="778"/>
      <c r="E486" s="778"/>
      <c r="F486" s="778"/>
      <c r="G486" s="781"/>
      <c r="H486" s="784"/>
      <c r="I486" s="787"/>
      <c r="J486" s="114"/>
      <c r="K486" s="115">
        <f>K477</f>
        <v>721033</v>
      </c>
      <c r="L486" s="114"/>
      <c r="M486" s="115"/>
      <c r="N486" s="790"/>
      <c r="O486" s="790"/>
      <c r="P486" s="811"/>
      <c r="Q486" s="814"/>
      <c r="R486" s="814"/>
      <c r="S486" s="808"/>
      <c r="T486" s="828"/>
    </row>
    <row r="487" spans="2:20" ht="30" hidden="1" customHeight="1">
      <c r="B487" s="791">
        <v>5</v>
      </c>
      <c r="C487" s="773"/>
      <c r="D487" s="773"/>
      <c r="E487" s="773"/>
      <c r="F487" s="773"/>
      <c r="G487" s="794"/>
      <c r="H487" s="782"/>
      <c r="I487" s="797"/>
      <c r="J487" s="114"/>
      <c r="K487" s="115">
        <f>K475</f>
        <v>721015</v>
      </c>
      <c r="L487" s="114"/>
      <c r="M487" s="115">
        <f>M475</f>
        <v>721211</v>
      </c>
      <c r="N487" s="788"/>
      <c r="O487" s="788"/>
      <c r="P487" s="800"/>
      <c r="Q487" s="803"/>
      <c r="R487" s="803"/>
      <c r="S487" s="806">
        <f>IF(COUNTIF(J487:M489,"CUMPLE")&gt;=1,(G487*I487),0)* (IF(N487="PRESENTÓ CERTIFICADO",1,0))* (IF(O487="ACORDE A ITEM 5.2.1 (T.R.)",1,0) )* ( IF(OR(Q487="SIN OBSERVACIÓN", Q487="REQUERIMIENTOS SUBSANADOS"),1,0)) *(IF(OR(R487="NINGUNO", R487="CUMPLEN CON LO SOLICITADO"),1,0))</f>
        <v>0</v>
      </c>
      <c r="T487" s="828"/>
    </row>
    <row r="488" spans="2:20" ht="30" hidden="1" customHeight="1">
      <c r="B488" s="792"/>
      <c r="C488" s="774"/>
      <c r="D488" s="774"/>
      <c r="E488" s="774"/>
      <c r="F488" s="774"/>
      <c r="G488" s="795"/>
      <c r="H488" s="783"/>
      <c r="I488" s="798"/>
      <c r="J488" s="114"/>
      <c r="K488" s="115">
        <f>K476</f>
        <v>721029</v>
      </c>
      <c r="L488" s="114"/>
      <c r="M488" s="115">
        <f>M476</f>
        <v>721214</v>
      </c>
      <c r="N488" s="789"/>
      <c r="O488" s="789"/>
      <c r="P488" s="801"/>
      <c r="Q488" s="804"/>
      <c r="R488" s="804"/>
      <c r="S488" s="807"/>
      <c r="T488" s="828"/>
    </row>
    <row r="489" spans="2:20" ht="30" hidden="1" customHeight="1">
      <c r="B489" s="793"/>
      <c r="C489" s="775"/>
      <c r="D489" s="775"/>
      <c r="E489" s="775"/>
      <c r="F489" s="775"/>
      <c r="G489" s="796"/>
      <c r="H489" s="784"/>
      <c r="I489" s="799"/>
      <c r="J489" s="114"/>
      <c r="K489" s="115">
        <f>K477</f>
        <v>721033</v>
      </c>
      <c r="L489" s="114"/>
      <c r="M489" s="115"/>
      <c r="N489" s="790"/>
      <c r="O489" s="790"/>
      <c r="P489" s="802"/>
      <c r="Q489" s="805"/>
      <c r="R489" s="805"/>
      <c r="S489" s="808"/>
      <c r="T489" s="829"/>
    </row>
    <row r="490" spans="2:20" ht="30" hidden="1" customHeight="1">
      <c r="B490" s="763" t="str">
        <f>IF(S491=" "," ",IF(S491&gt;=$H$6,"CUMPLE CON LA EXPERIENCIA REQUERIDA","NO CUMPLE CON LA EXPERIENCIA REQUERIDA"))</f>
        <v>NO CUMPLE CON LA EXPERIENCIA REQUERIDA</v>
      </c>
      <c r="C490" s="764"/>
      <c r="D490" s="764"/>
      <c r="E490" s="764"/>
      <c r="F490" s="764"/>
      <c r="G490" s="764"/>
      <c r="H490" s="764"/>
      <c r="I490" s="764"/>
      <c r="J490" s="764"/>
      <c r="K490" s="764"/>
      <c r="L490" s="764"/>
      <c r="M490" s="764"/>
      <c r="N490" s="764"/>
      <c r="O490" s="765"/>
      <c r="P490" s="769" t="s">
        <v>22</v>
      </c>
      <c r="Q490" s="770"/>
      <c r="R490" s="17"/>
      <c r="S490" s="16">
        <f>IF(T475="SI",SUM(S475:S489),0)</f>
        <v>0</v>
      </c>
      <c r="T490" s="771" t="str">
        <f>IF(S491=" "," ",IF(S491&gt;=$H$6,"CUMPLE","NO CUMPLE"))</f>
        <v>NO CUMPLE</v>
      </c>
    </row>
    <row r="491" spans="2:20" ht="30" hidden="1" customHeight="1">
      <c r="B491" s="766"/>
      <c r="C491" s="767"/>
      <c r="D491" s="767"/>
      <c r="E491" s="767"/>
      <c r="F491" s="767"/>
      <c r="G491" s="767"/>
      <c r="H491" s="767"/>
      <c r="I491" s="767"/>
      <c r="J491" s="767"/>
      <c r="K491" s="767"/>
      <c r="L491" s="767"/>
      <c r="M491" s="767"/>
      <c r="N491" s="767"/>
      <c r="O491" s="768"/>
      <c r="P491" s="769" t="s">
        <v>24</v>
      </c>
      <c r="Q491" s="770"/>
      <c r="R491" s="17"/>
      <c r="S491" s="84">
        <f>IFERROR((S490/$P$6)," ")</f>
        <v>0</v>
      </c>
      <c r="T491" s="772"/>
    </row>
    <row r="492" spans="2:20" ht="30" hidden="1" customHeight="1"/>
    <row r="493" spans="2:20" ht="30" hidden="1" customHeight="1"/>
    <row r="494" spans="2:20" ht="30" hidden="1" customHeight="1">
      <c r="B494" s="107">
        <v>23</v>
      </c>
      <c r="C494" s="815" t="s">
        <v>78</v>
      </c>
      <c r="D494" s="816"/>
      <c r="E494" s="817"/>
      <c r="F494" s="818" t="str">
        <f>IFERROR(VLOOKUP(B494,LISTA_OFERENTES,2,FALSE)," ")</f>
        <v>O8</v>
      </c>
      <c r="G494" s="819"/>
      <c r="H494" s="819"/>
      <c r="I494" s="819"/>
      <c r="J494" s="819"/>
      <c r="K494" s="819"/>
      <c r="L494" s="819"/>
      <c r="M494" s="819"/>
      <c r="N494" s="819"/>
      <c r="O494" s="820"/>
      <c r="P494" s="821" t="s">
        <v>107</v>
      </c>
      <c r="Q494" s="822"/>
      <c r="R494" s="823"/>
      <c r="S494" s="11">
        <f>5-(INT(COUNTBLANK(C497:C511))-10)</f>
        <v>0</v>
      </c>
      <c r="T494" s="12"/>
    </row>
    <row r="495" spans="2:20" ht="30" hidden="1" customHeight="1">
      <c r="B495" s="833" t="s">
        <v>46</v>
      </c>
      <c r="C495" s="761" t="s">
        <v>15</v>
      </c>
      <c r="D495" s="761" t="s">
        <v>16</v>
      </c>
      <c r="E495" s="761" t="s">
        <v>17</v>
      </c>
      <c r="F495" s="761" t="s">
        <v>18</v>
      </c>
      <c r="G495" s="761" t="s">
        <v>19</v>
      </c>
      <c r="H495" s="761" t="s">
        <v>20</v>
      </c>
      <c r="I495" s="761" t="s">
        <v>21</v>
      </c>
      <c r="J495" s="830" t="s">
        <v>53</v>
      </c>
      <c r="K495" s="831"/>
      <c r="L495" s="831"/>
      <c r="M495" s="832"/>
      <c r="N495" s="761" t="s">
        <v>79</v>
      </c>
      <c r="O495" s="761" t="s">
        <v>80</v>
      </c>
      <c r="P495" s="14" t="s">
        <v>81</v>
      </c>
      <c r="Q495" s="14"/>
      <c r="R495" s="761" t="s">
        <v>82</v>
      </c>
      <c r="S495" s="761" t="s">
        <v>83</v>
      </c>
      <c r="T495" s="761" t="str">
        <f>W187</f>
        <v>CUMPLE CON AL MENOS DOS CONTRATOS EN ATENCIÓN A LA COMUNIDAD DESCRITOS EN LA NSR-10, TÍTULO A, NUMERAL A.2.3.1.2 GRUPO III</v>
      </c>
    </row>
    <row r="496" spans="2:20" ht="30" hidden="1" customHeight="1">
      <c r="B496" s="834"/>
      <c r="C496" s="762"/>
      <c r="D496" s="762"/>
      <c r="E496" s="762"/>
      <c r="F496" s="762"/>
      <c r="G496" s="762"/>
      <c r="H496" s="762"/>
      <c r="I496" s="762"/>
      <c r="J496" s="824" t="s">
        <v>85</v>
      </c>
      <c r="K496" s="825"/>
      <c r="L496" s="825"/>
      <c r="M496" s="826"/>
      <c r="N496" s="762"/>
      <c r="O496" s="762"/>
      <c r="P496" s="13" t="s">
        <v>13</v>
      </c>
      <c r="Q496" s="13" t="s">
        <v>84</v>
      </c>
      <c r="R496" s="762"/>
      <c r="S496" s="762"/>
      <c r="T496" s="762"/>
    </row>
    <row r="497" spans="2:20" ht="30" hidden="1" customHeight="1">
      <c r="B497" s="791">
        <v>1</v>
      </c>
      <c r="C497" s="773"/>
      <c r="D497" s="773"/>
      <c r="E497" s="773"/>
      <c r="F497" s="773"/>
      <c r="G497" s="794"/>
      <c r="H497" s="782"/>
      <c r="I497" s="797"/>
      <c r="J497" s="114"/>
      <c r="K497" s="115">
        <v>721015</v>
      </c>
      <c r="L497" s="114"/>
      <c r="M497" s="115">
        <f>M475</f>
        <v>721211</v>
      </c>
      <c r="N497" s="788"/>
      <c r="O497" s="788"/>
      <c r="P497" s="800"/>
      <c r="Q497" s="803"/>
      <c r="R497" s="803"/>
      <c r="S497" s="806">
        <f>IF(COUNTIF(J497:M499,"CUMPLE")&gt;=1,(G497*I497),0)* (IF(N497="PRESENTÓ CERTIFICADO",1,0))* (IF(O497="ACORDE A ITEM 5.2.1 (T.R.)",1,0) )* ( IF(OR(Q497="SIN OBSERVACIÓN", Q497="REQUERIMIENTOS SUBSANADOS"),1,0)) *(IF(OR(R497="NINGUNO", R497="CUMPLEN CON LO SOLICITADO"),1,0))</f>
        <v>0</v>
      </c>
      <c r="T497" s="827"/>
    </row>
    <row r="498" spans="2:20" ht="30" hidden="1" customHeight="1">
      <c r="B498" s="792"/>
      <c r="C498" s="774"/>
      <c r="D498" s="774"/>
      <c r="E498" s="774"/>
      <c r="F498" s="774"/>
      <c r="G498" s="795"/>
      <c r="H498" s="783"/>
      <c r="I498" s="798"/>
      <c r="J498" s="114"/>
      <c r="K498" s="115">
        <v>721029</v>
      </c>
      <c r="L498" s="114"/>
      <c r="M498" s="115">
        <f>M476</f>
        <v>721214</v>
      </c>
      <c r="N498" s="789"/>
      <c r="O498" s="789"/>
      <c r="P498" s="801"/>
      <c r="Q498" s="804"/>
      <c r="R498" s="804"/>
      <c r="S498" s="807"/>
      <c r="T498" s="828"/>
    </row>
    <row r="499" spans="2:20" ht="30" hidden="1" customHeight="1">
      <c r="B499" s="793"/>
      <c r="C499" s="775"/>
      <c r="D499" s="775"/>
      <c r="E499" s="775"/>
      <c r="F499" s="775"/>
      <c r="G499" s="796"/>
      <c r="H499" s="784"/>
      <c r="I499" s="799"/>
      <c r="J499" s="114"/>
      <c r="K499" s="115">
        <v>721033</v>
      </c>
      <c r="L499" s="114"/>
      <c r="M499" s="115"/>
      <c r="N499" s="790"/>
      <c r="O499" s="790"/>
      <c r="P499" s="802"/>
      <c r="Q499" s="805"/>
      <c r="R499" s="805"/>
      <c r="S499" s="808"/>
      <c r="T499" s="828"/>
    </row>
    <row r="500" spans="2:20" ht="30" hidden="1" customHeight="1">
      <c r="B500" s="791">
        <v>2</v>
      </c>
      <c r="C500" s="776"/>
      <c r="D500" s="776"/>
      <c r="E500" s="776"/>
      <c r="F500" s="776"/>
      <c r="G500" s="779"/>
      <c r="H500" s="782"/>
      <c r="I500" s="785"/>
      <c r="J500" s="114"/>
      <c r="K500" s="115">
        <f>K497</f>
        <v>721015</v>
      </c>
      <c r="L500" s="114"/>
      <c r="M500" s="115">
        <f>M497</f>
        <v>721211</v>
      </c>
      <c r="N500" s="788"/>
      <c r="O500" s="788"/>
      <c r="P500" s="809"/>
      <c r="Q500" s="812"/>
      <c r="R500" s="812"/>
      <c r="S500" s="806">
        <f>IF(COUNTIF(J500:M502,"CUMPLE")&gt;=1,(G500*I500),0)* (IF(N500="PRESENTÓ CERTIFICADO",1,0))* (IF(O500="ACORDE A ITEM 5.2.1 (T.R.)",1,0) )* ( IF(OR(Q500="SIN OBSERVACIÓN", Q500="REQUERIMIENTOS SUBSANADOS"),1,0)) *(IF(OR(R500="NINGUNO", R500="CUMPLEN CON LO SOLICITADO"),1,0))</f>
        <v>0</v>
      </c>
      <c r="T500" s="828"/>
    </row>
    <row r="501" spans="2:20" ht="30" hidden="1" customHeight="1">
      <c r="B501" s="792"/>
      <c r="C501" s="777"/>
      <c r="D501" s="777"/>
      <c r="E501" s="777"/>
      <c r="F501" s="777"/>
      <c r="G501" s="780"/>
      <c r="H501" s="783"/>
      <c r="I501" s="786"/>
      <c r="J501" s="114"/>
      <c r="K501" s="115">
        <f>K498</f>
        <v>721029</v>
      </c>
      <c r="L501" s="114"/>
      <c r="M501" s="115">
        <f>M498</f>
        <v>721214</v>
      </c>
      <c r="N501" s="789"/>
      <c r="O501" s="789"/>
      <c r="P501" s="810"/>
      <c r="Q501" s="813"/>
      <c r="R501" s="813"/>
      <c r="S501" s="807"/>
      <c r="T501" s="828"/>
    </row>
    <row r="502" spans="2:20" ht="30" hidden="1" customHeight="1">
      <c r="B502" s="793"/>
      <c r="C502" s="778"/>
      <c r="D502" s="778"/>
      <c r="E502" s="778"/>
      <c r="F502" s="778"/>
      <c r="G502" s="781"/>
      <c r="H502" s="784"/>
      <c r="I502" s="787"/>
      <c r="J502" s="114"/>
      <c r="K502" s="115">
        <f>K499</f>
        <v>721033</v>
      </c>
      <c r="L502" s="114"/>
      <c r="M502" s="115"/>
      <c r="N502" s="790"/>
      <c r="O502" s="790"/>
      <c r="P502" s="811"/>
      <c r="Q502" s="814"/>
      <c r="R502" s="814"/>
      <c r="S502" s="808"/>
      <c r="T502" s="828"/>
    </row>
    <row r="503" spans="2:20" ht="30" hidden="1" customHeight="1">
      <c r="B503" s="791">
        <v>3</v>
      </c>
      <c r="C503" s="773"/>
      <c r="D503" s="773"/>
      <c r="E503" s="773"/>
      <c r="F503" s="773"/>
      <c r="G503" s="794"/>
      <c r="H503" s="782"/>
      <c r="I503" s="797"/>
      <c r="J503" s="114"/>
      <c r="K503" s="115">
        <f>K497</f>
        <v>721015</v>
      </c>
      <c r="L503" s="114"/>
      <c r="M503" s="115">
        <f>M497</f>
        <v>721211</v>
      </c>
      <c r="N503" s="788"/>
      <c r="O503" s="788"/>
      <c r="P503" s="800"/>
      <c r="Q503" s="803"/>
      <c r="R503" s="803"/>
      <c r="S503" s="806">
        <f>IF(COUNTIF(J503:M505,"CUMPLE")&gt;=1,(G503*I503),0)* (IF(N503="PRESENTÓ CERTIFICADO",1,0))* (IF(O503="ACORDE A ITEM 5.2.1 (T.R.)",1,0) )* ( IF(OR(Q503="SIN OBSERVACIÓN", Q503="REQUERIMIENTOS SUBSANADOS"),1,0)) *(IF(OR(R503="NINGUNO", R503="CUMPLEN CON LO SOLICITADO"),1,0))</f>
        <v>0</v>
      </c>
      <c r="T503" s="828"/>
    </row>
    <row r="504" spans="2:20" ht="30" hidden="1" customHeight="1">
      <c r="B504" s="792"/>
      <c r="C504" s="774"/>
      <c r="D504" s="774"/>
      <c r="E504" s="774"/>
      <c r="F504" s="774"/>
      <c r="G504" s="795"/>
      <c r="H504" s="783"/>
      <c r="I504" s="798"/>
      <c r="J504" s="114"/>
      <c r="K504" s="115">
        <f>K498</f>
        <v>721029</v>
      </c>
      <c r="L504" s="114"/>
      <c r="M504" s="115">
        <f>M498</f>
        <v>721214</v>
      </c>
      <c r="N504" s="789"/>
      <c r="O504" s="789"/>
      <c r="P504" s="801"/>
      <c r="Q504" s="804"/>
      <c r="R504" s="804"/>
      <c r="S504" s="807"/>
      <c r="T504" s="828"/>
    </row>
    <row r="505" spans="2:20" ht="30" hidden="1" customHeight="1">
      <c r="B505" s="793"/>
      <c r="C505" s="775"/>
      <c r="D505" s="775"/>
      <c r="E505" s="775"/>
      <c r="F505" s="775"/>
      <c r="G505" s="796"/>
      <c r="H505" s="784"/>
      <c r="I505" s="799"/>
      <c r="J505" s="114"/>
      <c r="K505" s="115">
        <f>K499</f>
        <v>721033</v>
      </c>
      <c r="L505" s="114"/>
      <c r="M505" s="115"/>
      <c r="N505" s="790"/>
      <c r="O505" s="790"/>
      <c r="P505" s="802"/>
      <c r="Q505" s="805"/>
      <c r="R505" s="805"/>
      <c r="S505" s="808"/>
      <c r="T505" s="828"/>
    </row>
    <row r="506" spans="2:20" ht="30" hidden="1" customHeight="1">
      <c r="B506" s="791">
        <v>4</v>
      </c>
      <c r="C506" s="776"/>
      <c r="D506" s="776"/>
      <c r="E506" s="776"/>
      <c r="F506" s="776"/>
      <c r="G506" s="779"/>
      <c r="H506" s="782"/>
      <c r="I506" s="785"/>
      <c r="J506" s="114"/>
      <c r="K506" s="115">
        <f>K497</f>
        <v>721015</v>
      </c>
      <c r="L506" s="114"/>
      <c r="M506" s="115">
        <f>M497</f>
        <v>721211</v>
      </c>
      <c r="N506" s="788"/>
      <c r="O506" s="788"/>
      <c r="P506" s="809"/>
      <c r="Q506" s="812"/>
      <c r="R506" s="812"/>
      <c r="S506" s="806">
        <f>IF(COUNTIF(J506:M508,"CUMPLE")&gt;=1,(G506*I506),0)* (IF(N506="PRESENTÓ CERTIFICADO",1,0))* (IF(O506="ACORDE A ITEM 5.2.1 (T.R.)",1,0) )* ( IF(OR(Q506="SIN OBSERVACIÓN", Q506="REQUERIMIENTOS SUBSANADOS"),1,0)) *(IF(OR(R506="NINGUNO", R506="CUMPLEN CON LO SOLICITADO"),1,0))</f>
        <v>0</v>
      </c>
      <c r="T506" s="828"/>
    </row>
    <row r="507" spans="2:20" ht="30" hidden="1" customHeight="1">
      <c r="B507" s="792"/>
      <c r="C507" s="777"/>
      <c r="D507" s="777"/>
      <c r="E507" s="777"/>
      <c r="F507" s="777"/>
      <c r="G507" s="780"/>
      <c r="H507" s="783"/>
      <c r="I507" s="786"/>
      <c r="J507" s="114"/>
      <c r="K507" s="115">
        <f>K498</f>
        <v>721029</v>
      </c>
      <c r="L507" s="114"/>
      <c r="M507" s="115">
        <f>M498</f>
        <v>721214</v>
      </c>
      <c r="N507" s="789"/>
      <c r="O507" s="789"/>
      <c r="P507" s="810"/>
      <c r="Q507" s="813"/>
      <c r="R507" s="813"/>
      <c r="S507" s="807"/>
      <c r="T507" s="828"/>
    </row>
    <row r="508" spans="2:20" ht="30" hidden="1" customHeight="1">
      <c r="B508" s="793"/>
      <c r="C508" s="778"/>
      <c r="D508" s="778"/>
      <c r="E508" s="778"/>
      <c r="F508" s="778"/>
      <c r="G508" s="781"/>
      <c r="H508" s="784"/>
      <c r="I508" s="787"/>
      <c r="J508" s="114"/>
      <c r="K508" s="115">
        <f>K499</f>
        <v>721033</v>
      </c>
      <c r="L508" s="114"/>
      <c r="M508" s="115"/>
      <c r="N508" s="790"/>
      <c r="O508" s="790"/>
      <c r="P508" s="811"/>
      <c r="Q508" s="814"/>
      <c r="R508" s="814"/>
      <c r="S508" s="808"/>
      <c r="T508" s="828"/>
    </row>
    <row r="509" spans="2:20" ht="30" hidden="1" customHeight="1">
      <c r="B509" s="791">
        <v>5</v>
      </c>
      <c r="C509" s="773"/>
      <c r="D509" s="773"/>
      <c r="E509" s="773"/>
      <c r="F509" s="773"/>
      <c r="G509" s="794"/>
      <c r="H509" s="782"/>
      <c r="I509" s="797"/>
      <c r="J509" s="114"/>
      <c r="K509" s="115">
        <f>K497</f>
        <v>721015</v>
      </c>
      <c r="L509" s="114"/>
      <c r="M509" s="115">
        <f>M497</f>
        <v>721211</v>
      </c>
      <c r="N509" s="788"/>
      <c r="O509" s="788"/>
      <c r="P509" s="800"/>
      <c r="Q509" s="803"/>
      <c r="R509" s="803"/>
      <c r="S509" s="806">
        <f>IF(COUNTIF(J509:M511,"CUMPLE")&gt;=1,(G509*I509),0)* (IF(N509="PRESENTÓ CERTIFICADO",1,0))* (IF(O509="ACORDE A ITEM 5.2.1 (T.R.)",1,0) )* ( IF(OR(Q509="SIN OBSERVACIÓN", Q509="REQUERIMIENTOS SUBSANADOS"),1,0)) *(IF(OR(R509="NINGUNO", R509="CUMPLEN CON LO SOLICITADO"),1,0))</f>
        <v>0</v>
      </c>
      <c r="T509" s="828"/>
    </row>
    <row r="510" spans="2:20" ht="30" hidden="1" customHeight="1">
      <c r="B510" s="792"/>
      <c r="C510" s="774"/>
      <c r="D510" s="774"/>
      <c r="E510" s="774"/>
      <c r="F510" s="774"/>
      <c r="G510" s="795"/>
      <c r="H510" s="783"/>
      <c r="I510" s="798"/>
      <c r="J510" s="114"/>
      <c r="K510" s="115">
        <f>K498</f>
        <v>721029</v>
      </c>
      <c r="L510" s="114"/>
      <c r="M510" s="115">
        <f>M498</f>
        <v>721214</v>
      </c>
      <c r="N510" s="789"/>
      <c r="O510" s="789"/>
      <c r="P510" s="801"/>
      <c r="Q510" s="804"/>
      <c r="R510" s="804"/>
      <c r="S510" s="807"/>
      <c r="T510" s="828"/>
    </row>
    <row r="511" spans="2:20" ht="30" hidden="1" customHeight="1">
      <c r="B511" s="793"/>
      <c r="C511" s="775"/>
      <c r="D511" s="775"/>
      <c r="E511" s="775"/>
      <c r="F511" s="775"/>
      <c r="G511" s="796"/>
      <c r="H511" s="784"/>
      <c r="I511" s="799"/>
      <c r="J511" s="114"/>
      <c r="K511" s="115">
        <f>K499</f>
        <v>721033</v>
      </c>
      <c r="L511" s="114"/>
      <c r="M511" s="115"/>
      <c r="N511" s="790"/>
      <c r="O511" s="790"/>
      <c r="P511" s="802"/>
      <c r="Q511" s="805"/>
      <c r="R511" s="805"/>
      <c r="S511" s="808"/>
      <c r="T511" s="829"/>
    </row>
    <row r="512" spans="2:20" ht="30" hidden="1" customHeight="1">
      <c r="B512" s="763" t="str">
        <f>IF(S513=" "," ",IF(S513&gt;=$H$6,"CUMPLE CON LA EXPERIENCIA REQUERIDA","NO CUMPLE CON LA EXPERIENCIA REQUERIDA"))</f>
        <v>NO CUMPLE CON LA EXPERIENCIA REQUERIDA</v>
      </c>
      <c r="C512" s="764"/>
      <c r="D512" s="764"/>
      <c r="E512" s="764"/>
      <c r="F512" s="764"/>
      <c r="G512" s="764"/>
      <c r="H512" s="764"/>
      <c r="I512" s="764"/>
      <c r="J512" s="764"/>
      <c r="K512" s="764"/>
      <c r="L512" s="764"/>
      <c r="M512" s="764"/>
      <c r="N512" s="764"/>
      <c r="O512" s="765"/>
      <c r="P512" s="769" t="s">
        <v>22</v>
      </c>
      <c r="Q512" s="770"/>
      <c r="R512" s="17"/>
      <c r="S512" s="16">
        <f>IF(T497="SI",SUM(S497:S511),0)</f>
        <v>0</v>
      </c>
      <c r="T512" s="771" t="str">
        <f>IF(S513=" "," ",IF(S513&gt;=$H$6,"CUMPLE","NO CUMPLE"))</f>
        <v>NO CUMPLE</v>
      </c>
    </row>
    <row r="513" spans="2:20" ht="30" hidden="1" customHeight="1">
      <c r="B513" s="766"/>
      <c r="C513" s="767"/>
      <c r="D513" s="767"/>
      <c r="E513" s="767"/>
      <c r="F513" s="767"/>
      <c r="G513" s="767"/>
      <c r="H513" s="767"/>
      <c r="I513" s="767"/>
      <c r="J513" s="767"/>
      <c r="K513" s="767"/>
      <c r="L513" s="767"/>
      <c r="M513" s="767"/>
      <c r="N513" s="767"/>
      <c r="O513" s="768"/>
      <c r="P513" s="769" t="s">
        <v>24</v>
      </c>
      <c r="Q513" s="770"/>
      <c r="R513" s="17"/>
      <c r="S513" s="84">
        <f>IFERROR((S512/$P$6)," ")</f>
        <v>0</v>
      </c>
      <c r="T513" s="772"/>
    </row>
    <row r="514" spans="2:20" ht="30" hidden="1" customHeight="1"/>
    <row r="515" spans="2:20" ht="30" hidden="1" customHeight="1"/>
    <row r="516" spans="2:20" ht="30" hidden="1" customHeight="1">
      <c r="B516" s="107">
        <v>24</v>
      </c>
      <c r="C516" s="815" t="s">
        <v>78</v>
      </c>
      <c r="D516" s="816"/>
      <c r="E516" s="817"/>
      <c r="F516" s="818" t="str">
        <f>IFERROR(VLOOKUP(B516,LISTA_OFERENTES,2,FALSE)," ")</f>
        <v>O9</v>
      </c>
      <c r="G516" s="819"/>
      <c r="H516" s="819"/>
      <c r="I516" s="819"/>
      <c r="J516" s="819"/>
      <c r="K516" s="819"/>
      <c r="L516" s="819"/>
      <c r="M516" s="819"/>
      <c r="N516" s="819"/>
      <c r="O516" s="820"/>
      <c r="P516" s="821" t="s">
        <v>107</v>
      </c>
      <c r="Q516" s="822"/>
      <c r="R516" s="823"/>
      <c r="S516" s="11">
        <f>5-(INT(COUNTBLANK(C519:C533))-10)</f>
        <v>0</v>
      </c>
      <c r="T516" s="12"/>
    </row>
    <row r="517" spans="2:20" ht="30" hidden="1" customHeight="1">
      <c r="B517" s="833" t="s">
        <v>46</v>
      </c>
      <c r="C517" s="761" t="s">
        <v>15</v>
      </c>
      <c r="D517" s="761" t="s">
        <v>16</v>
      </c>
      <c r="E517" s="761" t="s">
        <v>17</v>
      </c>
      <c r="F517" s="761" t="s">
        <v>18</v>
      </c>
      <c r="G517" s="761" t="s">
        <v>19</v>
      </c>
      <c r="H517" s="761" t="s">
        <v>20</v>
      </c>
      <c r="I517" s="761" t="s">
        <v>21</v>
      </c>
      <c r="J517" s="830" t="s">
        <v>53</v>
      </c>
      <c r="K517" s="831"/>
      <c r="L517" s="831"/>
      <c r="M517" s="832"/>
      <c r="N517" s="761" t="s">
        <v>79</v>
      </c>
      <c r="O517" s="761" t="s">
        <v>80</v>
      </c>
      <c r="P517" s="14" t="s">
        <v>81</v>
      </c>
      <c r="Q517" s="14"/>
      <c r="R517" s="761" t="s">
        <v>82</v>
      </c>
      <c r="S517" s="761" t="s">
        <v>83</v>
      </c>
      <c r="T517" s="761" t="str">
        <f>W209</f>
        <v>CUMPLE CON AL MENOS DOS CONTRATOS EN ATENCIÓN A LA COMUNIDAD DESCRITOS EN LA NSR-10, TÍTULO A, NUMERAL A.2.3.1.2 GRUPO III</v>
      </c>
    </row>
    <row r="518" spans="2:20" ht="30" hidden="1" customHeight="1">
      <c r="B518" s="834"/>
      <c r="C518" s="762"/>
      <c r="D518" s="762"/>
      <c r="E518" s="762"/>
      <c r="F518" s="762"/>
      <c r="G518" s="762"/>
      <c r="H518" s="762"/>
      <c r="I518" s="762"/>
      <c r="J518" s="824" t="s">
        <v>85</v>
      </c>
      <c r="K518" s="825"/>
      <c r="L518" s="825"/>
      <c r="M518" s="826"/>
      <c r="N518" s="762"/>
      <c r="O518" s="762"/>
      <c r="P518" s="13" t="s">
        <v>13</v>
      </c>
      <c r="Q518" s="13" t="s">
        <v>84</v>
      </c>
      <c r="R518" s="762"/>
      <c r="S518" s="762"/>
      <c r="T518" s="762"/>
    </row>
    <row r="519" spans="2:20" ht="30" hidden="1" customHeight="1">
      <c r="B519" s="791">
        <v>1</v>
      </c>
      <c r="C519" s="773"/>
      <c r="D519" s="773"/>
      <c r="E519" s="773"/>
      <c r="F519" s="773"/>
      <c r="G519" s="794"/>
      <c r="H519" s="782"/>
      <c r="I519" s="797"/>
      <c r="J519" s="114"/>
      <c r="K519" s="115">
        <v>721015</v>
      </c>
      <c r="L519" s="114"/>
      <c r="M519" s="115">
        <f>M497</f>
        <v>721211</v>
      </c>
      <c r="N519" s="788"/>
      <c r="O519" s="788"/>
      <c r="P519" s="800"/>
      <c r="Q519" s="803"/>
      <c r="R519" s="803"/>
      <c r="S519" s="806">
        <f>IF(COUNTIF(J519:M521,"CUMPLE")&gt;=1,(G519*I519),0)* (IF(N519="PRESENTÓ CERTIFICADO",1,0))* (IF(O519="ACORDE A ITEM 5.2.1 (T.R.)",1,0) )* ( IF(OR(Q519="SIN OBSERVACIÓN", Q519="REQUERIMIENTOS SUBSANADOS"),1,0)) *(IF(OR(R519="NINGUNO", R519="CUMPLEN CON LO SOLICITADO"),1,0))</f>
        <v>0</v>
      </c>
      <c r="T519" s="827"/>
    </row>
    <row r="520" spans="2:20" ht="30" hidden="1" customHeight="1">
      <c r="B520" s="792"/>
      <c r="C520" s="774"/>
      <c r="D520" s="774"/>
      <c r="E520" s="774"/>
      <c r="F520" s="774"/>
      <c r="G520" s="795"/>
      <c r="H520" s="783"/>
      <c r="I520" s="798"/>
      <c r="J520" s="114"/>
      <c r="K520" s="115">
        <v>721029</v>
      </c>
      <c r="L520" s="114"/>
      <c r="M520" s="115">
        <f>M498</f>
        <v>721214</v>
      </c>
      <c r="N520" s="789"/>
      <c r="O520" s="789"/>
      <c r="P520" s="801"/>
      <c r="Q520" s="804"/>
      <c r="R520" s="804"/>
      <c r="S520" s="807"/>
      <c r="T520" s="828"/>
    </row>
    <row r="521" spans="2:20" ht="30" hidden="1" customHeight="1">
      <c r="B521" s="793"/>
      <c r="C521" s="775"/>
      <c r="D521" s="775"/>
      <c r="E521" s="775"/>
      <c r="F521" s="775"/>
      <c r="G521" s="796"/>
      <c r="H521" s="784"/>
      <c r="I521" s="799"/>
      <c r="J521" s="114"/>
      <c r="K521" s="115">
        <v>721033</v>
      </c>
      <c r="L521" s="114"/>
      <c r="M521" s="115"/>
      <c r="N521" s="790"/>
      <c r="O521" s="790"/>
      <c r="P521" s="802"/>
      <c r="Q521" s="805"/>
      <c r="R521" s="805"/>
      <c r="S521" s="808"/>
      <c r="T521" s="828"/>
    </row>
    <row r="522" spans="2:20" ht="30" hidden="1" customHeight="1">
      <c r="B522" s="791">
        <v>2</v>
      </c>
      <c r="C522" s="776"/>
      <c r="D522" s="776"/>
      <c r="E522" s="776"/>
      <c r="F522" s="776"/>
      <c r="G522" s="779"/>
      <c r="H522" s="782"/>
      <c r="I522" s="785"/>
      <c r="J522" s="114"/>
      <c r="K522" s="115">
        <f>K519</f>
        <v>721015</v>
      </c>
      <c r="L522" s="114"/>
      <c r="M522" s="115">
        <f>M519</f>
        <v>721211</v>
      </c>
      <c r="N522" s="788"/>
      <c r="O522" s="788"/>
      <c r="P522" s="809"/>
      <c r="Q522" s="812"/>
      <c r="R522" s="812"/>
      <c r="S522" s="806">
        <f>IF(COUNTIF(J522:M524,"CUMPLE")&gt;=1,(G522*I522),0)* (IF(N522="PRESENTÓ CERTIFICADO",1,0))* (IF(O522="ACORDE A ITEM 5.2.1 (T.R.)",1,0) )* ( IF(OR(Q522="SIN OBSERVACIÓN", Q522="REQUERIMIENTOS SUBSANADOS"),1,0)) *(IF(OR(R522="NINGUNO", R522="CUMPLEN CON LO SOLICITADO"),1,0))</f>
        <v>0</v>
      </c>
      <c r="T522" s="828"/>
    </row>
    <row r="523" spans="2:20" ht="30" hidden="1" customHeight="1">
      <c r="B523" s="792"/>
      <c r="C523" s="777"/>
      <c r="D523" s="777"/>
      <c r="E523" s="777"/>
      <c r="F523" s="777"/>
      <c r="G523" s="780"/>
      <c r="H523" s="783"/>
      <c r="I523" s="786"/>
      <c r="J523" s="114"/>
      <c r="K523" s="115">
        <f>K520</f>
        <v>721029</v>
      </c>
      <c r="L523" s="114"/>
      <c r="M523" s="115">
        <f>M520</f>
        <v>721214</v>
      </c>
      <c r="N523" s="789"/>
      <c r="O523" s="789"/>
      <c r="P523" s="810"/>
      <c r="Q523" s="813"/>
      <c r="R523" s="813"/>
      <c r="S523" s="807"/>
      <c r="T523" s="828"/>
    </row>
    <row r="524" spans="2:20" ht="30" hidden="1" customHeight="1">
      <c r="B524" s="793"/>
      <c r="C524" s="778"/>
      <c r="D524" s="778"/>
      <c r="E524" s="778"/>
      <c r="F524" s="778"/>
      <c r="G524" s="781"/>
      <c r="H524" s="784"/>
      <c r="I524" s="787"/>
      <c r="J524" s="114"/>
      <c r="K524" s="115">
        <f>K521</f>
        <v>721033</v>
      </c>
      <c r="L524" s="114"/>
      <c r="M524" s="115"/>
      <c r="N524" s="790"/>
      <c r="O524" s="790"/>
      <c r="P524" s="811"/>
      <c r="Q524" s="814"/>
      <c r="R524" s="814"/>
      <c r="S524" s="808"/>
      <c r="T524" s="828"/>
    </row>
    <row r="525" spans="2:20" ht="30" hidden="1" customHeight="1">
      <c r="B525" s="791">
        <v>3</v>
      </c>
      <c r="C525" s="773"/>
      <c r="D525" s="773"/>
      <c r="E525" s="773"/>
      <c r="F525" s="773"/>
      <c r="G525" s="794"/>
      <c r="H525" s="782"/>
      <c r="I525" s="797"/>
      <c r="J525" s="114"/>
      <c r="K525" s="115">
        <f>K519</f>
        <v>721015</v>
      </c>
      <c r="L525" s="114"/>
      <c r="M525" s="115">
        <f>M519</f>
        <v>721211</v>
      </c>
      <c r="N525" s="788"/>
      <c r="O525" s="788"/>
      <c r="P525" s="800"/>
      <c r="Q525" s="803"/>
      <c r="R525" s="803"/>
      <c r="S525" s="806">
        <f>IF(COUNTIF(J525:M527,"CUMPLE")&gt;=1,(G525*I525),0)* (IF(N525="PRESENTÓ CERTIFICADO",1,0))* (IF(O525="ACORDE A ITEM 5.2.1 (T.R.)",1,0) )* ( IF(OR(Q525="SIN OBSERVACIÓN", Q525="REQUERIMIENTOS SUBSANADOS"),1,0)) *(IF(OR(R525="NINGUNO", R525="CUMPLEN CON LO SOLICITADO"),1,0))</f>
        <v>0</v>
      </c>
      <c r="T525" s="828"/>
    </row>
    <row r="526" spans="2:20" ht="30" hidden="1" customHeight="1">
      <c r="B526" s="792"/>
      <c r="C526" s="774"/>
      <c r="D526" s="774"/>
      <c r="E526" s="774"/>
      <c r="F526" s="774"/>
      <c r="G526" s="795"/>
      <c r="H526" s="783"/>
      <c r="I526" s="798"/>
      <c r="J526" s="114"/>
      <c r="K526" s="115">
        <f>K520</f>
        <v>721029</v>
      </c>
      <c r="L526" s="114"/>
      <c r="M526" s="115">
        <f>M520</f>
        <v>721214</v>
      </c>
      <c r="N526" s="789"/>
      <c r="O526" s="789"/>
      <c r="P526" s="801"/>
      <c r="Q526" s="804"/>
      <c r="R526" s="804"/>
      <c r="S526" s="807"/>
      <c r="T526" s="828"/>
    </row>
    <row r="527" spans="2:20" ht="30" hidden="1" customHeight="1">
      <c r="B527" s="793"/>
      <c r="C527" s="775"/>
      <c r="D527" s="775"/>
      <c r="E527" s="775"/>
      <c r="F527" s="775"/>
      <c r="G527" s="796"/>
      <c r="H527" s="784"/>
      <c r="I527" s="799"/>
      <c r="J527" s="114"/>
      <c r="K527" s="115">
        <f>K521</f>
        <v>721033</v>
      </c>
      <c r="L527" s="114"/>
      <c r="M527" s="115"/>
      <c r="N527" s="790"/>
      <c r="O527" s="790"/>
      <c r="P527" s="802"/>
      <c r="Q527" s="805"/>
      <c r="R527" s="805"/>
      <c r="S527" s="808"/>
      <c r="T527" s="828"/>
    </row>
    <row r="528" spans="2:20" ht="30" hidden="1" customHeight="1">
      <c r="B528" s="791">
        <v>4</v>
      </c>
      <c r="C528" s="776"/>
      <c r="D528" s="776"/>
      <c r="E528" s="776"/>
      <c r="F528" s="776"/>
      <c r="G528" s="779"/>
      <c r="H528" s="782"/>
      <c r="I528" s="785"/>
      <c r="J528" s="114"/>
      <c r="K528" s="115">
        <f>K519</f>
        <v>721015</v>
      </c>
      <c r="L528" s="114"/>
      <c r="M528" s="115">
        <f>M519</f>
        <v>721211</v>
      </c>
      <c r="N528" s="788"/>
      <c r="O528" s="788"/>
      <c r="P528" s="809"/>
      <c r="Q528" s="812"/>
      <c r="R528" s="812"/>
      <c r="S528" s="806">
        <f>IF(COUNTIF(J528:M530,"CUMPLE")&gt;=1,(G528*I528),0)* (IF(N528="PRESENTÓ CERTIFICADO",1,0))* (IF(O528="ACORDE A ITEM 5.2.1 (T.R.)",1,0) )* ( IF(OR(Q528="SIN OBSERVACIÓN", Q528="REQUERIMIENTOS SUBSANADOS"),1,0)) *(IF(OR(R528="NINGUNO", R528="CUMPLEN CON LO SOLICITADO"),1,0))</f>
        <v>0</v>
      </c>
      <c r="T528" s="828"/>
    </row>
    <row r="529" spans="2:20" ht="30" hidden="1" customHeight="1">
      <c r="B529" s="792"/>
      <c r="C529" s="777"/>
      <c r="D529" s="777"/>
      <c r="E529" s="777"/>
      <c r="F529" s="777"/>
      <c r="G529" s="780"/>
      <c r="H529" s="783"/>
      <c r="I529" s="786"/>
      <c r="J529" s="114"/>
      <c r="K529" s="115">
        <f>K520</f>
        <v>721029</v>
      </c>
      <c r="L529" s="114"/>
      <c r="M529" s="115">
        <f>M520</f>
        <v>721214</v>
      </c>
      <c r="N529" s="789"/>
      <c r="O529" s="789"/>
      <c r="P529" s="810"/>
      <c r="Q529" s="813"/>
      <c r="R529" s="813"/>
      <c r="S529" s="807"/>
      <c r="T529" s="828"/>
    </row>
    <row r="530" spans="2:20" ht="30" hidden="1" customHeight="1">
      <c r="B530" s="793"/>
      <c r="C530" s="778"/>
      <c r="D530" s="778"/>
      <c r="E530" s="778"/>
      <c r="F530" s="778"/>
      <c r="G530" s="781"/>
      <c r="H530" s="784"/>
      <c r="I530" s="787"/>
      <c r="J530" s="114"/>
      <c r="K530" s="115">
        <f>K521</f>
        <v>721033</v>
      </c>
      <c r="L530" s="114"/>
      <c r="M530" s="115"/>
      <c r="N530" s="790"/>
      <c r="O530" s="790"/>
      <c r="P530" s="811"/>
      <c r="Q530" s="814"/>
      <c r="R530" s="814"/>
      <c r="S530" s="808"/>
      <c r="T530" s="828"/>
    </row>
    <row r="531" spans="2:20" ht="30" hidden="1" customHeight="1">
      <c r="B531" s="791">
        <v>5</v>
      </c>
      <c r="C531" s="773"/>
      <c r="D531" s="773"/>
      <c r="E531" s="773"/>
      <c r="F531" s="773"/>
      <c r="G531" s="794"/>
      <c r="H531" s="782"/>
      <c r="I531" s="797"/>
      <c r="J531" s="114"/>
      <c r="K531" s="115">
        <f>K519</f>
        <v>721015</v>
      </c>
      <c r="L531" s="114"/>
      <c r="M531" s="115">
        <f>M519</f>
        <v>721211</v>
      </c>
      <c r="N531" s="788"/>
      <c r="O531" s="788"/>
      <c r="P531" s="800"/>
      <c r="Q531" s="803"/>
      <c r="R531" s="803"/>
      <c r="S531" s="806">
        <f>IF(COUNTIF(J531:M533,"CUMPLE")&gt;=1,(G531*I531),0)* (IF(N531="PRESENTÓ CERTIFICADO",1,0))* (IF(O531="ACORDE A ITEM 5.2.1 (T.R.)",1,0) )* ( IF(OR(Q531="SIN OBSERVACIÓN", Q531="REQUERIMIENTOS SUBSANADOS"),1,0)) *(IF(OR(R531="NINGUNO", R531="CUMPLEN CON LO SOLICITADO"),1,0))</f>
        <v>0</v>
      </c>
      <c r="T531" s="828"/>
    </row>
    <row r="532" spans="2:20" ht="30" hidden="1" customHeight="1">
      <c r="B532" s="792"/>
      <c r="C532" s="774"/>
      <c r="D532" s="774"/>
      <c r="E532" s="774"/>
      <c r="F532" s="774"/>
      <c r="G532" s="795"/>
      <c r="H532" s="783"/>
      <c r="I532" s="798"/>
      <c r="J532" s="114"/>
      <c r="K532" s="115">
        <f>K520</f>
        <v>721029</v>
      </c>
      <c r="L532" s="114"/>
      <c r="M532" s="115">
        <f>M520</f>
        <v>721214</v>
      </c>
      <c r="N532" s="789"/>
      <c r="O532" s="789"/>
      <c r="P532" s="801"/>
      <c r="Q532" s="804"/>
      <c r="R532" s="804"/>
      <c r="S532" s="807"/>
      <c r="T532" s="828"/>
    </row>
    <row r="533" spans="2:20" ht="30" hidden="1" customHeight="1">
      <c r="B533" s="793"/>
      <c r="C533" s="775"/>
      <c r="D533" s="775"/>
      <c r="E533" s="775"/>
      <c r="F533" s="775"/>
      <c r="G533" s="796"/>
      <c r="H533" s="784"/>
      <c r="I533" s="799"/>
      <c r="J533" s="114"/>
      <c r="K533" s="115">
        <f>K521</f>
        <v>721033</v>
      </c>
      <c r="L533" s="114"/>
      <c r="M533" s="115"/>
      <c r="N533" s="790"/>
      <c r="O533" s="790"/>
      <c r="P533" s="802"/>
      <c r="Q533" s="805"/>
      <c r="R533" s="805"/>
      <c r="S533" s="808"/>
      <c r="T533" s="829"/>
    </row>
    <row r="534" spans="2:20" ht="30" hidden="1" customHeight="1">
      <c r="B534" s="763" t="str">
        <f>IF(S535=" "," ",IF(S535&gt;=$H$6,"CUMPLE CON LA EXPERIENCIA REQUERIDA","NO CUMPLE CON LA EXPERIENCIA REQUERIDA"))</f>
        <v>NO CUMPLE CON LA EXPERIENCIA REQUERIDA</v>
      </c>
      <c r="C534" s="764"/>
      <c r="D534" s="764"/>
      <c r="E534" s="764"/>
      <c r="F534" s="764"/>
      <c r="G534" s="764"/>
      <c r="H534" s="764"/>
      <c r="I534" s="764"/>
      <c r="J534" s="764"/>
      <c r="K534" s="764"/>
      <c r="L534" s="764"/>
      <c r="M534" s="764"/>
      <c r="N534" s="764"/>
      <c r="O534" s="765"/>
      <c r="P534" s="769" t="s">
        <v>22</v>
      </c>
      <c r="Q534" s="770"/>
      <c r="R534" s="17"/>
      <c r="S534" s="16">
        <f>IF(T519="SI",SUM(S519:S533),0)</f>
        <v>0</v>
      </c>
      <c r="T534" s="771" t="str">
        <f>IF(S535=" "," ",IF(S535&gt;=$H$6,"CUMPLE","NO CUMPLE"))</f>
        <v>NO CUMPLE</v>
      </c>
    </row>
    <row r="535" spans="2:20" ht="30" hidden="1" customHeight="1">
      <c r="B535" s="766"/>
      <c r="C535" s="767"/>
      <c r="D535" s="767"/>
      <c r="E535" s="767"/>
      <c r="F535" s="767"/>
      <c r="G535" s="767"/>
      <c r="H535" s="767"/>
      <c r="I535" s="767"/>
      <c r="J535" s="767"/>
      <c r="K535" s="767"/>
      <c r="L535" s="767"/>
      <c r="M535" s="767"/>
      <c r="N535" s="767"/>
      <c r="O535" s="768"/>
      <c r="P535" s="769" t="s">
        <v>24</v>
      </c>
      <c r="Q535" s="770"/>
      <c r="R535" s="17"/>
      <c r="S535" s="84">
        <f>IFERROR((S534/$P$6)," ")</f>
        <v>0</v>
      </c>
      <c r="T535" s="772"/>
    </row>
    <row r="536" spans="2:20" ht="30" hidden="1" customHeight="1"/>
    <row r="537" spans="2:20" ht="30" hidden="1" customHeight="1"/>
    <row r="538" spans="2:20" ht="30" hidden="1" customHeight="1">
      <c r="B538" s="107">
        <v>25</v>
      </c>
      <c r="C538" s="815" t="s">
        <v>78</v>
      </c>
      <c r="D538" s="816"/>
      <c r="E538" s="817"/>
      <c r="F538" s="818" t="str">
        <f>IFERROR(VLOOKUP(B538,LISTA_OFERENTES,2,FALSE)," ")</f>
        <v>O10</v>
      </c>
      <c r="G538" s="819"/>
      <c r="H538" s="819"/>
      <c r="I538" s="819"/>
      <c r="J538" s="819"/>
      <c r="K538" s="819"/>
      <c r="L538" s="819"/>
      <c r="M538" s="819"/>
      <c r="N538" s="819"/>
      <c r="O538" s="820"/>
      <c r="P538" s="821" t="s">
        <v>107</v>
      </c>
      <c r="Q538" s="822"/>
      <c r="R538" s="823"/>
      <c r="S538" s="11">
        <f>5-(INT(COUNTBLANK(C541:C555))-10)</f>
        <v>0</v>
      </c>
      <c r="T538" s="12"/>
    </row>
    <row r="539" spans="2:20" ht="30" hidden="1" customHeight="1">
      <c r="B539" s="833" t="s">
        <v>46</v>
      </c>
      <c r="C539" s="761" t="s">
        <v>15</v>
      </c>
      <c r="D539" s="761" t="s">
        <v>16</v>
      </c>
      <c r="E539" s="761" t="s">
        <v>17</v>
      </c>
      <c r="F539" s="761" t="s">
        <v>18</v>
      </c>
      <c r="G539" s="761" t="s">
        <v>19</v>
      </c>
      <c r="H539" s="761" t="s">
        <v>20</v>
      </c>
      <c r="I539" s="761" t="s">
        <v>21</v>
      </c>
      <c r="J539" s="830" t="s">
        <v>53</v>
      </c>
      <c r="K539" s="831"/>
      <c r="L539" s="831"/>
      <c r="M539" s="832"/>
      <c r="N539" s="761" t="s">
        <v>79</v>
      </c>
      <c r="O539" s="761" t="s">
        <v>80</v>
      </c>
      <c r="P539" s="14" t="s">
        <v>81</v>
      </c>
      <c r="Q539" s="14"/>
      <c r="R539" s="761" t="s">
        <v>82</v>
      </c>
      <c r="S539" s="761" t="s">
        <v>83</v>
      </c>
      <c r="T539" s="761" t="str">
        <f>W231</f>
        <v>CUMPLE CON AL MENOS DOS CONTRATOS EN ATENCIÓN A LA COMUNIDAD DESCRITOS EN LA NSR-10, TÍTULO A, NUMERAL A.2.3.1.2 GRUPO III</v>
      </c>
    </row>
    <row r="540" spans="2:20" ht="30" hidden="1" customHeight="1">
      <c r="B540" s="834"/>
      <c r="C540" s="762"/>
      <c r="D540" s="762"/>
      <c r="E540" s="762"/>
      <c r="F540" s="762"/>
      <c r="G540" s="762"/>
      <c r="H540" s="762"/>
      <c r="I540" s="762"/>
      <c r="J540" s="824" t="s">
        <v>85</v>
      </c>
      <c r="K540" s="825"/>
      <c r="L540" s="825"/>
      <c r="M540" s="826"/>
      <c r="N540" s="762"/>
      <c r="O540" s="762"/>
      <c r="P540" s="13" t="s">
        <v>13</v>
      </c>
      <c r="Q540" s="13" t="s">
        <v>84</v>
      </c>
      <c r="R540" s="762"/>
      <c r="S540" s="762"/>
      <c r="T540" s="762"/>
    </row>
    <row r="541" spans="2:20" ht="30" hidden="1" customHeight="1">
      <c r="B541" s="791">
        <v>1</v>
      </c>
      <c r="C541" s="773"/>
      <c r="D541" s="773"/>
      <c r="E541" s="773"/>
      <c r="F541" s="773"/>
      <c r="G541" s="794"/>
      <c r="H541" s="782"/>
      <c r="I541" s="797"/>
      <c r="J541" s="114"/>
      <c r="K541" s="115">
        <v>721015</v>
      </c>
      <c r="L541" s="114"/>
      <c r="M541" s="115">
        <f>M519</f>
        <v>721211</v>
      </c>
      <c r="N541" s="788"/>
      <c r="O541" s="788"/>
      <c r="P541" s="800"/>
      <c r="Q541" s="803"/>
      <c r="R541" s="803"/>
      <c r="S541" s="806">
        <f>IF(COUNTIF(J541:M543,"CUMPLE")&gt;=1,(G541*I541),0)* (IF(N541="PRESENTÓ CERTIFICADO",1,0))* (IF(O541="ACORDE A ITEM 5.2.1 (T.R.)",1,0) )* ( IF(OR(Q541="SIN OBSERVACIÓN", Q541="REQUERIMIENTOS SUBSANADOS"),1,0)) *(IF(OR(R541="NINGUNO", R541="CUMPLEN CON LO SOLICITADO"),1,0))</f>
        <v>0</v>
      </c>
      <c r="T541" s="827"/>
    </row>
    <row r="542" spans="2:20" ht="30" hidden="1" customHeight="1">
      <c r="B542" s="792"/>
      <c r="C542" s="774"/>
      <c r="D542" s="774"/>
      <c r="E542" s="774"/>
      <c r="F542" s="774"/>
      <c r="G542" s="795"/>
      <c r="H542" s="783"/>
      <c r="I542" s="798"/>
      <c r="J542" s="114"/>
      <c r="K542" s="115">
        <v>721029</v>
      </c>
      <c r="L542" s="114"/>
      <c r="M542" s="115">
        <f>M520</f>
        <v>721214</v>
      </c>
      <c r="N542" s="789"/>
      <c r="O542" s="789"/>
      <c r="P542" s="801"/>
      <c r="Q542" s="804"/>
      <c r="R542" s="804"/>
      <c r="S542" s="807"/>
      <c r="T542" s="828"/>
    </row>
    <row r="543" spans="2:20" ht="30" hidden="1" customHeight="1">
      <c r="B543" s="793"/>
      <c r="C543" s="775"/>
      <c r="D543" s="775"/>
      <c r="E543" s="775"/>
      <c r="F543" s="775"/>
      <c r="G543" s="796"/>
      <c r="H543" s="784"/>
      <c r="I543" s="799"/>
      <c r="J543" s="114"/>
      <c r="K543" s="115">
        <v>721033</v>
      </c>
      <c r="L543" s="114"/>
      <c r="M543" s="115"/>
      <c r="N543" s="790"/>
      <c r="O543" s="790"/>
      <c r="P543" s="802"/>
      <c r="Q543" s="805"/>
      <c r="R543" s="805"/>
      <c r="S543" s="808"/>
      <c r="T543" s="828"/>
    </row>
    <row r="544" spans="2:20" ht="30" hidden="1" customHeight="1">
      <c r="B544" s="791">
        <v>2</v>
      </c>
      <c r="C544" s="776"/>
      <c r="D544" s="776"/>
      <c r="E544" s="776"/>
      <c r="F544" s="776"/>
      <c r="G544" s="779"/>
      <c r="H544" s="782"/>
      <c r="I544" s="785"/>
      <c r="J544" s="114"/>
      <c r="K544" s="115">
        <f>K541</f>
        <v>721015</v>
      </c>
      <c r="L544" s="114"/>
      <c r="M544" s="115">
        <f>M541</f>
        <v>721211</v>
      </c>
      <c r="N544" s="788"/>
      <c r="O544" s="788"/>
      <c r="P544" s="809"/>
      <c r="Q544" s="812"/>
      <c r="R544" s="812"/>
      <c r="S544" s="806">
        <f>IF(COUNTIF(J544:M546,"CUMPLE")&gt;=1,(G544*I544),0)* (IF(N544="PRESENTÓ CERTIFICADO",1,0))* (IF(O544="ACORDE A ITEM 5.2.1 (T.R.)",1,0) )* ( IF(OR(Q544="SIN OBSERVACIÓN", Q544="REQUERIMIENTOS SUBSANADOS"),1,0)) *(IF(OR(R544="NINGUNO", R544="CUMPLEN CON LO SOLICITADO"),1,0))</f>
        <v>0</v>
      </c>
      <c r="T544" s="828"/>
    </row>
    <row r="545" spans="2:20" ht="30" hidden="1" customHeight="1">
      <c r="B545" s="792"/>
      <c r="C545" s="777"/>
      <c r="D545" s="777"/>
      <c r="E545" s="777"/>
      <c r="F545" s="777"/>
      <c r="G545" s="780"/>
      <c r="H545" s="783"/>
      <c r="I545" s="786"/>
      <c r="J545" s="114"/>
      <c r="K545" s="115">
        <f>K542</f>
        <v>721029</v>
      </c>
      <c r="L545" s="114"/>
      <c r="M545" s="115">
        <f>M542</f>
        <v>721214</v>
      </c>
      <c r="N545" s="789"/>
      <c r="O545" s="789"/>
      <c r="P545" s="810"/>
      <c r="Q545" s="813"/>
      <c r="R545" s="813"/>
      <c r="S545" s="807"/>
      <c r="T545" s="828"/>
    </row>
    <row r="546" spans="2:20" ht="30" hidden="1" customHeight="1">
      <c r="B546" s="793"/>
      <c r="C546" s="778"/>
      <c r="D546" s="778"/>
      <c r="E546" s="778"/>
      <c r="F546" s="778"/>
      <c r="G546" s="781"/>
      <c r="H546" s="784"/>
      <c r="I546" s="787"/>
      <c r="J546" s="114"/>
      <c r="K546" s="115">
        <f>K543</f>
        <v>721033</v>
      </c>
      <c r="L546" s="114"/>
      <c r="M546" s="115"/>
      <c r="N546" s="790"/>
      <c r="O546" s="790"/>
      <c r="P546" s="811"/>
      <c r="Q546" s="814"/>
      <c r="R546" s="814"/>
      <c r="S546" s="808"/>
      <c r="T546" s="828"/>
    </row>
    <row r="547" spans="2:20" ht="30" hidden="1" customHeight="1">
      <c r="B547" s="791">
        <v>3</v>
      </c>
      <c r="C547" s="773"/>
      <c r="D547" s="773"/>
      <c r="E547" s="773"/>
      <c r="F547" s="773"/>
      <c r="G547" s="794"/>
      <c r="H547" s="782"/>
      <c r="I547" s="797"/>
      <c r="J547" s="114"/>
      <c r="K547" s="115">
        <f>K541</f>
        <v>721015</v>
      </c>
      <c r="L547" s="114"/>
      <c r="M547" s="115">
        <f>M541</f>
        <v>721211</v>
      </c>
      <c r="N547" s="788"/>
      <c r="O547" s="788"/>
      <c r="P547" s="800"/>
      <c r="Q547" s="803"/>
      <c r="R547" s="803"/>
      <c r="S547" s="806">
        <f>IF(COUNTIF(J547:M549,"CUMPLE")&gt;=1,(G547*I547),0)* (IF(N547="PRESENTÓ CERTIFICADO",1,0))* (IF(O547="ACORDE A ITEM 5.2.1 (T.R.)",1,0) )* ( IF(OR(Q547="SIN OBSERVACIÓN", Q547="REQUERIMIENTOS SUBSANADOS"),1,0)) *(IF(OR(R547="NINGUNO", R547="CUMPLEN CON LO SOLICITADO"),1,0))</f>
        <v>0</v>
      </c>
      <c r="T547" s="828"/>
    </row>
    <row r="548" spans="2:20" ht="30" hidden="1" customHeight="1">
      <c r="B548" s="792"/>
      <c r="C548" s="774"/>
      <c r="D548" s="774"/>
      <c r="E548" s="774"/>
      <c r="F548" s="774"/>
      <c r="G548" s="795"/>
      <c r="H548" s="783"/>
      <c r="I548" s="798"/>
      <c r="J548" s="114"/>
      <c r="K548" s="115">
        <f>K542</f>
        <v>721029</v>
      </c>
      <c r="L548" s="114"/>
      <c r="M548" s="115">
        <f>M542</f>
        <v>721214</v>
      </c>
      <c r="N548" s="789"/>
      <c r="O548" s="789"/>
      <c r="P548" s="801"/>
      <c r="Q548" s="804"/>
      <c r="R548" s="804"/>
      <c r="S548" s="807"/>
      <c r="T548" s="828"/>
    </row>
    <row r="549" spans="2:20" ht="30" hidden="1" customHeight="1">
      <c r="B549" s="793"/>
      <c r="C549" s="775"/>
      <c r="D549" s="775"/>
      <c r="E549" s="775"/>
      <c r="F549" s="775"/>
      <c r="G549" s="796"/>
      <c r="H549" s="784"/>
      <c r="I549" s="799"/>
      <c r="J549" s="114"/>
      <c r="K549" s="115">
        <f>K543</f>
        <v>721033</v>
      </c>
      <c r="L549" s="114"/>
      <c r="M549" s="115"/>
      <c r="N549" s="790"/>
      <c r="O549" s="790"/>
      <c r="P549" s="802"/>
      <c r="Q549" s="805"/>
      <c r="R549" s="805"/>
      <c r="S549" s="808"/>
      <c r="T549" s="828"/>
    </row>
    <row r="550" spans="2:20" ht="30" hidden="1" customHeight="1">
      <c r="B550" s="791">
        <v>4</v>
      </c>
      <c r="C550" s="776"/>
      <c r="D550" s="776"/>
      <c r="E550" s="776"/>
      <c r="F550" s="776"/>
      <c r="G550" s="779"/>
      <c r="H550" s="782"/>
      <c r="I550" s="785"/>
      <c r="J550" s="114"/>
      <c r="K550" s="115">
        <f>K541</f>
        <v>721015</v>
      </c>
      <c r="L550" s="114"/>
      <c r="M550" s="115">
        <f>M541</f>
        <v>721211</v>
      </c>
      <c r="N550" s="788"/>
      <c r="O550" s="788"/>
      <c r="P550" s="809"/>
      <c r="Q550" s="812"/>
      <c r="R550" s="812"/>
      <c r="S550" s="806">
        <f>IF(COUNTIF(J550:M552,"CUMPLE")&gt;=1,(G550*I550),0)* (IF(N550="PRESENTÓ CERTIFICADO",1,0))* (IF(O550="ACORDE A ITEM 5.2.1 (T.R.)",1,0) )* ( IF(OR(Q550="SIN OBSERVACIÓN", Q550="REQUERIMIENTOS SUBSANADOS"),1,0)) *(IF(OR(R550="NINGUNO", R550="CUMPLEN CON LO SOLICITADO"),1,0))</f>
        <v>0</v>
      </c>
      <c r="T550" s="828"/>
    </row>
    <row r="551" spans="2:20" ht="30" hidden="1" customHeight="1">
      <c r="B551" s="792"/>
      <c r="C551" s="777"/>
      <c r="D551" s="777"/>
      <c r="E551" s="777"/>
      <c r="F551" s="777"/>
      <c r="G551" s="780"/>
      <c r="H551" s="783"/>
      <c r="I551" s="786"/>
      <c r="J551" s="114"/>
      <c r="K551" s="115">
        <f>K542</f>
        <v>721029</v>
      </c>
      <c r="L551" s="114"/>
      <c r="M551" s="115">
        <f>M542</f>
        <v>721214</v>
      </c>
      <c r="N551" s="789"/>
      <c r="O551" s="789"/>
      <c r="P551" s="810"/>
      <c r="Q551" s="813"/>
      <c r="R551" s="813"/>
      <c r="S551" s="807"/>
      <c r="T551" s="828"/>
    </row>
    <row r="552" spans="2:20" ht="30" hidden="1" customHeight="1">
      <c r="B552" s="793"/>
      <c r="C552" s="778"/>
      <c r="D552" s="778"/>
      <c r="E552" s="778"/>
      <c r="F552" s="778"/>
      <c r="G552" s="781"/>
      <c r="H552" s="784"/>
      <c r="I552" s="787"/>
      <c r="J552" s="114"/>
      <c r="K552" s="115">
        <f>K543</f>
        <v>721033</v>
      </c>
      <c r="L552" s="114"/>
      <c r="M552" s="115"/>
      <c r="N552" s="790"/>
      <c r="O552" s="790"/>
      <c r="P552" s="811"/>
      <c r="Q552" s="814"/>
      <c r="R552" s="814"/>
      <c r="S552" s="808"/>
      <c r="T552" s="828"/>
    </row>
    <row r="553" spans="2:20" ht="30" hidden="1" customHeight="1">
      <c r="B553" s="791">
        <v>5</v>
      </c>
      <c r="C553" s="773"/>
      <c r="D553" s="773"/>
      <c r="E553" s="773"/>
      <c r="F553" s="773"/>
      <c r="G553" s="794"/>
      <c r="H553" s="782"/>
      <c r="I553" s="797"/>
      <c r="J553" s="114"/>
      <c r="K553" s="115">
        <f>K541</f>
        <v>721015</v>
      </c>
      <c r="L553" s="114"/>
      <c r="M553" s="115">
        <f>M541</f>
        <v>721211</v>
      </c>
      <c r="N553" s="788"/>
      <c r="O553" s="788"/>
      <c r="P553" s="800"/>
      <c r="Q553" s="803"/>
      <c r="R553" s="803"/>
      <c r="S553" s="806">
        <f>IF(COUNTIF(J553:M555,"CUMPLE")&gt;=1,(G553*I553),0)* (IF(N553="PRESENTÓ CERTIFICADO",1,0))* (IF(O553="ACORDE A ITEM 5.2.1 (T.R.)",1,0) )* ( IF(OR(Q553="SIN OBSERVACIÓN", Q553="REQUERIMIENTOS SUBSANADOS"),1,0)) *(IF(OR(R553="NINGUNO", R553="CUMPLEN CON LO SOLICITADO"),1,0))</f>
        <v>0</v>
      </c>
      <c r="T553" s="828"/>
    </row>
    <row r="554" spans="2:20" ht="30" hidden="1" customHeight="1">
      <c r="B554" s="792"/>
      <c r="C554" s="774"/>
      <c r="D554" s="774"/>
      <c r="E554" s="774"/>
      <c r="F554" s="774"/>
      <c r="G554" s="795"/>
      <c r="H554" s="783"/>
      <c r="I554" s="798"/>
      <c r="J554" s="114"/>
      <c r="K554" s="115">
        <f>K542</f>
        <v>721029</v>
      </c>
      <c r="L554" s="114"/>
      <c r="M554" s="115">
        <f>M542</f>
        <v>721214</v>
      </c>
      <c r="N554" s="789"/>
      <c r="O554" s="789"/>
      <c r="P554" s="801"/>
      <c r="Q554" s="804"/>
      <c r="R554" s="804"/>
      <c r="S554" s="807"/>
      <c r="T554" s="828"/>
    </row>
    <row r="555" spans="2:20" ht="30" hidden="1" customHeight="1">
      <c r="B555" s="793"/>
      <c r="C555" s="775"/>
      <c r="D555" s="775"/>
      <c r="E555" s="775"/>
      <c r="F555" s="775"/>
      <c r="G555" s="796"/>
      <c r="H555" s="784"/>
      <c r="I555" s="799"/>
      <c r="J555" s="114"/>
      <c r="K555" s="115">
        <f>K543</f>
        <v>721033</v>
      </c>
      <c r="L555" s="114"/>
      <c r="M555" s="115"/>
      <c r="N555" s="790"/>
      <c r="O555" s="790"/>
      <c r="P555" s="802"/>
      <c r="Q555" s="805"/>
      <c r="R555" s="805"/>
      <c r="S555" s="808"/>
      <c r="T555" s="829"/>
    </row>
    <row r="556" spans="2:20" ht="30" hidden="1" customHeight="1">
      <c r="B556" s="763" t="str">
        <f>IF(S557=" "," ",IF(S557&gt;=$H$6,"CUMPLE CON LA EXPERIENCIA REQUERIDA","NO CUMPLE CON LA EXPERIENCIA REQUERIDA"))</f>
        <v>NO CUMPLE CON LA EXPERIENCIA REQUERIDA</v>
      </c>
      <c r="C556" s="764"/>
      <c r="D556" s="764"/>
      <c r="E556" s="764"/>
      <c r="F556" s="764"/>
      <c r="G556" s="764"/>
      <c r="H556" s="764"/>
      <c r="I556" s="764"/>
      <c r="J556" s="764"/>
      <c r="K556" s="764"/>
      <c r="L556" s="764"/>
      <c r="M556" s="764"/>
      <c r="N556" s="764"/>
      <c r="O556" s="765"/>
      <c r="P556" s="769" t="s">
        <v>22</v>
      </c>
      <c r="Q556" s="770"/>
      <c r="R556" s="17"/>
      <c r="S556" s="16">
        <f>IF(T541="SI",SUM(S541:S555),0)</f>
        <v>0</v>
      </c>
      <c r="T556" s="771" t="str">
        <f>IF(S557=" "," ",IF(S557&gt;=$H$6,"CUMPLE","NO CUMPLE"))</f>
        <v>NO CUMPLE</v>
      </c>
    </row>
    <row r="557" spans="2:20" ht="30" hidden="1" customHeight="1">
      <c r="B557" s="766"/>
      <c r="C557" s="767"/>
      <c r="D557" s="767"/>
      <c r="E557" s="767"/>
      <c r="F557" s="767"/>
      <c r="G557" s="767"/>
      <c r="H557" s="767"/>
      <c r="I557" s="767"/>
      <c r="J557" s="767"/>
      <c r="K557" s="767"/>
      <c r="L557" s="767"/>
      <c r="M557" s="767"/>
      <c r="N557" s="767"/>
      <c r="O557" s="768"/>
      <c r="P557" s="769" t="s">
        <v>24</v>
      </c>
      <c r="Q557" s="770"/>
      <c r="R557" s="17"/>
      <c r="S557" s="84">
        <f>IFERROR((S556/$P$6)," ")</f>
        <v>0</v>
      </c>
      <c r="T557" s="772"/>
    </row>
    <row r="558" spans="2:20" ht="30" hidden="1" customHeight="1"/>
    <row r="559" spans="2:20" ht="30" hidden="1" customHeight="1"/>
    <row r="560" spans="2:20" ht="30" hidden="1" customHeight="1">
      <c r="B560" s="107">
        <v>26</v>
      </c>
      <c r="C560" s="815" t="s">
        <v>78</v>
      </c>
      <c r="D560" s="816"/>
      <c r="E560" s="817"/>
      <c r="F560" s="818" t="str">
        <f>IFERROR(VLOOKUP(B560,LISTA_OFERENTES,2,FALSE)," ")</f>
        <v>O11</v>
      </c>
      <c r="G560" s="819"/>
      <c r="H560" s="819"/>
      <c r="I560" s="819"/>
      <c r="J560" s="819"/>
      <c r="K560" s="819"/>
      <c r="L560" s="819"/>
      <c r="M560" s="819"/>
      <c r="N560" s="819"/>
      <c r="O560" s="820"/>
      <c r="P560" s="821" t="s">
        <v>107</v>
      </c>
      <c r="Q560" s="822"/>
      <c r="R560" s="823"/>
      <c r="S560" s="11">
        <f>5-(INT(COUNTBLANK(C563:C577))-10)</f>
        <v>0</v>
      </c>
      <c r="T560" s="12"/>
    </row>
    <row r="561" spans="2:20" ht="30" hidden="1" customHeight="1">
      <c r="B561" s="833" t="s">
        <v>46</v>
      </c>
      <c r="C561" s="761" t="s">
        <v>15</v>
      </c>
      <c r="D561" s="761" t="s">
        <v>16</v>
      </c>
      <c r="E561" s="761" t="s">
        <v>17</v>
      </c>
      <c r="F561" s="761" t="s">
        <v>18</v>
      </c>
      <c r="G561" s="761" t="s">
        <v>19</v>
      </c>
      <c r="H561" s="761" t="s">
        <v>20</v>
      </c>
      <c r="I561" s="761" t="s">
        <v>21</v>
      </c>
      <c r="J561" s="830" t="s">
        <v>53</v>
      </c>
      <c r="K561" s="831"/>
      <c r="L561" s="831"/>
      <c r="M561" s="832"/>
      <c r="N561" s="761" t="s">
        <v>79</v>
      </c>
      <c r="O561" s="761" t="s">
        <v>80</v>
      </c>
      <c r="P561" s="14" t="s">
        <v>81</v>
      </c>
      <c r="Q561" s="14"/>
      <c r="R561" s="761" t="s">
        <v>82</v>
      </c>
      <c r="S561" s="761" t="s">
        <v>83</v>
      </c>
      <c r="T561" s="761" t="str">
        <f>W253</f>
        <v>CUMPLE CON AL MENOS DOS CONTRATOS EN ATENCIÓN A LA COMUNIDAD DESCRITOS EN LA NSR-10, TÍTULO A, NUMERAL A.2.3.1.2 GRUPO III</v>
      </c>
    </row>
    <row r="562" spans="2:20" ht="30" hidden="1" customHeight="1">
      <c r="B562" s="834"/>
      <c r="C562" s="762"/>
      <c r="D562" s="762"/>
      <c r="E562" s="762"/>
      <c r="F562" s="762"/>
      <c r="G562" s="762"/>
      <c r="H562" s="762"/>
      <c r="I562" s="762"/>
      <c r="J562" s="824" t="s">
        <v>85</v>
      </c>
      <c r="K562" s="825"/>
      <c r="L562" s="825"/>
      <c r="M562" s="826"/>
      <c r="N562" s="762"/>
      <c r="O562" s="762"/>
      <c r="P562" s="13" t="s">
        <v>13</v>
      </c>
      <c r="Q562" s="13" t="s">
        <v>84</v>
      </c>
      <c r="R562" s="762"/>
      <c r="S562" s="762"/>
      <c r="T562" s="762"/>
    </row>
    <row r="563" spans="2:20" ht="30" hidden="1" customHeight="1">
      <c r="B563" s="791">
        <v>1</v>
      </c>
      <c r="C563" s="773"/>
      <c r="D563" s="773"/>
      <c r="E563" s="773"/>
      <c r="F563" s="773"/>
      <c r="G563" s="794"/>
      <c r="H563" s="782"/>
      <c r="I563" s="797"/>
      <c r="J563" s="114"/>
      <c r="K563" s="115">
        <v>721015</v>
      </c>
      <c r="L563" s="114"/>
      <c r="M563" s="115">
        <f>M541</f>
        <v>721211</v>
      </c>
      <c r="N563" s="788"/>
      <c r="O563" s="788"/>
      <c r="P563" s="800"/>
      <c r="Q563" s="803"/>
      <c r="R563" s="803"/>
      <c r="S563" s="806">
        <f>IF(COUNTIF(J563:M565,"CUMPLE")&gt;=1,(G563*I563),0)* (IF(N563="PRESENTÓ CERTIFICADO",1,0))* (IF(O563="ACORDE A ITEM 5.2.1 (T.R.)",1,0) )* ( IF(OR(Q563="SIN OBSERVACIÓN", Q563="REQUERIMIENTOS SUBSANADOS"),1,0)) *(IF(OR(R563="NINGUNO", R563="CUMPLEN CON LO SOLICITADO"),1,0))</f>
        <v>0</v>
      </c>
      <c r="T563" s="827"/>
    </row>
    <row r="564" spans="2:20" ht="30" hidden="1" customHeight="1">
      <c r="B564" s="792"/>
      <c r="C564" s="774"/>
      <c r="D564" s="774"/>
      <c r="E564" s="774"/>
      <c r="F564" s="774"/>
      <c r="G564" s="795"/>
      <c r="H564" s="783"/>
      <c r="I564" s="798"/>
      <c r="J564" s="114"/>
      <c r="K564" s="115">
        <v>721029</v>
      </c>
      <c r="L564" s="114"/>
      <c r="M564" s="115">
        <f>M542</f>
        <v>721214</v>
      </c>
      <c r="N564" s="789"/>
      <c r="O564" s="789"/>
      <c r="P564" s="801"/>
      <c r="Q564" s="804"/>
      <c r="R564" s="804"/>
      <c r="S564" s="807"/>
      <c r="T564" s="828"/>
    </row>
    <row r="565" spans="2:20" ht="30" hidden="1" customHeight="1">
      <c r="B565" s="793"/>
      <c r="C565" s="775"/>
      <c r="D565" s="775"/>
      <c r="E565" s="775"/>
      <c r="F565" s="775"/>
      <c r="G565" s="796"/>
      <c r="H565" s="784"/>
      <c r="I565" s="799"/>
      <c r="J565" s="114"/>
      <c r="K565" s="115">
        <v>721033</v>
      </c>
      <c r="L565" s="114"/>
      <c r="M565" s="115"/>
      <c r="N565" s="790"/>
      <c r="O565" s="790"/>
      <c r="P565" s="802"/>
      <c r="Q565" s="805"/>
      <c r="R565" s="805"/>
      <c r="S565" s="808"/>
      <c r="T565" s="828"/>
    </row>
    <row r="566" spans="2:20" ht="30" hidden="1" customHeight="1">
      <c r="B566" s="791">
        <v>2</v>
      </c>
      <c r="C566" s="776"/>
      <c r="D566" s="776"/>
      <c r="E566" s="776"/>
      <c r="F566" s="776"/>
      <c r="G566" s="779"/>
      <c r="H566" s="782"/>
      <c r="I566" s="785"/>
      <c r="J566" s="114"/>
      <c r="K566" s="115">
        <f>K563</f>
        <v>721015</v>
      </c>
      <c r="L566" s="114"/>
      <c r="M566" s="115">
        <f>M563</f>
        <v>721211</v>
      </c>
      <c r="N566" s="788"/>
      <c r="O566" s="788"/>
      <c r="P566" s="809"/>
      <c r="Q566" s="812"/>
      <c r="R566" s="812"/>
      <c r="S566" s="806">
        <f>IF(COUNTIF(J566:M568,"CUMPLE")&gt;=1,(G566*I566),0)* (IF(N566="PRESENTÓ CERTIFICADO",1,0))* (IF(O566="ACORDE A ITEM 5.2.1 (T.R.)",1,0) )* ( IF(OR(Q566="SIN OBSERVACIÓN", Q566="REQUERIMIENTOS SUBSANADOS"),1,0)) *(IF(OR(R566="NINGUNO", R566="CUMPLEN CON LO SOLICITADO"),1,0))</f>
        <v>0</v>
      </c>
      <c r="T566" s="828"/>
    </row>
    <row r="567" spans="2:20" ht="30" hidden="1" customHeight="1">
      <c r="B567" s="792"/>
      <c r="C567" s="777"/>
      <c r="D567" s="777"/>
      <c r="E567" s="777"/>
      <c r="F567" s="777"/>
      <c r="G567" s="780"/>
      <c r="H567" s="783"/>
      <c r="I567" s="786"/>
      <c r="J567" s="114"/>
      <c r="K567" s="115">
        <f>K564</f>
        <v>721029</v>
      </c>
      <c r="L567" s="114"/>
      <c r="M567" s="115">
        <f>M564</f>
        <v>721214</v>
      </c>
      <c r="N567" s="789"/>
      <c r="O567" s="789"/>
      <c r="P567" s="810"/>
      <c r="Q567" s="813"/>
      <c r="R567" s="813"/>
      <c r="S567" s="807"/>
      <c r="T567" s="828"/>
    </row>
    <row r="568" spans="2:20" ht="30" hidden="1" customHeight="1">
      <c r="B568" s="793"/>
      <c r="C568" s="778"/>
      <c r="D568" s="778"/>
      <c r="E568" s="778"/>
      <c r="F568" s="778"/>
      <c r="G568" s="781"/>
      <c r="H568" s="784"/>
      <c r="I568" s="787"/>
      <c r="J568" s="114"/>
      <c r="K568" s="115">
        <f>K565</f>
        <v>721033</v>
      </c>
      <c r="L568" s="114"/>
      <c r="M568" s="115"/>
      <c r="N568" s="790"/>
      <c r="O568" s="790"/>
      <c r="P568" s="811"/>
      <c r="Q568" s="814"/>
      <c r="R568" s="814"/>
      <c r="S568" s="808"/>
      <c r="T568" s="828"/>
    </row>
    <row r="569" spans="2:20" ht="30" hidden="1" customHeight="1">
      <c r="B569" s="791">
        <v>3</v>
      </c>
      <c r="C569" s="773"/>
      <c r="D569" s="773"/>
      <c r="E569" s="773"/>
      <c r="F569" s="773"/>
      <c r="G569" s="794"/>
      <c r="H569" s="782"/>
      <c r="I569" s="797"/>
      <c r="J569" s="114"/>
      <c r="K569" s="115">
        <f>K563</f>
        <v>721015</v>
      </c>
      <c r="L569" s="114"/>
      <c r="M569" s="115">
        <f>M563</f>
        <v>721211</v>
      </c>
      <c r="N569" s="788"/>
      <c r="O569" s="788"/>
      <c r="P569" s="800"/>
      <c r="Q569" s="803"/>
      <c r="R569" s="803"/>
      <c r="S569" s="806">
        <f>IF(COUNTIF(J569:M571,"CUMPLE")&gt;=1,(G569*I569),0)* (IF(N569="PRESENTÓ CERTIFICADO",1,0))* (IF(O569="ACORDE A ITEM 5.2.1 (T.R.)",1,0) )* ( IF(OR(Q569="SIN OBSERVACIÓN", Q569="REQUERIMIENTOS SUBSANADOS"),1,0)) *(IF(OR(R569="NINGUNO", R569="CUMPLEN CON LO SOLICITADO"),1,0))</f>
        <v>0</v>
      </c>
      <c r="T569" s="828"/>
    </row>
    <row r="570" spans="2:20" ht="30" hidden="1" customHeight="1">
      <c r="B570" s="792"/>
      <c r="C570" s="774"/>
      <c r="D570" s="774"/>
      <c r="E570" s="774"/>
      <c r="F570" s="774"/>
      <c r="G570" s="795"/>
      <c r="H570" s="783"/>
      <c r="I570" s="798"/>
      <c r="J570" s="114"/>
      <c r="K570" s="115">
        <f>K564</f>
        <v>721029</v>
      </c>
      <c r="L570" s="114"/>
      <c r="M570" s="115">
        <f>M564</f>
        <v>721214</v>
      </c>
      <c r="N570" s="789"/>
      <c r="O570" s="789"/>
      <c r="P570" s="801"/>
      <c r="Q570" s="804"/>
      <c r="R570" s="804"/>
      <c r="S570" s="807"/>
      <c r="T570" s="828"/>
    </row>
    <row r="571" spans="2:20" ht="30" hidden="1" customHeight="1">
      <c r="B571" s="793"/>
      <c r="C571" s="775"/>
      <c r="D571" s="775"/>
      <c r="E571" s="775"/>
      <c r="F571" s="775"/>
      <c r="G571" s="796"/>
      <c r="H571" s="784"/>
      <c r="I571" s="799"/>
      <c r="J571" s="114"/>
      <c r="K571" s="115">
        <f>K565</f>
        <v>721033</v>
      </c>
      <c r="L571" s="114"/>
      <c r="M571" s="115"/>
      <c r="N571" s="790"/>
      <c r="O571" s="790"/>
      <c r="P571" s="802"/>
      <c r="Q571" s="805"/>
      <c r="R571" s="805"/>
      <c r="S571" s="808"/>
      <c r="T571" s="828"/>
    </row>
    <row r="572" spans="2:20" ht="30" hidden="1" customHeight="1">
      <c r="B572" s="791">
        <v>4</v>
      </c>
      <c r="C572" s="776"/>
      <c r="D572" s="776"/>
      <c r="E572" s="776"/>
      <c r="F572" s="776"/>
      <c r="G572" s="779"/>
      <c r="H572" s="782"/>
      <c r="I572" s="785"/>
      <c r="J572" s="114"/>
      <c r="K572" s="115">
        <f>K563</f>
        <v>721015</v>
      </c>
      <c r="L572" s="114"/>
      <c r="M572" s="115">
        <f>M563</f>
        <v>721211</v>
      </c>
      <c r="N572" s="788"/>
      <c r="O572" s="788"/>
      <c r="P572" s="809"/>
      <c r="Q572" s="812"/>
      <c r="R572" s="812"/>
      <c r="S572" s="806">
        <f>IF(COUNTIF(J572:M574,"CUMPLE")&gt;=1,(G572*I572),0)* (IF(N572="PRESENTÓ CERTIFICADO",1,0))* (IF(O572="ACORDE A ITEM 5.2.1 (T.R.)",1,0) )* ( IF(OR(Q572="SIN OBSERVACIÓN", Q572="REQUERIMIENTOS SUBSANADOS"),1,0)) *(IF(OR(R572="NINGUNO", R572="CUMPLEN CON LO SOLICITADO"),1,0))</f>
        <v>0</v>
      </c>
      <c r="T572" s="828"/>
    </row>
    <row r="573" spans="2:20" ht="30" hidden="1" customHeight="1">
      <c r="B573" s="792"/>
      <c r="C573" s="777"/>
      <c r="D573" s="777"/>
      <c r="E573" s="777"/>
      <c r="F573" s="777"/>
      <c r="G573" s="780"/>
      <c r="H573" s="783"/>
      <c r="I573" s="786"/>
      <c r="J573" s="114"/>
      <c r="K573" s="115">
        <f>K564</f>
        <v>721029</v>
      </c>
      <c r="L573" s="114"/>
      <c r="M573" s="115">
        <f>M564</f>
        <v>721214</v>
      </c>
      <c r="N573" s="789"/>
      <c r="O573" s="789"/>
      <c r="P573" s="810"/>
      <c r="Q573" s="813"/>
      <c r="R573" s="813"/>
      <c r="S573" s="807"/>
      <c r="T573" s="828"/>
    </row>
    <row r="574" spans="2:20" ht="30" hidden="1" customHeight="1">
      <c r="B574" s="793"/>
      <c r="C574" s="778"/>
      <c r="D574" s="778"/>
      <c r="E574" s="778"/>
      <c r="F574" s="778"/>
      <c r="G574" s="781"/>
      <c r="H574" s="784"/>
      <c r="I574" s="787"/>
      <c r="J574" s="114"/>
      <c r="K574" s="115">
        <f>K565</f>
        <v>721033</v>
      </c>
      <c r="L574" s="114"/>
      <c r="M574" s="115"/>
      <c r="N574" s="790"/>
      <c r="O574" s="790"/>
      <c r="P574" s="811"/>
      <c r="Q574" s="814"/>
      <c r="R574" s="814"/>
      <c r="S574" s="808"/>
      <c r="T574" s="828"/>
    </row>
    <row r="575" spans="2:20" ht="30" hidden="1" customHeight="1">
      <c r="B575" s="791">
        <v>5</v>
      </c>
      <c r="C575" s="773"/>
      <c r="D575" s="773"/>
      <c r="E575" s="773"/>
      <c r="F575" s="773"/>
      <c r="G575" s="794"/>
      <c r="H575" s="782"/>
      <c r="I575" s="797"/>
      <c r="J575" s="114"/>
      <c r="K575" s="115">
        <f>K563</f>
        <v>721015</v>
      </c>
      <c r="L575" s="114"/>
      <c r="M575" s="115">
        <f>M563</f>
        <v>721211</v>
      </c>
      <c r="N575" s="788"/>
      <c r="O575" s="788"/>
      <c r="P575" s="800"/>
      <c r="Q575" s="803"/>
      <c r="R575" s="803"/>
      <c r="S575" s="806">
        <f>IF(COUNTIF(J575:M577,"CUMPLE")&gt;=1,(G575*I575),0)* (IF(N575="PRESENTÓ CERTIFICADO",1,0))* (IF(O575="ACORDE A ITEM 5.2.1 (T.R.)",1,0) )* ( IF(OR(Q575="SIN OBSERVACIÓN", Q575="REQUERIMIENTOS SUBSANADOS"),1,0)) *(IF(OR(R575="NINGUNO", R575="CUMPLEN CON LO SOLICITADO"),1,0))</f>
        <v>0</v>
      </c>
      <c r="T575" s="828"/>
    </row>
    <row r="576" spans="2:20" ht="30" hidden="1" customHeight="1">
      <c r="B576" s="792"/>
      <c r="C576" s="774"/>
      <c r="D576" s="774"/>
      <c r="E576" s="774"/>
      <c r="F576" s="774"/>
      <c r="G576" s="795"/>
      <c r="H576" s="783"/>
      <c r="I576" s="798"/>
      <c r="J576" s="114"/>
      <c r="K576" s="115">
        <f>K564</f>
        <v>721029</v>
      </c>
      <c r="L576" s="114"/>
      <c r="M576" s="115">
        <f>M564</f>
        <v>721214</v>
      </c>
      <c r="N576" s="789"/>
      <c r="O576" s="789"/>
      <c r="P576" s="801"/>
      <c r="Q576" s="804"/>
      <c r="R576" s="804"/>
      <c r="S576" s="807"/>
      <c r="T576" s="828"/>
    </row>
    <row r="577" spans="2:20" ht="30" hidden="1" customHeight="1">
      <c r="B577" s="793"/>
      <c r="C577" s="775"/>
      <c r="D577" s="775"/>
      <c r="E577" s="775"/>
      <c r="F577" s="775"/>
      <c r="G577" s="796"/>
      <c r="H577" s="784"/>
      <c r="I577" s="799"/>
      <c r="J577" s="114"/>
      <c r="K577" s="115">
        <f>K565</f>
        <v>721033</v>
      </c>
      <c r="L577" s="114"/>
      <c r="M577" s="115"/>
      <c r="N577" s="790"/>
      <c r="O577" s="790"/>
      <c r="P577" s="802"/>
      <c r="Q577" s="805"/>
      <c r="R577" s="805"/>
      <c r="S577" s="808"/>
      <c r="T577" s="829"/>
    </row>
    <row r="578" spans="2:20" ht="30" hidden="1" customHeight="1">
      <c r="B578" s="763" t="str">
        <f>IF(S579=" "," ",IF(S579&gt;=$H$6,"CUMPLE CON LA EXPERIENCIA REQUERIDA","NO CUMPLE CON LA EXPERIENCIA REQUERIDA"))</f>
        <v>NO CUMPLE CON LA EXPERIENCIA REQUERIDA</v>
      </c>
      <c r="C578" s="764"/>
      <c r="D578" s="764"/>
      <c r="E578" s="764"/>
      <c r="F578" s="764"/>
      <c r="G578" s="764"/>
      <c r="H578" s="764"/>
      <c r="I578" s="764"/>
      <c r="J578" s="764"/>
      <c r="K578" s="764"/>
      <c r="L578" s="764"/>
      <c r="M578" s="764"/>
      <c r="N578" s="764"/>
      <c r="O578" s="765"/>
      <c r="P578" s="769" t="s">
        <v>22</v>
      </c>
      <c r="Q578" s="770"/>
      <c r="R578" s="17"/>
      <c r="S578" s="16">
        <f>IF(T563="SI",SUM(S563:S577),0)</f>
        <v>0</v>
      </c>
      <c r="T578" s="771" t="str">
        <f>IF(S579=" "," ",IF(S579&gt;=$H$6,"CUMPLE","NO CUMPLE"))</f>
        <v>NO CUMPLE</v>
      </c>
    </row>
    <row r="579" spans="2:20" ht="30" hidden="1" customHeight="1">
      <c r="B579" s="766"/>
      <c r="C579" s="767"/>
      <c r="D579" s="767"/>
      <c r="E579" s="767"/>
      <c r="F579" s="767"/>
      <c r="G579" s="767"/>
      <c r="H579" s="767"/>
      <c r="I579" s="767"/>
      <c r="J579" s="767"/>
      <c r="K579" s="767"/>
      <c r="L579" s="767"/>
      <c r="M579" s="767"/>
      <c r="N579" s="767"/>
      <c r="O579" s="768"/>
      <c r="P579" s="769" t="s">
        <v>24</v>
      </c>
      <c r="Q579" s="770"/>
      <c r="R579" s="17"/>
      <c r="S579" s="84">
        <f>IFERROR((S578/$P$6)," ")</f>
        <v>0</v>
      </c>
      <c r="T579" s="772"/>
    </row>
    <row r="580" spans="2:20" ht="30" hidden="1" customHeight="1"/>
    <row r="581" spans="2:20" ht="30" hidden="1" customHeight="1"/>
    <row r="582" spans="2:20" ht="30" hidden="1" customHeight="1">
      <c r="B582" s="107">
        <v>27</v>
      </c>
      <c r="C582" s="815" t="s">
        <v>78</v>
      </c>
      <c r="D582" s="816"/>
      <c r="E582" s="817"/>
      <c r="F582" s="818" t="str">
        <f>IFERROR(VLOOKUP(B582,LISTA_OFERENTES,2,FALSE)," ")</f>
        <v>O12</v>
      </c>
      <c r="G582" s="819"/>
      <c r="H582" s="819"/>
      <c r="I582" s="819"/>
      <c r="J582" s="819"/>
      <c r="K582" s="819"/>
      <c r="L582" s="819"/>
      <c r="M582" s="819"/>
      <c r="N582" s="819"/>
      <c r="O582" s="820"/>
      <c r="P582" s="821" t="s">
        <v>107</v>
      </c>
      <c r="Q582" s="822"/>
      <c r="R582" s="823"/>
      <c r="S582" s="11">
        <f>5-(INT(COUNTBLANK(C585:C599))-10)</f>
        <v>0</v>
      </c>
      <c r="T582" s="12"/>
    </row>
    <row r="583" spans="2:20" ht="30" hidden="1" customHeight="1">
      <c r="B583" s="833" t="s">
        <v>46</v>
      </c>
      <c r="C583" s="761" t="s">
        <v>15</v>
      </c>
      <c r="D583" s="761" t="s">
        <v>16</v>
      </c>
      <c r="E583" s="761" t="s">
        <v>17</v>
      </c>
      <c r="F583" s="761" t="s">
        <v>18</v>
      </c>
      <c r="G583" s="761" t="s">
        <v>19</v>
      </c>
      <c r="H583" s="761" t="s">
        <v>20</v>
      </c>
      <c r="I583" s="761" t="s">
        <v>21</v>
      </c>
      <c r="J583" s="830" t="s">
        <v>53</v>
      </c>
      <c r="K583" s="831"/>
      <c r="L583" s="831"/>
      <c r="M583" s="832"/>
      <c r="N583" s="761" t="s">
        <v>79</v>
      </c>
      <c r="O583" s="761" t="s">
        <v>80</v>
      </c>
      <c r="P583" s="14" t="s">
        <v>81</v>
      </c>
      <c r="Q583" s="14"/>
      <c r="R583" s="761" t="s">
        <v>82</v>
      </c>
      <c r="S583" s="761" t="s">
        <v>83</v>
      </c>
      <c r="T583" s="761" t="str">
        <f>W275</f>
        <v>CUMPLE CON AL MENOS DOS CONTRATOS EN ATENCIÓN A LA COMUNIDAD DESCRITOS EN LA NSR-10, TÍTULO A, NUMERAL A.2.3.1.2 GRUPO III</v>
      </c>
    </row>
    <row r="584" spans="2:20" ht="30" hidden="1" customHeight="1">
      <c r="B584" s="834"/>
      <c r="C584" s="762"/>
      <c r="D584" s="762"/>
      <c r="E584" s="762"/>
      <c r="F584" s="762"/>
      <c r="G584" s="762"/>
      <c r="H584" s="762"/>
      <c r="I584" s="762"/>
      <c r="J584" s="824" t="s">
        <v>85</v>
      </c>
      <c r="K584" s="825"/>
      <c r="L584" s="825"/>
      <c r="M584" s="826"/>
      <c r="N584" s="762"/>
      <c r="O584" s="762"/>
      <c r="P584" s="13" t="s">
        <v>13</v>
      </c>
      <c r="Q584" s="13" t="s">
        <v>84</v>
      </c>
      <c r="R584" s="762"/>
      <c r="S584" s="762"/>
      <c r="T584" s="762"/>
    </row>
    <row r="585" spans="2:20" ht="30" hidden="1" customHeight="1">
      <c r="B585" s="791">
        <v>1</v>
      </c>
      <c r="C585" s="773"/>
      <c r="D585" s="773"/>
      <c r="E585" s="773"/>
      <c r="F585" s="773"/>
      <c r="G585" s="794"/>
      <c r="H585" s="782"/>
      <c r="I585" s="797"/>
      <c r="J585" s="114"/>
      <c r="K585" s="115">
        <v>721015</v>
      </c>
      <c r="L585" s="114"/>
      <c r="M585" s="115">
        <f>M563</f>
        <v>721211</v>
      </c>
      <c r="N585" s="788"/>
      <c r="O585" s="788"/>
      <c r="P585" s="800"/>
      <c r="Q585" s="803"/>
      <c r="R585" s="803"/>
      <c r="S585" s="806">
        <f>IF(COUNTIF(J585:M587,"CUMPLE")&gt;=1,(G585*I585),0)* (IF(N585="PRESENTÓ CERTIFICADO",1,0))* (IF(O585="ACORDE A ITEM 5.2.1 (T.R.)",1,0) )* ( IF(OR(Q585="SIN OBSERVACIÓN", Q585="REQUERIMIENTOS SUBSANADOS"),1,0)) *(IF(OR(R585="NINGUNO", R585="CUMPLEN CON LO SOLICITADO"),1,0))</f>
        <v>0</v>
      </c>
      <c r="T585" s="827"/>
    </row>
    <row r="586" spans="2:20" ht="30" hidden="1" customHeight="1">
      <c r="B586" s="792"/>
      <c r="C586" s="774"/>
      <c r="D586" s="774"/>
      <c r="E586" s="774"/>
      <c r="F586" s="774"/>
      <c r="G586" s="795"/>
      <c r="H586" s="783"/>
      <c r="I586" s="798"/>
      <c r="J586" s="114"/>
      <c r="K586" s="115">
        <v>721029</v>
      </c>
      <c r="L586" s="114"/>
      <c r="M586" s="115">
        <f>M564</f>
        <v>721214</v>
      </c>
      <c r="N586" s="789"/>
      <c r="O586" s="789"/>
      <c r="P586" s="801"/>
      <c r="Q586" s="804"/>
      <c r="R586" s="804"/>
      <c r="S586" s="807"/>
      <c r="T586" s="828"/>
    </row>
    <row r="587" spans="2:20" ht="30" hidden="1" customHeight="1">
      <c r="B587" s="793"/>
      <c r="C587" s="775"/>
      <c r="D587" s="775"/>
      <c r="E587" s="775"/>
      <c r="F587" s="775"/>
      <c r="G587" s="796"/>
      <c r="H587" s="784"/>
      <c r="I587" s="799"/>
      <c r="J587" s="114"/>
      <c r="K587" s="115">
        <v>721033</v>
      </c>
      <c r="L587" s="114"/>
      <c r="M587" s="115"/>
      <c r="N587" s="790"/>
      <c r="O587" s="790"/>
      <c r="P587" s="802"/>
      <c r="Q587" s="805"/>
      <c r="R587" s="805"/>
      <c r="S587" s="808"/>
      <c r="T587" s="828"/>
    </row>
    <row r="588" spans="2:20" ht="30" hidden="1" customHeight="1">
      <c r="B588" s="791">
        <v>2</v>
      </c>
      <c r="C588" s="776"/>
      <c r="D588" s="776"/>
      <c r="E588" s="776"/>
      <c r="F588" s="776"/>
      <c r="G588" s="779"/>
      <c r="H588" s="782"/>
      <c r="I588" s="785"/>
      <c r="J588" s="114"/>
      <c r="K588" s="115">
        <f>K585</f>
        <v>721015</v>
      </c>
      <c r="L588" s="114"/>
      <c r="M588" s="115">
        <f>M585</f>
        <v>721211</v>
      </c>
      <c r="N588" s="788"/>
      <c r="O588" s="788"/>
      <c r="P588" s="809"/>
      <c r="Q588" s="812"/>
      <c r="R588" s="812"/>
      <c r="S588" s="806">
        <f>IF(COUNTIF(J588:M590,"CUMPLE")&gt;=1,(G588*I588),0)* (IF(N588="PRESENTÓ CERTIFICADO",1,0))* (IF(O588="ACORDE A ITEM 5.2.1 (T.R.)",1,0) )* ( IF(OR(Q588="SIN OBSERVACIÓN", Q588="REQUERIMIENTOS SUBSANADOS"),1,0)) *(IF(OR(R588="NINGUNO", R588="CUMPLEN CON LO SOLICITADO"),1,0))</f>
        <v>0</v>
      </c>
      <c r="T588" s="828"/>
    </row>
    <row r="589" spans="2:20" ht="30" hidden="1" customHeight="1">
      <c r="B589" s="792"/>
      <c r="C589" s="777"/>
      <c r="D589" s="777"/>
      <c r="E589" s="777"/>
      <c r="F589" s="777"/>
      <c r="G589" s="780"/>
      <c r="H589" s="783"/>
      <c r="I589" s="786"/>
      <c r="J589" s="114"/>
      <c r="K589" s="115">
        <f>K586</f>
        <v>721029</v>
      </c>
      <c r="L589" s="114"/>
      <c r="M589" s="115">
        <f>M586</f>
        <v>721214</v>
      </c>
      <c r="N589" s="789"/>
      <c r="O589" s="789"/>
      <c r="P589" s="810"/>
      <c r="Q589" s="813"/>
      <c r="R589" s="813"/>
      <c r="S589" s="807"/>
      <c r="T589" s="828"/>
    </row>
    <row r="590" spans="2:20" ht="30" hidden="1" customHeight="1">
      <c r="B590" s="793"/>
      <c r="C590" s="778"/>
      <c r="D590" s="778"/>
      <c r="E590" s="778"/>
      <c r="F590" s="778"/>
      <c r="G590" s="781"/>
      <c r="H590" s="784"/>
      <c r="I590" s="787"/>
      <c r="J590" s="114"/>
      <c r="K590" s="115">
        <f>K587</f>
        <v>721033</v>
      </c>
      <c r="L590" s="114"/>
      <c r="M590" s="115"/>
      <c r="N590" s="790"/>
      <c r="O590" s="790"/>
      <c r="P590" s="811"/>
      <c r="Q590" s="814"/>
      <c r="R590" s="814"/>
      <c r="S590" s="808"/>
      <c r="T590" s="828"/>
    </row>
    <row r="591" spans="2:20" ht="30" hidden="1" customHeight="1">
      <c r="B591" s="791">
        <v>3</v>
      </c>
      <c r="C591" s="773"/>
      <c r="D591" s="773"/>
      <c r="E591" s="773"/>
      <c r="F591" s="773"/>
      <c r="G591" s="794"/>
      <c r="H591" s="782"/>
      <c r="I591" s="797"/>
      <c r="J591" s="114"/>
      <c r="K591" s="115">
        <f>K585</f>
        <v>721015</v>
      </c>
      <c r="L591" s="114"/>
      <c r="M591" s="115">
        <f>M585</f>
        <v>721211</v>
      </c>
      <c r="N591" s="788"/>
      <c r="O591" s="788"/>
      <c r="P591" s="800"/>
      <c r="Q591" s="803"/>
      <c r="R591" s="803"/>
      <c r="S591" s="806">
        <f>IF(COUNTIF(J591:M593,"CUMPLE")&gt;=1,(G591*I591),0)* (IF(N591="PRESENTÓ CERTIFICADO",1,0))* (IF(O591="ACORDE A ITEM 5.2.1 (T.R.)",1,0) )* ( IF(OR(Q591="SIN OBSERVACIÓN", Q591="REQUERIMIENTOS SUBSANADOS"),1,0)) *(IF(OR(R591="NINGUNO", R591="CUMPLEN CON LO SOLICITADO"),1,0))</f>
        <v>0</v>
      </c>
      <c r="T591" s="828"/>
    </row>
    <row r="592" spans="2:20" ht="30" hidden="1" customHeight="1">
      <c r="B592" s="792"/>
      <c r="C592" s="774"/>
      <c r="D592" s="774"/>
      <c r="E592" s="774"/>
      <c r="F592" s="774"/>
      <c r="G592" s="795"/>
      <c r="H592" s="783"/>
      <c r="I592" s="798"/>
      <c r="J592" s="114"/>
      <c r="K592" s="115">
        <f>K586</f>
        <v>721029</v>
      </c>
      <c r="L592" s="114"/>
      <c r="M592" s="115">
        <f>M586</f>
        <v>721214</v>
      </c>
      <c r="N592" s="789"/>
      <c r="O592" s="789"/>
      <c r="P592" s="801"/>
      <c r="Q592" s="804"/>
      <c r="R592" s="804"/>
      <c r="S592" s="807"/>
      <c r="T592" s="828"/>
    </row>
    <row r="593" spans="2:20" ht="30" hidden="1" customHeight="1">
      <c r="B593" s="793"/>
      <c r="C593" s="775"/>
      <c r="D593" s="775"/>
      <c r="E593" s="775"/>
      <c r="F593" s="775"/>
      <c r="G593" s="796"/>
      <c r="H593" s="784"/>
      <c r="I593" s="799"/>
      <c r="J593" s="114"/>
      <c r="K593" s="115">
        <f>K587</f>
        <v>721033</v>
      </c>
      <c r="L593" s="114"/>
      <c r="M593" s="115"/>
      <c r="N593" s="790"/>
      <c r="O593" s="790"/>
      <c r="P593" s="802"/>
      <c r="Q593" s="805"/>
      <c r="R593" s="805"/>
      <c r="S593" s="808"/>
      <c r="T593" s="828"/>
    </row>
    <row r="594" spans="2:20" ht="30" hidden="1" customHeight="1">
      <c r="B594" s="791">
        <v>4</v>
      </c>
      <c r="C594" s="776"/>
      <c r="D594" s="776"/>
      <c r="E594" s="776"/>
      <c r="F594" s="776"/>
      <c r="G594" s="779"/>
      <c r="H594" s="782"/>
      <c r="I594" s="785"/>
      <c r="J594" s="114"/>
      <c r="K594" s="115">
        <f>K585</f>
        <v>721015</v>
      </c>
      <c r="L594" s="114"/>
      <c r="M594" s="115">
        <f>M585</f>
        <v>721211</v>
      </c>
      <c r="N594" s="788"/>
      <c r="O594" s="788"/>
      <c r="P594" s="809"/>
      <c r="Q594" s="812"/>
      <c r="R594" s="812"/>
      <c r="S594" s="806">
        <f>IF(COUNTIF(J594:M596,"CUMPLE")&gt;=1,(G594*I594),0)* (IF(N594="PRESENTÓ CERTIFICADO",1,0))* (IF(O594="ACORDE A ITEM 5.2.1 (T.R.)",1,0) )* ( IF(OR(Q594="SIN OBSERVACIÓN", Q594="REQUERIMIENTOS SUBSANADOS"),1,0)) *(IF(OR(R594="NINGUNO", R594="CUMPLEN CON LO SOLICITADO"),1,0))</f>
        <v>0</v>
      </c>
      <c r="T594" s="828"/>
    </row>
    <row r="595" spans="2:20" ht="30" hidden="1" customHeight="1">
      <c r="B595" s="792"/>
      <c r="C595" s="777"/>
      <c r="D595" s="777"/>
      <c r="E595" s="777"/>
      <c r="F595" s="777"/>
      <c r="G595" s="780"/>
      <c r="H595" s="783"/>
      <c r="I595" s="786"/>
      <c r="J595" s="114"/>
      <c r="K595" s="115">
        <f>K586</f>
        <v>721029</v>
      </c>
      <c r="L595" s="114"/>
      <c r="M595" s="115">
        <f>M586</f>
        <v>721214</v>
      </c>
      <c r="N595" s="789"/>
      <c r="O595" s="789"/>
      <c r="P595" s="810"/>
      <c r="Q595" s="813"/>
      <c r="R595" s="813"/>
      <c r="S595" s="807"/>
      <c r="T595" s="828"/>
    </row>
    <row r="596" spans="2:20" ht="30" hidden="1" customHeight="1">
      <c r="B596" s="793"/>
      <c r="C596" s="778"/>
      <c r="D596" s="778"/>
      <c r="E596" s="778"/>
      <c r="F596" s="778"/>
      <c r="G596" s="781"/>
      <c r="H596" s="784"/>
      <c r="I596" s="787"/>
      <c r="J596" s="114"/>
      <c r="K596" s="115">
        <f>K587</f>
        <v>721033</v>
      </c>
      <c r="L596" s="114"/>
      <c r="M596" s="115"/>
      <c r="N596" s="790"/>
      <c r="O596" s="790"/>
      <c r="P596" s="811"/>
      <c r="Q596" s="814"/>
      <c r="R596" s="814"/>
      <c r="S596" s="808"/>
      <c r="T596" s="828"/>
    </row>
    <row r="597" spans="2:20" ht="30" hidden="1" customHeight="1">
      <c r="B597" s="791">
        <v>5</v>
      </c>
      <c r="C597" s="773"/>
      <c r="D597" s="773"/>
      <c r="E597" s="773"/>
      <c r="F597" s="773"/>
      <c r="G597" s="794"/>
      <c r="H597" s="782"/>
      <c r="I597" s="797"/>
      <c r="J597" s="114"/>
      <c r="K597" s="115">
        <f>K585</f>
        <v>721015</v>
      </c>
      <c r="L597" s="114"/>
      <c r="M597" s="115">
        <f>M585</f>
        <v>721211</v>
      </c>
      <c r="N597" s="788"/>
      <c r="O597" s="788"/>
      <c r="P597" s="800"/>
      <c r="Q597" s="803"/>
      <c r="R597" s="803"/>
      <c r="S597" s="806">
        <f>IF(COUNTIF(J597:M599,"CUMPLE")&gt;=1,(G597*I597),0)* (IF(N597="PRESENTÓ CERTIFICADO",1,0))* (IF(O597="ACORDE A ITEM 5.2.1 (T.R.)",1,0) )* ( IF(OR(Q597="SIN OBSERVACIÓN", Q597="REQUERIMIENTOS SUBSANADOS"),1,0)) *(IF(OR(R597="NINGUNO", R597="CUMPLEN CON LO SOLICITADO"),1,0))</f>
        <v>0</v>
      </c>
      <c r="T597" s="828"/>
    </row>
    <row r="598" spans="2:20" ht="30" hidden="1" customHeight="1">
      <c r="B598" s="792"/>
      <c r="C598" s="774"/>
      <c r="D598" s="774"/>
      <c r="E598" s="774"/>
      <c r="F598" s="774"/>
      <c r="G598" s="795"/>
      <c r="H598" s="783"/>
      <c r="I598" s="798"/>
      <c r="J598" s="114"/>
      <c r="K598" s="115">
        <f>K586</f>
        <v>721029</v>
      </c>
      <c r="L598" s="114"/>
      <c r="M598" s="115">
        <f>M586</f>
        <v>721214</v>
      </c>
      <c r="N598" s="789"/>
      <c r="O598" s="789"/>
      <c r="P598" s="801"/>
      <c r="Q598" s="804"/>
      <c r="R598" s="804"/>
      <c r="S598" s="807"/>
      <c r="T598" s="828"/>
    </row>
    <row r="599" spans="2:20" ht="30" hidden="1" customHeight="1">
      <c r="B599" s="793"/>
      <c r="C599" s="775"/>
      <c r="D599" s="775"/>
      <c r="E599" s="775"/>
      <c r="F599" s="775"/>
      <c r="G599" s="796"/>
      <c r="H599" s="784"/>
      <c r="I599" s="799"/>
      <c r="J599" s="114"/>
      <c r="K599" s="115">
        <f>K587</f>
        <v>721033</v>
      </c>
      <c r="L599" s="114"/>
      <c r="M599" s="115"/>
      <c r="N599" s="790"/>
      <c r="O599" s="790"/>
      <c r="P599" s="802"/>
      <c r="Q599" s="805"/>
      <c r="R599" s="805"/>
      <c r="S599" s="808"/>
      <c r="T599" s="829"/>
    </row>
    <row r="600" spans="2:20" ht="30" hidden="1" customHeight="1">
      <c r="B600" s="763" t="str">
        <f>IF(S601=" "," ",IF(S601&gt;=$H$6,"CUMPLE CON LA EXPERIENCIA REQUERIDA","NO CUMPLE CON LA EXPERIENCIA REQUERIDA"))</f>
        <v>NO CUMPLE CON LA EXPERIENCIA REQUERIDA</v>
      </c>
      <c r="C600" s="764"/>
      <c r="D600" s="764"/>
      <c r="E600" s="764"/>
      <c r="F600" s="764"/>
      <c r="G600" s="764"/>
      <c r="H600" s="764"/>
      <c r="I600" s="764"/>
      <c r="J600" s="764"/>
      <c r="K600" s="764"/>
      <c r="L600" s="764"/>
      <c r="M600" s="764"/>
      <c r="N600" s="764"/>
      <c r="O600" s="765"/>
      <c r="P600" s="769" t="s">
        <v>22</v>
      </c>
      <c r="Q600" s="770"/>
      <c r="R600" s="17"/>
      <c r="S600" s="16">
        <f>IF(T585="SI",SUM(S585:S599),0)</f>
        <v>0</v>
      </c>
      <c r="T600" s="771" t="str">
        <f>IF(S601=" "," ",IF(S601&gt;=$H$6,"CUMPLE","NO CUMPLE"))</f>
        <v>NO CUMPLE</v>
      </c>
    </row>
    <row r="601" spans="2:20" ht="30" hidden="1" customHeight="1">
      <c r="B601" s="766"/>
      <c r="C601" s="767"/>
      <c r="D601" s="767"/>
      <c r="E601" s="767"/>
      <c r="F601" s="767"/>
      <c r="G601" s="767"/>
      <c r="H601" s="767"/>
      <c r="I601" s="767"/>
      <c r="J601" s="767"/>
      <c r="K601" s="767"/>
      <c r="L601" s="767"/>
      <c r="M601" s="767"/>
      <c r="N601" s="767"/>
      <c r="O601" s="768"/>
      <c r="P601" s="769" t="s">
        <v>24</v>
      </c>
      <c r="Q601" s="770"/>
      <c r="R601" s="17"/>
      <c r="S601" s="84">
        <f>IFERROR((S600/$P$6)," ")</f>
        <v>0</v>
      </c>
      <c r="T601" s="772"/>
    </row>
    <row r="602" spans="2:20" ht="30" hidden="1" customHeight="1"/>
    <row r="603" spans="2:20" ht="30" hidden="1" customHeight="1"/>
    <row r="604" spans="2:20" ht="30" hidden="1" customHeight="1">
      <c r="B604" s="107">
        <v>28</v>
      </c>
      <c r="C604" s="815" t="s">
        <v>78</v>
      </c>
      <c r="D604" s="816"/>
      <c r="E604" s="817"/>
      <c r="F604" s="818" t="str">
        <f>IFERROR(VLOOKUP(B604,LISTA_OFERENTES,2,FALSE)," ")</f>
        <v>O13</v>
      </c>
      <c r="G604" s="819"/>
      <c r="H604" s="819"/>
      <c r="I604" s="819"/>
      <c r="J604" s="819"/>
      <c r="K604" s="819"/>
      <c r="L604" s="819"/>
      <c r="M604" s="819"/>
      <c r="N604" s="819"/>
      <c r="O604" s="820"/>
      <c r="P604" s="821" t="s">
        <v>107</v>
      </c>
      <c r="Q604" s="822"/>
      <c r="R604" s="823"/>
      <c r="S604" s="11">
        <f>5-(INT(COUNTBLANK(C607:C621))-10)</f>
        <v>0</v>
      </c>
      <c r="T604" s="12"/>
    </row>
    <row r="605" spans="2:20" ht="30" hidden="1" customHeight="1">
      <c r="B605" s="833" t="s">
        <v>46</v>
      </c>
      <c r="C605" s="761" t="s">
        <v>15</v>
      </c>
      <c r="D605" s="761" t="s">
        <v>16</v>
      </c>
      <c r="E605" s="761" t="s">
        <v>17</v>
      </c>
      <c r="F605" s="761" t="s">
        <v>18</v>
      </c>
      <c r="G605" s="761" t="s">
        <v>19</v>
      </c>
      <c r="H605" s="761" t="s">
        <v>20</v>
      </c>
      <c r="I605" s="761" t="s">
        <v>21</v>
      </c>
      <c r="J605" s="830" t="s">
        <v>53</v>
      </c>
      <c r="K605" s="831"/>
      <c r="L605" s="831"/>
      <c r="M605" s="832"/>
      <c r="N605" s="761" t="s">
        <v>79</v>
      </c>
      <c r="O605" s="761" t="s">
        <v>80</v>
      </c>
      <c r="P605" s="14" t="s">
        <v>81</v>
      </c>
      <c r="Q605" s="14"/>
      <c r="R605" s="761" t="s">
        <v>82</v>
      </c>
      <c r="S605" s="761" t="s">
        <v>83</v>
      </c>
      <c r="T605" s="761" t="str">
        <f>T297</f>
        <v>CUMPLE CON AL MENOS DOS CONTRATOS EN ATENCIÓN A LA COMUNIDAD DESCRITOS EN LA NSR-10, TÍTULO A, NUMERAL A.2.3.1.2 GRUPO III</v>
      </c>
    </row>
    <row r="606" spans="2:20" ht="30" hidden="1" customHeight="1">
      <c r="B606" s="834"/>
      <c r="C606" s="762"/>
      <c r="D606" s="762"/>
      <c r="E606" s="762"/>
      <c r="F606" s="762"/>
      <c r="G606" s="762"/>
      <c r="H606" s="762"/>
      <c r="I606" s="762"/>
      <c r="J606" s="824" t="s">
        <v>85</v>
      </c>
      <c r="K606" s="825"/>
      <c r="L606" s="825"/>
      <c r="M606" s="826"/>
      <c r="N606" s="762"/>
      <c r="O606" s="762"/>
      <c r="P606" s="13" t="s">
        <v>13</v>
      </c>
      <c r="Q606" s="13" t="s">
        <v>84</v>
      </c>
      <c r="R606" s="762"/>
      <c r="S606" s="762"/>
      <c r="T606" s="762"/>
    </row>
    <row r="607" spans="2:20" ht="30" hidden="1" customHeight="1">
      <c r="B607" s="791">
        <v>1</v>
      </c>
      <c r="C607" s="773"/>
      <c r="D607" s="773"/>
      <c r="E607" s="773"/>
      <c r="F607" s="773"/>
      <c r="G607" s="794"/>
      <c r="H607" s="782"/>
      <c r="I607" s="797"/>
      <c r="J607" s="114"/>
      <c r="K607" s="115">
        <v>721015</v>
      </c>
      <c r="L607" s="114"/>
      <c r="M607" s="115">
        <f>M585</f>
        <v>721211</v>
      </c>
      <c r="N607" s="788"/>
      <c r="O607" s="788"/>
      <c r="P607" s="800"/>
      <c r="Q607" s="803"/>
      <c r="R607" s="803"/>
      <c r="S607" s="806">
        <f>IF(COUNTIF(J607:M609,"CUMPLE")&gt;=1,(G607*I607),0)* (IF(N607="PRESENTÓ CERTIFICADO",1,0))* (IF(O607="ACORDE A ITEM 5.2.1 (T.R.)",1,0) )* ( IF(OR(Q607="SIN OBSERVACIÓN", Q607="REQUERIMIENTOS SUBSANADOS"),1,0)) *(IF(OR(R607="NINGUNO", R607="CUMPLEN CON LO SOLICITADO"),1,0))</f>
        <v>0</v>
      </c>
      <c r="T607" s="827"/>
    </row>
    <row r="608" spans="2:20" ht="30" hidden="1" customHeight="1">
      <c r="B608" s="792"/>
      <c r="C608" s="774"/>
      <c r="D608" s="774"/>
      <c r="E608" s="774"/>
      <c r="F608" s="774"/>
      <c r="G608" s="795"/>
      <c r="H608" s="783"/>
      <c r="I608" s="798"/>
      <c r="J608" s="114"/>
      <c r="K608" s="115">
        <v>721029</v>
      </c>
      <c r="L608" s="114"/>
      <c r="M608" s="115">
        <f>M586</f>
        <v>721214</v>
      </c>
      <c r="N608" s="789"/>
      <c r="O608" s="789"/>
      <c r="P608" s="801"/>
      <c r="Q608" s="804"/>
      <c r="R608" s="804"/>
      <c r="S608" s="807"/>
      <c r="T608" s="828"/>
    </row>
    <row r="609" spans="2:20" ht="30" hidden="1" customHeight="1">
      <c r="B609" s="793"/>
      <c r="C609" s="775"/>
      <c r="D609" s="775"/>
      <c r="E609" s="775"/>
      <c r="F609" s="775"/>
      <c r="G609" s="796"/>
      <c r="H609" s="784"/>
      <c r="I609" s="799"/>
      <c r="J609" s="114"/>
      <c r="K609" s="115">
        <v>721033</v>
      </c>
      <c r="L609" s="114"/>
      <c r="M609" s="115"/>
      <c r="N609" s="790"/>
      <c r="O609" s="790"/>
      <c r="P609" s="802"/>
      <c r="Q609" s="805"/>
      <c r="R609" s="805"/>
      <c r="S609" s="808"/>
      <c r="T609" s="828"/>
    </row>
    <row r="610" spans="2:20" ht="30" hidden="1" customHeight="1">
      <c r="B610" s="791">
        <v>2</v>
      </c>
      <c r="C610" s="776"/>
      <c r="D610" s="776"/>
      <c r="E610" s="776"/>
      <c r="F610" s="776"/>
      <c r="G610" s="779"/>
      <c r="H610" s="782"/>
      <c r="I610" s="785"/>
      <c r="J610" s="114"/>
      <c r="K610" s="115">
        <f>K607</f>
        <v>721015</v>
      </c>
      <c r="L610" s="114"/>
      <c r="M610" s="115">
        <f>M607</f>
        <v>721211</v>
      </c>
      <c r="N610" s="788"/>
      <c r="O610" s="788"/>
      <c r="P610" s="809"/>
      <c r="Q610" s="812"/>
      <c r="R610" s="812"/>
      <c r="S610" s="806">
        <f>IF(COUNTIF(J610:M612,"CUMPLE")&gt;=1,(G610*I610),0)* (IF(N610="PRESENTÓ CERTIFICADO",1,0))* (IF(O610="ACORDE A ITEM 5.2.1 (T.R.)",1,0) )* ( IF(OR(Q610="SIN OBSERVACIÓN", Q610="REQUERIMIENTOS SUBSANADOS"),1,0)) *(IF(OR(R610="NINGUNO", R610="CUMPLEN CON LO SOLICITADO"),1,0))</f>
        <v>0</v>
      </c>
      <c r="T610" s="828"/>
    </row>
    <row r="611" spans="2:20" ht="30" hidden="1" customHeight="1">
      <c r="B611" s="792"/>
      <c r="C611" s="777"/>
      <c r="D611" s="777"/>
      <c r="E611" s="777"/>
      <c r="F611" s="777"/>
      <c r="G611" s="780"/>
      <c r="H611" s="783"/>
      <c r="I611" s="786"/>
      <c r="J611" s="114"/>
      <c r="K611" s="115">
        <f>K608</f>
        <v>721029</v>
      </c>
      <c r="L611" s="114"/>
      <c r="M611" s="115">
        <f>M608</f>
        <v>721214</v>
      </c>
      <c r="N611" s="789"/>
      <c r="O611" s="789"/>
      <c r="P611" s="810"/>
      <c r="Q611" s="813"/>
      <c r="R611" s="813"/>
      <c r="S611" s="807"/>
      <c r="T611" s="828"/>
    </row>
    <row r="612" spans="2:20" ht="30" hidden="1" customHeight="1">
      <c r="B612" s="793"/>
      <c r="C612" s="778"/>
      <c r="D612" s="778"/>
      <c r="E612" s="778"/>
      <c r="F612" s="778"/>
      <c r="G612" s="781"/>
      <c r="H612" s="784"/>
      <c r="I612" s="787"/>
      <c r="J612" s="114"/>
      <c r="K612" s="115">
        <f>K609</f>
        <v>721033</v>
      </c>
      <c r="L612" s="114"/>
      <c r="M612" s="115"/>
      <c r="N612" s="790"/>
      <c r="O612" s="790"/>
      <c r="P612" s="811"/>
      <c r="Q612" s="814"/>
      <c r="R612" s="814"/>
      <c r="S612" s="808"/>
      <c r="T612" s="828"/>
    </row>
    <row r="613" spans="2:20" ht="30" hidden="1" customHeight="1">
      <c r="B613" s="791">
        <v>3</v>
      </c>
      <c r="C613" s="773"/>
      <c r="D613" s="773"/>
      <c r="E613" s="773"/>
      <c r="F613" s="773"/>
      <c r="G613" s="794"/>
      <c r="H613" s="782"/>
      <c r="I613" s="797"/>
      <c r="J613" s="114"/>
      <c r="K613" s="115">
        <f>K607</f>
        <v>721015</v>
      </c>
      <c r="L613" s="114"/>
      <c r="M613" s="115">
        <f>M607</f>
        <v>721211</v>
      </c>
      <c r="N613" s="788"/>
      <c r="O613" s="788"/>
      <c r="P613" s="800"/>
      <c r="Q613" s="803"/>
      <c r="R613" s="803"/>
      <c r="S613" s="806">
        <f>IF(COUNTIF(J613:M615,"CUMPLE")&gt;=1,(G613*I613),0)* (IF(N613="PRESENTÓ CERTIFICADO",1,0))* (IF(O613="ACORDE A ITEM 5.2.1 (T.R.)",1,0) )* ( IF(OR(Q613="SIN OBSERVACIÓN", Q613="REQUERIMIENTOS SUBSANADOS"),1,0)) *(IF(OR(R613="NINGUNO", R613="CUMPLEN CON LO SOLICITADO"),1,0))</f>
        <v>0</v>
      </c>
      <c r="T613" s="828"/>
    </row>
    <row r="614" spans="2:20" ht="30" hidden="1" customHeight="1">
      <c r="B614" s="792"/>
      <c r="C614" s="774"/>
      <c r="D614" s="774"/>
      <c r="E614" s="774"/>
      <c r="F614" s="774"/>
      <c r="G614" s="795"/>
      <c r="H614" s="783"/>
      <c r="I614" s="798"/>
      <c r="J614" s="114"/>
      <c r="K614" s="115">
        <f>K608</f>
        <v>721029</v>
      </c>
      <c r="L614" s="114"/>
      <c r="M614" s="115">
        <f>M608</f>
        <v>721214</v>
      </c>
      <c r="N614" s="789"/>
      <c r="O614" s="789"/>
      <c r="P614" s="801"/>
      <c r="Q614" s="804"/>
      <c r="R614" s="804"/>
      <c r="S614" s="807"/>
      <c r="T614" s="828"/>
    </row>
    <row r="615" spans="2:20" ht="30" hidden="1" customHeight="1">
      <c r="B615" s="793"/>
      <c r="C615" s="775"/>
      <c r="D615" s="775"/>
      <c r="E615" s="775"/>
      <c r="F615" s="775"/>
      <c r="G615" s="796"/>
      <c r="H615" s="784"/>
      <c r="I615" s="799"/>
      <c r="J615" s="114"/>
      <c r="K615" s="115">
        <f>K609</f>
        <v>721033</v>
      </c>
      <c r="L615" s="114"/>
      <c r="M615" s="115"/>
      <c r="N615" s="790"/>
      <c r="O615" s="790"/>
      <c r="P615" s="802"/>
      <c r="Q615" s="805"/>
      <c r="R615" s="805"/>
      <c r="S615" s="808"/>
      <c r="T615" s="828"/>
    </row>
    <row r="616" spans="2:20" ht="30" hidden="1" customHeight="1">
      <c r="B616" s="791">
        <v>4</v>
      </c>
      <c r="C616" s="776"/>
      <c r="D616" s="776"/>
      <c r="E616" s="776"/>
      <c r="F616" s="776"/>
      <c r="G616" s="779"/>
      <c r="H616" s="782"/>
      <c r="I616" s="785"/>
      <c r="J616" s="114"/>
      <c r="K616" s="115">
        <f>K607</f>
        <v>721015</v>
      </c>
      <c r="L616" s="114"/>
      <c r="M616" s="115">
        <f>M607</f>
        <v>721211</v>
      </c>
      <c r="N616" s="788"/>
      <c r="O616" s="788"/>
      <c r="P616" s="809"/>
      <c r="Q616" s="812"/>
      <c r="R616" s="812"/>
      <c r="S616" s="806">
        <f>IF(COUNTIF(J616:M618,"CUMPLE")&gt;=1,(G616*I616),0)* (IF(N616="PRESENTÓ CERTIFICADO",1,0))* (IF(O616="ACORDE A ITEM 5.2.1 (T.R.)",1,0) )* ( IF(OR(Q616="SIN OBSERVACIÓN", Q616="REQUERIMIENTOS SUBSANADOS"),1,0)) *(IF(OR(R616="NINGUNO", R616="CUMPLEN CON LO SOLICITADO"),1,0))</f>
        <v>0</v>
      </c>
      <c r="T616" s="828"/>
    </row>
    <row r="617" spans="2:20" ht="30" hidden="1" customHeight="1">
      <c r="B617" s="792"/>
      <c r="C617" s="777"/>
      <c r="D617" s="777"/>
      <c r="E617" s="777"/>
      <c r="F617" s="777"/>
      <c r="G617" s="780"/>
      <c r="H617" s="783"/>
      <c r="I617" s="786"/>
      <c r="J617" s="114"/>
      <c r="K617" s="115">
        <f>K608</f>
        <v>721029</v>
      </c>
      <c r="L617" s="114"/>
      <c r="M617" s="115">
        <f>M608</f>
        <v>721214</v>
      </c>
      <c r="N617" s="789"/>
      <c r="O617" s="789"/>
      <c r="P617" s="810"/>
      <c r="Q617" s="813"/>
      <c r="R617" s="813"/>
      <c r="S617" s="807"/>
      <c r="T617" s="828"/>
    </row>
    <row r="618" spans="2:20" ht="30" hidden="1" customHeight="1">
      <c r="B618" s="793"/>
      <c r="C618" s="778"/>
      <c r="D618" s="778"/>
      <c r="E618" s="778"/>
      <c r="F618" s="778"/>
      <c r="G618" s="781"/>
      <c r="H618" s="784"/>
      <c r="I618" s="787"/>
      <c r="J618" s="114"/>
      <c r="K618" s="115">
        <f>K609</f>
        <v>721033</v>
      </c>
      <c r="L618" s="114"/>
      <c r="M618" s="115"/>
      <c r="N618" s="790"/>
      <c r="O618" s="790"/>
      <c r="P618" s="811"/>
      <c r="Q618" s="814"/>
      <c r="R618" s="814"/>
      <c r="S618" s="808"/>
      <c r="T618" s="828"/>
    </row>
    <row r="619" spans="2:20" ht="30" hidden="1" customHeight="1">
      <c r="B619" s="791">
        <v>5</v>
      </c>
      <c r="C619" s="773"/>
      <c r="D619" s="773"/>
      <c r="E619" s="773"/>
      <c r="F619" s="773"/>
      <c r="G619" s="794"/>
      <c r="H619" s="782"/>
      <c r="I619" s="797"/>
      <c r="J619" s="114"/>
      <c r="K619" s="115">
        <f>K607</f>
        <v>721015</v>
      </c>
      <c r="L619" s="114"/>
      <c r="M619" s="115">
        <f>M607</f>
        <v>721211</v>
      </c>
      <c r="N619" s="788"/>
      <c r="O619" s="788"/>
      <c r="P619" s="800"/>
      <c r="Q619" s="803"/>
      <c r="R619" s="803"/>
      <c r="S619" s="806">
        <f>IF(COUNTIF(J619:M621,"CUMPLE")&gt;=1,(G619*I619),0)* (IF(N619="PRESENTÓ CERTIFICADO",1,0))* (IF(O619="ACORDE A ITEM 5.2.1 (T.R.)",1,0) )* ( IF(OR(Q619="SIN OBSERVACIÓN", Q619="REQUERIMIENTOS SUBSANADOS"),1,0)) *(IF(OR(R619="NINGUNO", R619="CUMPLEN CON LO SOLICITADO"),1,0))</f>
        <v>0</v>
      </c>
      <c r="T619" s="828"/>
    </row>
    <row r="620" spans="2:20" ht="30" hidden="1" customHeight="1">
      <c r="B620" s="792"/>
      <c r="C620" s="774"/>
      <c r="D620" s="774"/>
      <c r="E620" s="774"/>
      <c r="F620" s="774"/>
      <c r="G620" s="795"/>
      <c r="H620" s="783"/>
      <c r="I620" s="798"/>
      <c r="J620" s="114"/>
      <c r="K620" s="115">
        <f>K608</f>
        <v>721029</v>
      </c>
      <c r="L620" s="114"/>
      <c r="M620" s="115">
        <f>M608</f>
        <v>721214</v>
      </c>
      <c r="N620" s="789"/>
      <c r="O620" s="789"/>
      <c r="P620" s="801"/>
      <c r="Q620" s="804"/>
      <c r="R620" s="804"/>
      <c r="S620" s="807"/>
      <c r="T620" s="828"/>
    </row>
    <row r="621" spans="2:20" ht="30" hidden="1" customHeight="1">
      <c r="B621" s="793"/>
      <c r="C621" s="775"/>
      <c r="D621" s="775"/>
      <c r="E621" s="775"/>
      <c r="F621" s="775"/>
      <c r="G621" s="796"/>
      <c r="H621" s="784"/>
      <c r="I621" s="799"/>
      <c r="J621" s="114"/>
      <c r="K621" s="115">
        <f>K609</f>
        <v>721033</v>
      </c>
      <c r="L621" s="114"/>
      <c r="M621" s="115"/>
      <c r="N621" s="790"/>
      <c r="O621" s="790"/>
      <c r="P621" s="802"/>
      <c r="Q621" s="805"/>
      <c r="R621" s="805"/>
      <c r="S621" s="808"/>
      <c r="T621" s="829"/>
    </row>
    <row r="622" spans="2:20" ht="30" hidden="1" customHeight="1">
      <c r="B622" s="763" t="str">
        <f>IF(S623=" "," ",IF(S623&gt;=$H$6,"CUMPLE CON LA EXPERIENCIA REQUERIDA","NO CUMPLE CON LA EXPERIENCIA REQUERIDA"))</f>
        <v>NO CUMPLE CON LA EXPERIENCIA REQUERIDA</v>
      </c>
      <c r="C622" s="764"/>
      <c r="D622" s="764"/>
      <c r="E622" s="764"/>
      <c r="F622" s="764"/>
      <c r="G622" s="764"/>
      <c r="H622" s="764"/>
      <c r="I622" s="764"/>
      <c r="J622" s="764"/>
      <c r="K622" s="764"/>
      <c r="L622" s="764"/>
      <c r="M622" s="764"/>
      <c r="N622" s="764"/>
      <c r="O622" s="765"/>
      <c r="P622" s="769" t="s">
        <v>22</v>
      </c>
      <c r="Q622" s="770"/>
      <c r="R622" s="17"/>
      <c r="S622" s="16">
        <f>IF(T607="SI",SUM(S607:S621),0)</f>
        <v>0</v>
      </c>
      <c r="T622" s="771" t="str">
        <f>IF(S623=" "," ",IF(S623&gt;=$H$6,"CUMPLE","NO CUMPLE"))</f>
        <v>NO CUMPLE</v>
      </c>
    </row>
    <row r="623" spans="2:20" ht="30" hidden="1" customHeight="1">
      <c r="B623" s="766"/>
      <c r="C623" s="767"/>
      <c r="D623" s="767"/>
      <c r="E623" s="767"/>
      <c r="F623" s="767"/>
      <c r="G623" s="767"/>
      <c r="H623" s="767"/>
      <c r="I623" s="767"/>
      <c r="J623" s="767"/>
      <c r="K623" s="767"/>
      <c r="L623" s="767"/>
      <c r="M623" s="767"/>
      <c r="N623" s="767"/>
      <c r="O623" s="768"/>
      <c r="P623" s="769" t="s">
        <v>24</v>
      </c>
      <c r="Q623" s="770"/>
      <c r="R623" s="17"/>
      <c r="S623" s="84">
        <f>IFERROR((S622/$P$6)," ")</f>
        <v>0</v>
      </c>
      <c r="T623" s="772"/>
    </row>
    <row r="624" spans="2:20" ht="30" hidden="1" customHeight="1"/>
    <row r="625" spans="2:20" ht="30" hidden="1" customHeight="1"/>
    <row r="626" spans="2:20" ht="30" hidden="1" customHeight="1">
      <c r="B626" s="107">
        <v>29</v>
      </c>
      <c r="C626" s="815" t="s">
        <v>78</v>
      </c>
      <c r="D626" s="816"/>
      <c r="E626" s="817"/>
      <c r="F626" s="818" t="str">
        <f>IFERROR(VLOOKUP(B626,LISTA_OFERENTES,2,FALSE)," ")</f>
        <v>O14</v>
      </c>
      <c r="G626" s="819"/>
      <c r="H626" s="819"/>
      <c r="I626" s="819"/>
      <c r="J626" s="819"/>
      <c r="K626" s="819"/>
      <c r="L626" s="819"/>
      <c r="M626" s="819"/>
      <c r="N626" s="819"/>
      <c r="O626" s="820"/>
      <c r="P626" s="821" t="s">
        <v>107</v>
      </c>
      <c r="Q626" s="822"/>
      <c r="R626" s="823"/>
      <c r="S626" s="11">
        <f>5-(INT(COUNTBLANK(C629:C643))-10)</f>
        <v>0</v>
      </c>
      <c r="T626" s="12"/>
    </row>
    <row r="627" spans="2:20" ht="30" hidden="1" customHeight="1">
      <c r="B627" s="833" t="s">
        <v>46</v>
      </c>
      <c r="C627" s="761" t="s">
        <v>15</v>
      </c>
      <c r="D627" s="761" t="s">
        <v>16</v>
      </c>
      <c r="E627" s="761" t="s">
        <v>17</v>
      </c>
      <c r="F627" s="761" t="s">
        <v>18</v>
      </c>
      <c r="G627" s="761" t="s">
        <v>19</v>
      </c>
      <c r="H627" s="761" t="s">
        <v>20</v>
      </c>
      <c r="I627" s="761" t="s">
        <v>21</v>
      </c>
      <c r="J627" s="830" t="s">
        <v>53</v>
      </c>
      <c r="K627" s="831"/>
      <c r="L627" s="831"/>
      <c r="M627" s="832"/>
      <c r="N627" s="761" t="s">
        <v>79</v>
      </c>
      <c r="O627" s="761" t="s">
        <v>80</v>
      </c>
      <c r="P627" s="14" t="s">
        <v>81</v>
      </c>
      <c r="Q627" s="14"/>
      <c r="R627" s="761" t="s">
        <v>82</v>
      </c>
      <c r="S627" s="761" t="s">
        <v>83</v>
      </c>
      <c r="T627" s="761" t="str">
        <f>T319</f>
        <v>CUMPLE CON AL MENOS DOS CONTRATOS EN ATENCIÓN A LA COMUNIDAD DESCRITOS EN LA NSR-10, TÍTULO A, NUMERAL A.2.3.1.2 GRUPO III</v>
      </c>
    </row>
    <row r="628" spans="2:20" ht="30" hidden="1" customHeight="1">
      <c r="B628" s="834"/>
      <c r="C628" s="762"/>
      <c r="D628" s="762"/>
      <c r="E628" s="762"/>
      <c r="F628" s="762"/>
      <c r="G628" s="762"/>
      <c r="H628" s="762"/>
      <c r="I628" s="762"/>
      <c r="J628" s="824" t="s">
        <v>85</v>
      </c>
      <c r="K628" s="825"/>
      <c r="L628" s="825"/>
      <c r="M628" s="826"/>
      <c r="N628" s="762"/>
      <c r="O628" s="762"/>
      <c r="P628" s="13" t="s">
        <v>13</v>
      </c>
      <c r="Q628" s="13" t="s">
        <v>84</v>
      </c>
      <c r="R628" s="762"/>
      <c r="S628" s="762"/>
      <c r="T628" s="762"/>
    </row>
    <row r="629" spans="2:20" ht="30" hidden="1" customHeight="1">
      <c r="B629" s="791">
        <v>1</v>
      </c>
      <c r="C629" s="773"/>
      <c r="D629" s="773"/>
      <c r="E629" s="773"/>
      <c r="F629" s="773"/>
      <c r="G629" s="794"/>
      <c r="H629" s="782"/>
      <c r="I629" s="797"/>
      <c r="J629" s="114"/>
      <c r="K629" s="115">
        <v>721015</v>
      </c>
      <c r="L629" s="114"/>
      <c r="M629" s="115">
        <f>M607</f>
        <v>721211</v>
      </c>
      <c r="N629" s="788"/>
      <c r="O629" s="788"/>
      <c r="P629" s="800"/>
      <c r="Q629" s="803"/>
      <c r="R629" s="803"/>
      <c r="S629" s="806">
        <f>IF(COUNTIF(J629:M631,"CUMPLE")&gt;=1,(G629*I629),0)* (IF(N629="PRESENTÓ CERTIFICADO",1,0))* (IF(O629="ACORDE A ITEM 5.2.1 (T.R.)",1,0) )* ( IF(OR(Q629="SIN OBSERVACIÓN", Q629="REQUERIMIENTOS SUBSANADOS"),1,0)) *(IF(OR(R629="NINGUNO", R629="CUMPLEN CON LO SOLICITADO"),1,0))</f>
        <v>0</v>
      </c>
      <c r="T629" s="827"/>
    </row>
    <row r="630" spans="2:20" ht="30" hidden="1" customHeight="1">
      <c r="B630" s="792"/>
      <c r="C630" s="774"/>
      <c r="D630" s="774"/>
      <c r="E630" s="774"/>
      <c r="F630" s="774"/>
      <c r="G630" s="795"/>
      <c r="H630" s="783"/>
      <c r="I630" s="798"/>
      <c r="J630" s="114"/>
      <c r="K630" s="115">
        <v>721029</v>
      </c>
      <c r="L630" s="114"/>
      <c r="M630" s="115">
        <f>M608</f>
        <v>721214</v>
      </c>
      <c r="N630" s="789"/>
      <c r="O630" s="789"/>
      <c r="P630" s="801"/>
      <c r="Q630" s="804"/>
      <c r="R630" s="804"/>
      <c r="S630" s="807"/>
      <c r="T630" s="828"/>
    </row>
    <row r="631" spans="2:20" ht="30" hidden="1" customHeight="1">
      <c r="B631" s="793"/>
      <c r="C631" s="775"/>
      <c r="D631" s="775"/>
      <c r="E631" s="775"/>
      <c r="F631" s="775"/>
      <c r="G631" s="796"/>
      <c r="H631" s="784"/>
      <c r="I631" s="799"/>
      <c r="J631" s="114"/>
      <c r="K631" s="115">
        <v>721033</v>
      </c>
      <c r="L631" s="114"/>
      <c r="M631" s="115"/>
      <c r="N631" s="790"/>
      <c r="O631" s="790"/>
      <c r="P631" s="802"/>
      <c r="Q631" s="805"/>
      <c r="R631" s="805"/>
      <c r="S631" s="808"/>
      <c r="T631" s="828"/>
    </row>
    <row r="632" spans="2:20" ht="30" hidden="1" customHeight="1">
      <c r="B632" s="791">
        <v>2</v>
      </c>
      <c r="C632" s="776"/>
      <c r="D632" s="776"/>
      <c r="E632" s="776"/>
      <c r="F632" s="776"/>
      <c r="G632" s="779"/>
      <c r="H632" s="782"/>
      <c r="I632" s="785"/>
      <c r="J632" s="114"/>
      <c r="K632" s="115">
        <f>K629</f>
        <v>721015</v>
      </c>
      <c r="L632" s="114"/>
      <c r="M632" s="115">
        <f>M629</f>
        <v>721211</v>
      </c>
      <c r="N632" s="788"/>
      <c r="O632" s="788"/>
      <c r="P632" s="809"/>
      <c r="Q632" s="812"/>
      <c r="R632" s="812"/>
      <c r="S632" s="806">
        <f>IF(COUNTIF(J632:M634,"CUMPLE")&gt;=1,(G632*I632),0)* (IF(N632="PRESENTÓ CERTIFICADO",1,0))* (IF(O632="ACORDE A ITEM 5.2.1 (T.R.)",1,0) )* ( IF(OR(Q632="SIN OBSERVACIÓN", Q632="REQUERIMIENTOS SUBSANADOS"),1,0)) *(IF(OR(R632="NINGUNO", R632="CUMPLEN CON LO SOLICITADO"),1,0))</f>
        <v>0</v>
      </c>
      <c r="T632" s="828"/>
    </row>
    <row r="633" spans="2:20" ht="30" hidden="1" customHeight="1">
      <c r="B633" s="792"/>
      <c r="C633" s="777"/>
      <c r="D633" s="777"/>
      <c r="E633" s="777"/>
      <c r="F633" s="777"/>
      <c r="G633" s="780"/>
      <c r="H633" s="783"/>
      <c r="I633" s="786"/>
      <c r="J633" s="114"/>
      <c r="K633" s="115">
        <f>K630</f>
        <v>721029</v>
      </c>
      <c r="L633" s="114"/>
      <c r="M633" s="115">
        <f>M630</f>
        <v>721214</v>
      </c>
      <c r="N633" s="789"/>
      <c r="O633" s="789"/>
      <c r="P633" s="810"/>
      <c r="Q633" s="813"/>
      <c r="R633" s="813"/>
      <c r="S633" s="807"/>
      <c r="T633" s="828"/>
    </row>
    <row r="634" spans="2:20" ht="30" hidden="1" customHeight="1">
      <c r="B634" s="793"/>
      <c r="C634" s="778"/>
      <c r="D634" s="778"/>
      <c r="E634" s="778"/>
      <c r="F634" s="778"/>
      <c r="G634" s="781"/>
      <c r="H634" s="784"/>
      <c r="I634" s="787"/>
      <c r="J634" s="114"/>
      <c r="K634" s="115">
        <f>K631</f>
        <v>721033</v>
      </c>
      <c r="L634" s="114"/>
      <c r="M634" s="115"/>
      <c r="N634" s="790"/>
      <c r="O634" s="790"/>
      <c r="P634" s="811"/>
      <c r="Q634" s="814"/>
      <c r="R634" s="814"/>
      <c r="S634" s="808"/>
      <c r="T634" s="828"/>
    </row>
    <row r="635" spans="2:20" ht="30" hidden="1" customHeight="1">
      <c r="B635" s="791">
        <v>3</v>
      </c>
      <c r="C635" s="773"/>
      <c r="D635" s="773"/>
      <c r="E635" s="773"/>
      <c r="F635" s="773"/>
      <c r="G635" s="794"/>
      <c r="H635" s="782"/>
      <c r="I635" s="797"/>
      <c r="J635" s="114"/>
      <c r="K635" s="115">
        <f>K629</f>
        <v>721015</v>
      </c>
      <c r="L635" s="114"/>
      <c r="M635" s="115">
        <f>M629</f>
        <v>721211</v>
      </c>
      <c r="N635" s="788"/>
      <c r="O635" s="788"/>
      <c r="P635" s="800"/>
      <c r="Q635" s="803"/>
      <c r="R635" s="803"/>
      <c r="S635" s="806">
        <f>IF(COUNTIF(J635:M637,"CUMPLE")&gt;=1,(G635*I635),0)* (IF(N635="PRESENTÓ CERTIFICADO",1,0))* (IF(O635="ACORDE A ITEM 5.2.1 (T.R.)",1,0) )* ( IF(OR(Q635="SIN OBSERVACIÓN", Q635="REQUERIMIENTOS SUBSANADOS"),1,0)) *(IF(OR(R635="NINGUNO", R635="CUMPLEN CON LO SOLICITADO"),1,0))</f>
        <v>0</v>
      </c>
      <c r="T635" s="828"/>
    </row>
    <row r="636" spans="2:20" ht="30" hidden="1" customHeight="1">
      <c r="B636" s="792"/>
      <c r="C636" s="774"/>
      <c r="D636" s="774"/>
      <c r="E636" s="774"/>
      <c r="F636" s="774"/>
      <c r="G636" s="795"/>
      <c r="H636" s="783"/>
      <c r="I636" s="798"/>
      <c r="J636" s="114"/>
      <c r="K636" s="115">
        <f>K630</f>
        <v>721029</v>
      </c>
      <c r="L636" s="114"/>
      <c r="M636" s="115">
        <f>M630</f>
        <v>721214</v>
      </c>
      <c r="N636" s="789"/>
      <c r="O636" s="789"/>
      <c r="P636" s="801"/>
      <c r="Q636" s="804"/>
      <c r="R636" s="804"/>
      <c r="S636" s="807"/>
      <c r="T636" s="828"/>
    </row>
    <row r="637" spans="2:20" ht="30" hidden="1" customHeight="1">
      <c r="B637" s="793"/>
      <c r="C637" s="775"/>
      <c r="D637" s="775"/>
      <c r="E637" s="775"/>
      <c r="F637" s="775"/>
      <c r="G637" s="796"/>
      <c r="H637" s="784"/>
      <c r="I637" s="799"/>
      <c r="J637" s="114"/>
      <c r="K637" s="115">
        <f>K631</f>
        <v>721033</v>
      </c>
      <c r="L637" s="114"/>
      <c r="M637" s="115"/>
      <c r="N637" s="790"/>
      <c r="O637" s="790"/>
      <c r="P637" s="802"/>
      <c r="Q637" s="805"/>
      <c r="R637" s="805"/>
      <c r="S637" s="808"/>
      <c r="T637" s="828"/>
    </row>
    <row r="638" spans="2:20" ht="30" hidden="1" customHeight="1">
      <c r="B638" s="791">
        <v>4</v>
      </c>
      <c r="C638" s="776"/>
      <c r="D638" s="776"/>
      <c r="E638" s="776"/>
      <c r="F638" s="776"/>
      <c r="G638" s="779"/>
      <c r="H638" s="782"/>
      <c r="I638" s="785"/>
      <c r="J638" s="114"/>
      <c r="K638" s="115">
        <f>K629</f>
        <v>721015</v>
      </c>
      <c r="L638" s="114"/>
      <c r="M638" s="115">
        <f>M629</f>
        <v>721211</v>
      </c>
      <c r="N638" s="788"/>
      <c r="O638" s="788"/>
      <c r="P638" s="809"/>
      <c r="Q638" s="812"/>
      <c r="R638" s="812"/>
      <c r="S638" s="806">
        <f>IF(COUNTIF(J638:M640,"CUMPLE")&gt;=1,(G638*I638),0)* (IF(N638="PRESENTÓ CERTIFICADO",1,0))* (IF(O638="ACORDE A ITEM 5.2.1 (T.R.)",1,0) )* ( IF(OR(Q638="SIN OBSERVACIÓN", Q638="REQUERIMIENTOS SUBSANADOS"),1,0)) *(IF(OR(R638="NINGUNO", R638="CUMPLEN CON LO SOLICITADO"),1,0))</f>
        <v>0</v>
      </c>
      <c r="T638" s="828"/>
    </row>
    <row r="639" spans="2:20" ht="30" hidden="1" customHeight="1">
      <c r="B639" s="792"/>
      <c r="C639" s="777"/>
      <c r="D639" s="777"/>
      <c r="E639" s="777"/>
      <c r="F639" s="777"/>
      <c r="G639" s="780"/>
      <c r="H639" s="783"/>
      <c r="I639" s="786"/>
      <c r="J639" s="114"/>
      <c r="K639" s="115">
        <f>K630</f>
        <v>721029</v>
      </c>
      <c r="L639" s="114"/>
      <c r="M639" s="115">
        <f>M630</f>
        <v>721214</v>
      </c>
      <c r="N639" s="789"/>
      <c r="O639" s="789"/>
      <c r="P639" s="810"/>
      <c r="Q639" s="813"/>
      <c r="R639" s="813"/>
      <c r="S639" s="807"/>
      <c r="T639" s="828"/>
    </row>
    <row r="640" spans="2:20" ht="30" hidden="1" customHeight="1">
      <c r="B640" s="793"/>
      <c r="C640" s="778"/>
      <c r="D640" s="778"/>
      <c r="E640" s="778"/>
      <c r="F640" s="778"/>
      <c r="G640" s="781"/>
      <c r="H640" s="784"/>
      <c r="I640" s="787"/>
      <c r="J640" s="114"/>
      <c r="K640" s="115">
        <f>K631</f>
        <v>721033</v>
      </c>
      <c r="L640" s="114"/>
      <c r="M640" s="115"/>
      <c r="N640" s="790"/>
      <c r="O640" s="790"/>
      <c r="P640" s="811"/>
      <c r="Q640" s="814"/>
      <c r="R640" s="814"/>
      <c r="S640" s="808"/>
      <c r="T640" s="828"/>
    </row>
    <row r="641" spans="2:20" ht="30" hidden="1" customHeight="1">
      <c r="B641" s="791">
        <v>5</v>
      </c>
      <c r="C641" s="773"/>
      <c r="D641" s="773"/>
      <c r="E641" s="773"/>
      <c r="F641" s="773"/>
      <c r="G641" s="794"/>
      <c r="H641" s="782"/>
      <c r="I641" s="797"/>
      <c r="J641" s="114"/>
      <c r="K641" s="115">
        <f>K629</f>
        <v>721015</v>
      </c>
      <c r="L641" s="114"/>
      <c r="M641" s="115">
        <f>M629</f>
        <v>721211</v>
      </c>
      <c r="N641" s="788"/>
      <c r="O641" s="788"/>
      <c r="P641" s="800"/>
      <c r="Q641" s="803"/>
      <c r="R641" s="803"/>
      <c r="S641" s="806">
        <f>IF(COUNTIF(J641:M643,"CUMPLE")&gt;=1,(G641*I641),0)* (IF(N641="PRESENTÓ CERTIFICADO",1,0))* (IF(O641="ACORDE A ITEM 5.2.1 (T.R.)",1,0) )* ( IF(OR(Q641="SIN OBSERVACIÓN", Q641="REQUERIMIENTOS SUBSANADOS"),1,0)) *(IF(OR(R641="NINGUNO", R641="CUMPLEN CON LO SOLICITADO"),1,0))</f>
        <v>0</v>
      </c>
      <c r="T641" s="828"/>
    </row>
    <row r="642" spans="2:20" ht="30" hidden="1" customHeight="1">
      <c r="B642" s="792"/>
      <c r="C642" s="774"/>
      <c r="D642" s="774"/>
      <c r="E642" s="774"/>
      <c r="F642" s="774"/>
      <c r="G642" s="795"/>
      <c r="H642" s="783"/>
      <c r="I642" s="798"/>
      <c r="J642" s="114"/>
      <c r="K642" s="115">
        <f>K630</f>
        <v>721029</v>
      </c>
      <c r="L642" s="114"/>
      <c r="M642" s="115">
        <f>M630</f>
        <v>721214</v>
      </c>
      <c r="N642" s="789"/>
      <c r="O642" s="789"/>
      <c r="P642" s="801"/>
      <c r="Q642" s="804"/>
      <c r="R642" s="804"/>
      <c r="S642" s="807"/>
      <c r="T642" s="828"/>
    </row>
    <row r="643" spans="2:20" ht="30" hidden="1" customHeight="1">
      <c r="B643" s="793"/>
      <c r="C643" s="775"/>
      <c r="D643" s="775"/>
      <c r="E643" s="775"/>
      <c r="F643" s="775"/>
      <c r="G643" s="796"/>
      <c r="H643" s="784"/>
      <c r="I643" s="799"/>
      <c r="J643" s="114"/>
      <c r="K643" s="115">
        <f>K631</f>
        <v>721033</v>
      </c>
      <c r="L643" s="114"/>
      <c r="M643" s="115"/>
      <c r="N643" s="790"/>
      <c r="O643" s="790"/>
      <c r="P643" s="802"/>
      <c r="Q643" s="805"/>
      <c r="R643" s="805"/>
      <c r="S643" s="808"/>
      <c r="T643" s="829"/>
    </row>
    <row r="644" spans="2:20" ht="30" hidden="1" customHeight="1">
      <c r="B644" s="763" t="str">
        <f>IF(S645=" "," ",IF(S645&gt;=$H$6,"CUMPLE CON LA EXPERIENCIA REQUERIDA","NO CUMPLE CON LA EXPERIENCIA REQUERIDA"))</f>
        <v>NO CUMPLE CON LA EXPERIENCIA REQUERIDA</v>
      </c>
      <c r="C644" s="764"/>
      <c r="D644" s="764"/>
      <c r="E644" s="764"/>
      <c r="F644" s="764"/>
      <c r="G644" s="764"/>
      <c r="H644" s="764"/>
      <c r="I644" s="764"/>
      <c r="J644" s="764"/>
      <c r="K644" s="764"/>
      <c r="L644" s="764"/>
      <c r="M644" s="764"/>
      <c r="N644" s="764"/>
      <c r="O644" s="765"/>
      <c r="P644" s="769" t="s">
        <v>22</v>
      </c>
      <c r="Q644" s="770"/>
      <c r="R644" s="17"/>
      <c r="S644" s="16">
        <f>IF(T629="SI",SUM(S629:S643),0)</f>
        <v>0</v>
      </c>
      <c r="T644" s="771" t="str">
        <f>IF(S645=" "," ",IF(S645&gt;=$H$6,"CUMPLE","NO CUMPLE"))</f>
        <v>NO CUMPLE</v>
      </c>
    </row>
    <row r="645" spans="2:20" ht="30" hidden="1" customHeight="1">
      <c r="B645" s="766"/>
      <c r="C645" s="767"/>
      <c r="D645" s="767"/>
      <c r="E645" s="767"/>
      <c r="F645" s="767"/>
      <c r="G645" s="767"/>
      <c r="H645" s="767"/>
      <c r="I645" s="767"/>
      <c r="J645" s="767"/>
      <c r="K645" s="767"/>
      <c r="L645" s="767"/>
      <c r="M645" s="767"/>
      <c r="N645" s="767"/>
      <c r="O645" s="768"/>
      <c r="P645" s="769" t="s">
        <v>24</v>
      </c>
      <c r="Q645" s="770"/>
      <c r="R645" s="17"/>
      <c r="S645" s="84">
        <f>IFERROR((S644/$P$6)," ")</f>
        <v>0</v>
      </c>
      <c r="T645" s="772"/>
    </row>
    <row r="646" spans="2:20" ht="30" hidden="1" customHeight="1"/>
    <row r="647" spans="2:20" ht="30" hidden="1" customHeight="1"/>
    <row r="648" spans="2:20" ht="30" hidden="1" customHeight="1">
      <c r="B648" s="107">
        <v>30</v>
      </c>
      <c r="C648" s="815" t="s">
        <v>78</v>
      </c>
      <c r="D648" s="816"/>
      <c r="E648" s="817"/>
      <c r="F648" s="818" t="str">
        <f>IFERROR(VLOOKUP(B648,LISTA_OFERENTES,2,FALSE)," ")</f>
        <v>O15</v>
      </c>
      <c r="G648" s="819"/>
      <c r="H648" s="819"/>
      <c r="I648" s="819"/>
      <c r="J648" s="819"/>
      <c r="K648" s="819"/>
      <c r="L648" s="819"/>
      <c r="M648" s="819"/>
      <c r="N648" s="819"/>
      <c r="O648" s="820"/>
      <c r="P648" s="821" t="s">
        <v>107</v>
      </c>
      <c r="Q648" s="822"/>
      <c r="R648" s="823"/>
      <c r="S648" s="11">
        <f>5-(INT(COUNTBLANK(C651:C665))-10)</f>
        <v>0</v>
      </c>
      <c r="T648" s="12"/>
    </row>
    <row r="649" spans="2:20" ht="30" hidden="1" customHeight="1">
      <c r="B649" s="833" t="s">
        <v>46</v>
      </c>
      <c r="C649" s="761" t="s">
        <v>15</v>
      </c>
      <c r="D649" s="761" t="s">
        <v>16</v>
      </c>
      <c r="E649" s="761" t="s">
        <v>17</v>
      </c>
      <c r="F649" s="761" t="s">
        <v>18</v>
      </c>
      <c r="G649" s="761" t="s">
        <v>19</v>
      </c>
      <c r="H649" s="761" t="s">
        <v>20</v>
      </c>
      <c r="I649" s="761" t="s">
        <v>21</v>
      </c>
      <c r="J649" s="830" t="s">
        <v>53</v>
      </c>
      <c r="K649" s="831"/>
      <c r="L649" s="831"/>
      <c r="M649" s="832"/>
      <c r="N649" s="761" t="s">
        <v>79</v>
      </c>
      <c r="O649" s="761" t="s">
        <v>80</v>
      </c>
      <c r="P649" s="14" t="s">
        <v>81</v>
      </c>
      <c r="Q649" s="14"/>
      <c r="R649" s="761" t="s">
        <v>82</v>
      </c>
      <c r="S649" s="761" t="s">
        <v>83</v>
      </c>
      <c r="T649" s="761" t="str">
        <f>T341</f>
        <v>CUMPLE CON AL MENOS DOS CONTRATOS EN ATENCIÓN A LA COMUNIDAD DESCRITOS EN LA NSR-10, TÍTULO A, NUMERAL A.2.3.1.2 GRUPO III</v>
      </c>
    </row>
    <row r="650" spans="2:20" ht="56.25" hidden="1" customHeight="1">
      <c r="B650" s="834"/>
      <c r="C650" s="762"/>
      <c r="D650" s="762"/>
      <c r="E650" s="762"/>
      <c r="F650" s="762"/>
      <c r="G650" s="762"/>
      <c r="H650" s="762"/>
      <c r="I650" s="762"/>
      <c r="J650" s="824" t="s">
        <v>85</v>
      </c>
      <c r="K650" s="825"/>
      <c r="L650" s="825"/>
      <c r="M650" s="826"/>
      <c r="N650" s="762"/>
      <c r="O650" s="762"/>
      <c r="P650" s="13" t="s">
        <v>13</v>
      </c>
      <c r="Q650" s="13" t="s">
        <v>84</v>
      </c>
      <c r="R650" s="762"/>
      <c r="S650" s="762"/>
      <c r="T650" s="762"/>
    </row>
    <row r="651" spans="2:20" ht="30" hidden="1" customHeight="1">
      <c r="B651" s="791">
        <v>1</v>
      </c>
      <c r="C651" s="773"/>
      <c r="D651" s="773"/>
      <c r="E651" s="773"/>
      <c r="F651" s="773"/>
      <c r="G651" s="794"/>
      <c r="H651" s="782"/>
      <c r="I651" s="797"/>
      <c r="J651" s="114"/>
      <c r="K651" s="115">
        <v>721015</v>
      </c>
      <c r="L651" s="114"/>
      <c r="M651" s="115">
        <f>M629</f>
        <v>721211</v>
      </c>
      <c r="N651" s="788"/>
      <c r="O651" s="788"/>
      <c r="P651" s="800"/>
      <c r="Q651" s="803"/>
      <c r="R651" s="803"/>
      <c r="S651" s="806">
        <f>IF(COUNTIF(J651:M653,"CUMPLE")&gt;=1,(G651*I651),0)* (IF(N651="PRESENTÓ CERTIFICADO",1,0))* (IF(O651="ACORDE A ITEM 5.2.1 (T.R.)",1,0) )* ( IF(OR(Q651="SIN OBSERVACIÓN", Q651="REQUERIMIENTOS SUBSANADOS"),1,0)) *(IF(OR(R651="NINGUNO", R651="CUMPLEN CON LO SOLICITADO"),1,0))</f>
        <v>0</v>
      </c>
      <c r="T651" s="827"/>
    </row>
    <row r="652" spans="2:20" ht="30" hidden="1" customHeight="1">
      <c r="B652" s="792"/>
      <c r="C652" s="774"/>
      <c r="D652" s="774"/>
      <c r="E652" s="774"/>
      <c r="F652" s="774"/>
      <c r="G652" s="795"/>
      <c r="H652" s="783"/>
      <c r="I652" s="798"/>
      <c r="J652" s="114"/>
      <c r="K652" s="115">
        <v>721029</v>
      </c>
      <c r="L652" s="114"/>
      <c r="M652" s="115">
        <f>M630</f>
        <v>721214</v>
      </c>
      <c r="N652" s="789"/>
      <c r="O652" s="789"/>
      <c r="P652" s="801"/>
      <c r="Q652" s="804"/>
      <c r="R652" s="804"/>
      <c r="S652" s="807"/>
      <c r="T652" s="828"/>
    </row>
    <row r="653" spans="2:20" ht="30" hidden="1" customHeight="1">
      <c r="B653" s="793"/>
      <c r="C653" s="775"/>
      <c r="D653" s="775"/>
      <c r="E653" s="775"/>
      <c r="F653" s="775"/>
      <c r="G653" s="796"/>
      <c r="H653" s="784"/>
      <c r="I653" s="799"/>
      <c r="J653" s="114"/>
      <c r="K653" s="115">
        <v>721033</v>
      </c>
      <c r="L653" s="114"/>
      <c r="M653" s="115"/>
      <c r="N653" s="790"/>
      <c r="O653" s="790"/>
      <c r="P653" s="802"/>
      <c r="Q653" s="805"/>
      <c r="R653" s="805"/>
      <c r="S653" s="808"/>
      <c r="T653" s="828"/>
    </row>
    <row r="654" spans="2:20" ht="30" hidden="1" customHeight="1">
      <c r="B654" s="791">
        <v>2</v>
      </c>
      <c r="C654" s="776"/>
      <c r="D654" s="776"/>
      <c r="E654" s="776"/>
      <c r="F654" s="776"/>
      <c r="G654" s="779"/>
      <c r="H654" s="782"/>
      <c r="I654" s="785"/>
      <c r="J654" s="114"/>
      <c r="K654" s="115">
        <f>K651</f>
        <v>721015</v>
      </c>
      <c r="L654" s="114"/>
      <c r="M654" s="115">
        <f>M651</f>
        <v>721211</v>
      </c>
      <c r="N654" s="788"/>
      <c r="O654" s="788"/>
      <c r="P654" s="809"/>
      <c r="Q654" s="812"/>
      <c r="R654" s="812"/>
      <c r="S654" s="806">
        <f>IF(COUNTIF(J654:M656,"CUMPLE")&gt;=1,(G654*I654),0)* (IF(N654="PRESENTÓ CERTIFICADO",1,0))* (IF(O654="ACORDE A ITEM 5.2.1 (T.R.)",1,0) )* ( IF(OR(Q654="SIN OBSERVACIÓN", Q654="REQUERIMIENTOS SUBSANADOS"),1,0)) *(IF(OR(R654="NINGUNO", R654="CUMPLEN CON LO SOLICITADO"),1,0))</f>
        <v>0</v>
      </c>
      <c r="T654" s="828"/>
    </row>
    <row r="655" spans="2:20" ht="30" hidden="1" customHeight="1">
      <c r="B655" s="792"/>
      <c r="C655" s="777"/>
      <c r="D655" s="777"/>
      <c r="E655" s="777"/>
      <c r="F655" s="777"/>
      <c r="G655" s="780"/>
      <c r="H655" s="783"/>
      <c r="I655" s="786"/>
      <c r="J655" s="114"/>
      <c r="K655" s="115">
        <f>K652</f>
        <v>721029</v>
      </c>
      <c r="L655" s="114"/>
      <c r="M655" s="115">
        <f>M652</f>
        <v>721214</v>
      </c>
      <c r="N655" s="789"/>
      <c r="O655" s="789"/>
      <c r="P655" s="810"/>
      <c r="Q655" s="813"/>
      <c r="R655" s="813"/>
      <c r="S655" s="807"/>
      <c r="T655" s="828"/>
    </row>
    <row r="656" spans="2:20" ht="30" hidden="1" customHeight="1">
      <c r="B656" s="793"/>
      <c r="C656" s="778"/>
      <c r="D656" s="778"/>
      <c r="E656" s="778"/>
      <c r="F656" s="778"/>
      <c r="G656" s="781"/>
      <c r="H656" s="784"/>
      <c r="I656" s="787"/>
      <c r="J656" s="114"/>
      <c r="K656" s="115">
        <f>K653</f>
        <v>721033</v>
      </c>
      <c r="L656" s="114"/>
      <c r="M656" s="115"/>
      <c r="N656" s="790"/>
      <c r="O656" s="790"/>
      <c r="P656" s="811"/>
      <c r="Q656" s="814"/>
      <c r="R656" s="814"/>
      <c r="S656" s="808"/>
      <c r="T656" s="828"/>
    </row>
    <row r="657" spans="2:20" ht="30" hidden="1" customHeight="1">
      <c r="B657" s="791">
        <v>3</v>
      </c>
      <c r="C657" s="773"/>
      <c r="D657" s="773"/>
      <c r="E657" s="773"/>
      <c r="F657" s="773"/>
      <c r="G657" s="794"/>
      <c r="H657" s="782"/>
      <c r="I657" s="797"/>
      <c r="J657" s="114"/>
      <c r="K657" s="115">
        <f>K651</f>
        <v>721015</v>
      </c>
      <c r="L657" s="114"/>
      <c r="M657" s="115">
        <f>M651</f>
        <v>721211</v>
      </c>
      <c r="N657" s="788"/>
      <c r="O657" s="788"/>
      <c r="P657" s="800"/>
      <c r="Q657" s="803"/>
      <c r="R657" s="803"/>
      <c r="S657" s="806">
        <f>IF(COUNTIF(J657:M659,"CUMPLE")&gt;=1,(G657*I657),0)* (IF(N657="PRESENTÓ CERTIFICADO",1,0))* (IF(O657="ACORDE A ITEM 5.2.1 (T.R.)",1,0) )* ( IF(OR(Q657="SIN OBSERVACIÓN", Q657="REQUERIMIENTOS SUBSANADOS"),1,0)) *(IF(OR(R657="NINGUNO", R657="CUMPLEN CON LO SOLICITADO"),1,0))</f>
        <v>0</v>
      </c>
      <c r="T657" s="828"/>
    </row>
    <row r="658" spans="2:20" ht="30" hidden="1" customHeight="1">
      <c r="B658" s="792"/>
      <c r="C658" s="774"/>
      <c r="D658" s="774"/>
      <c r="E658" s="774"/>
      <c r="F658" s="774"/>
      <c r="G658" s="795"/>
      <c r="H658" s="783"/>
      <c r="I658" s="798"/>
      <c r="J658" s="114"/>
      <c r="K658" s="115">
        <f>K652</f>
        <v>721029</v>
      </c>
      <c r="L658" s="114"/>
      <c r="M658" s="115">
        <f>M652</f>
        <v>721214</v>
      </c>
      <c r="N658" s="789"/>
      <c r="O658" s="789"/>
      <c r="P658" s="801"/>
      <c r="Q658" s="804"/>
      <c r="R658" s="804"/>
      <c r="S658" s="807"/>
      <c r="T658" s="828"/>
    </row>
    <row r="659" spans="2:20" ht="30" hidden="1" customHeight="1">
      <c r="B659" s="793"/>
      <c r="C659" s="775"/>
      <c r="D659" s="775"/>
      <c r="E659" s="775"/>
      <c r="F659" s="775"/>
      <c r="G659" s="796"/>
      <c r="H659" s="784"/>
      <c r="I659" s="799"/>
      <c r="J659" s="114"/>
      <c r="K659" s="115">
        <f>K653</f>
        <v>721033</v>
      </c>
      <c r="L659" s="114"/>
      <c r="M659" s="115"/>
      <c r="N659" s="790"/>
      <c r="O659" s="790"/>
      <c r="P659" s="802"/>
      <c r="Q659" s="805"/>
      <c r="R659" s="805"/>
      <c r="S659" s="808"/>
      <c r="T659" s="828"/>
    </row>
    <row r="660" spans="2:20" ht="30" hidden="1" customHeight="1">
      <c r="B660" s="791">
        <v>4</v>
      </c>
      <c r="C660" s="776"/>
      <c r="D660" s="776"/>
      <c r="E660" s="776"/>
      <c r="F660" s="776"/>
      <c r="G660" s="779"/>
      <c r="H660" s="782"/>
      <c r="I660" s="785"/>
      <c r="J660" s="114"/>
      <c r="K660" s="115">
        <f>K651</f>
        <v>721015</v>
      </c>
      <c r="L660" s="114"/>
      <c r="M660" s="115">
        <f>M651</f>
        <v>721211</v>
      </c>
      <c r="N660" s="788"/>
      <c r="O660" s="788"/>
      <c r="P660" s="809"/>
      <c r="Q660" s="812"/>
      <c r="R660" s="812"/>
      <c r="S660" s="806">
        <f>IF(COUNTIF(J660:M662,"CUMPLE")&gt;=1,(G660*I660),0)* (IF(N660="PRESENTÓ CERTIFICADO",1,0))* (IF(O660="ACORDE A ITEM 5.2.1 (T.R.)",1,0) )* ( IF(OR(Q660="SIN OBSERVACIÓN", Q660="REQUERIMIENTOS SUBSANADOS"),1,0)) *(IF(OR(R660="NINGUNO", R660="CUMPLEN CON LO SOLICITADO"),1,0))</f>
        <v>0</v>
      </c>
      <c r="T660" s="828"/>
    </row>
    <row r="661" spans="2:20" ht="30" hidden="1" customHeight="1">
      <c r="B661" s="792"/>
      <c r="C661" s="777"/>
      <c r="D661" s="777"/>
      <c r="E661" s="777"/>
      <c r="F661" s="777"/>
      <c r="G661" s="780"/>
      <c r="H661" s="783"/>
      <c r="I661" s="786"/>
      <c r="J661" s="114"/>
      <c r="K661" s="115">
        <f>K652</f>
        <v>721029</v>
      </c>
      <c r="L661" s="114"/>
      <c r="M661" s="115">
        <f>M652</f>
        <v>721214</v>
      </c>
      <c r="N661" s="789"/>
      <c r="O661" s="789"/>
      <c r="P661" s="810"/>
      <c r="Q661" s="813"/>
      <c r="R661" s="813"/>
      <c r="S661" s="807"/>
      <c r="T661" s="828"/>
    </row>
    <row r="662" spans="2:20" ht="30" hidden="1" customHeight="1">
      <c r="B662" s="793"/>
      <c r="C662" s="778"/>
      <c r="D662" s="778"/>
      <c r="E662" s="778"/>
      <c r="F662" s="778"/>
      <c r="G662" s="781"/>
      <c r="H662" s="784"/>
      <c r="I662" s="787"/>
      <c r="J662" s="114"/>
      <c r="K662" s="115">
        <f>K653</f>
        <v>721033</v>
      </c>
      <c r="L662" s="114"/>
      <c r="M662" s="115"/>
      <c r="N662" s="790"/>
      <c r="O662" s="790"/>
      <c r="P662" s="811"/>
      <c r="Q662" s="814"/>
      <c r="R662" s="814"/>
      <c r="S662" s="808"/>
      <c r="T662" s="828"/>
    </row>
    <row r="663" spans="2:20" ht="30" hidden="1" customHeight="1">
      <c r="B663" s="791">
        <v>5</v>
      </c>
      <c r="C663" s="773"/>
      <c r="D663" s="773"/>
      <c r="E663" s="773"/>
      <c r="F663" s="773"/>
      <c r="G663" s="794"/>
      <c r="H663" s="782"/>
      <c r="I663" s="797"/>
      <c r="J663" s="114"/>
      <c r="K663" s="115">
        <f>K651</f>
        <v>721015</v>
      </c>
      <c r="L663" s="114"/>
      <c r="M663" s="115">
        <f>M651</f>
        <v>721211</v>
      </c>
      <c r="N663" s="788"/>
      <c r="O663" s="788"/>
      <c r="P663" s="800"/>
      <c r="Q663" s="803"/>
      <c r="R663" s="803"/>
      <c r="S663" s="806">
        <f>IF(COUNTIF(J663:M665,"CUMPLE")&gt;=1,(G663*I663),0)* (IF(N663="PRESENTÓ CERTIFICADO",1,0))* (IF(O663="ACORDE A ITEM 5.2.1 (T.R.)",1,0) )* ( IF(OR(Q663="SIN OBSERVACIÓN", Q663="REQUERIMIENTOS SUBSANADOS"),1,0)) *(IF(OR(R663="NINGUNO", R663="CUMPLEN CON LO SOLICITADO"),1,0))</f>
        <v>0</v>
      </c>
      <c r="T663" s="828"/>
    </row>
    <row r="664" spans="2:20" ht="30" hidden="1" customHeight="1">
      <c r="B664" s="792"/>
      <c r="C664" s="774"/>
      <c r="D664" s="774"/>
      <c r="E664" s="774"/>
      <c r="F664" s="774"/>
      <c r="G664" s="795"/>
      <c r="H664" s="783"/>
      <c r="I664" s="798"/>
      <c r="J664" s="114"/>
      <c r="K664" s="115">
        <f>K652</f>
        <v>721029</v>
      </c>
      <c r="L664" s="114"/>
      <c r="M664" s="115">
        <f>M652</f>
        <v>721214</v>
      </c>
      <c r="N664" s="789"/>
      <c r="O664" s="789"/>
      <c r="P664" s="801"/>
      <c r="Q664" s="804"/>
      <c r="R664" s="804"/>
      <c r="S664" s="807"/>
      <c r="T664" s="828"/>
    </row>
    <row r="665" spans="2:20" ht="30" hidden="1" customHeight="1">
      <c r="B665" s="793"/>
      <c r="C665" s="775"/>
      <c r="D665" s="775"/>
      <c r="E665" s="775"/>
      <c r="F665" s="775"/>
      <c r="G665" s="796"/>
      <c r="H665" s="784"/>
      <c r="I665" s="799"/>
      <c r="J665" s="114"/>
      <c r="K665" s="115">
        <f>K653</f>
        <v>721033</v>
      </c>
      <c r="L665" s="114"/>
      <c r="M665" s="115"/>
      <c r="N665" s="790"/>
      <c r="O665" s="790"/>
      <c r="P665" s="802"/>
      <c r="Q665" s="805"/>
      <c r="R665" s="805"/>
      <c r="S665" s="808"/>
      <c r="T665" s="829"/>
    </row>
    <row r="666" spans="2:20" ht="30" hidden="1" customHeight="1">
      <c r="B666" s="763" t="str">
        <f>IF(S667=" "," ",IF(S667&gt;=$H$6,"CUMPLE CON LA EXPERIENCIA REQUERIDA","NO CUMPLE CON LA EXPERIENCIA REQUERIDA"))</f>
        <v>NO CUMPLE CON LA EXPERIENCIA REQUERIDA</v>
      </c>
      <c r="C666" s="764"/>
      <c r="D666" s="764"/>
      <c r="E666" s="764"/>
      <c r="F666" s="764"/>
      <c r="G666" s="764"/>
      <c r="H666" s="764"/>
      <c r="I666" s="764"/>
      <c r="J666" s="764"/>
      <c r="K666" s="764"/>
      <c r="L666" s="764"/>
      <c r="M666" s="764"/>
      <c r="N666" s="764"/>
      <c r="O666" s="765"/>
      <c r="P666" s="769" t="s">
        <v>22</v>
      </c>
      <c r="Q666" s="770"/>
      <c r="R666" s="17"/>
      <c r="S666" s="16">
        <f>IF(T651="SI",SUM(S651:S665),0)</f>
        <v>0</v>
      </c>
      <c r="T666" s="771" t="str">
        <f>IF(S667=" "," ",IF(S667&gt;=$H$6,"CUMPLE","NO CUMPLE"))</f>
        <v>NO CUMPLE</v>
      </c>
    </row>
    <row r="667" spans="2:20" ht="30" hidden="1" customHeight="1">
      <c r="B667" s="766"/>
      <c r="C667" s="767"/>
      <c r="D667" s="767"/>
      <c r="E667" s="767"/>
      <c r="F667" s="767"/>
      <c r="G667" s="767"/>
      <c r="H667" s="767"/>
      <c r="I667" s="767"/>
      <c r="J667" s="767"/>
      <c r="K667" s="767"/>
      <c r="L667" s="767"/>
      <c r="M667" s="767"/>
      <c r="N667" s="767"/>
      <c r="O667" s="768"/>
      <c r="P667" s="769" t="s">
        <v>24</v>
      </c>
      <c r="Q667" s="770"/>
      <c r="R667" s="17"/>
      <c r="S667" s="84">
        <f>IFERROR((S666/$P$6)," ")</f>
        <v>0</v>
      </c>
      <c r="T667" s="772"/>
    </row>
    <row r="668" spans="2:20" ht="30" hidden="1" customHeight="1"/>
  </sheetData>
  <sheetProtection algorithmName="SHA-512" hashValue="J/OAoESW6WJBAFrKkv0LHmzYMgokT4fOJBX95JGeazIaW0gURqpJGXKQ9ITfALbDvjY1Zd3agPzNYWBRU1xoGA==" saltValue="k/79D2KnFV01gpO4j0h6pw==" spinCount="100000" sheet="1" objects="1" scenarios="1" selectLockedCells="1" selectUnlockedCells="1"/>
  <mergeCells count="3048">
    <mergeCell ref="U195:U197"/>
    <mergeCell ref="R132:R134"/>
    <mergeCell ref="W231:W232"/>
    <mergeCell ref="W233:W247"/>
    <mergeCell ref="S242:S244"/>
    <mergeCell ref="V217:V219"/>
    <mergeCell ref="W189:W203"/>
    <mergeCell ref="S209:S210"/>
    <mergeCell ref="T209:T210"/>
    <mergeCell ref="N209:N210"/>
    <mergeCell ref="O209:O210"/>
    <mergeCell ref="N211:N213"/>
    <mergeCell ref="O211:O213"/>
    <mergeCell ref="N214:N216"/>
    <mergeCell ref="O214:O216"/>
    <mergeCell ref="N217:N219"/>
    <mergeCell ref="O217:O219"/>
    <mergeCell ref="N220:N222"/>
    <mergeCell ref="O220:O222"/>
    <mergeCell ref="N223:N225"/>
    <mergeCell ref="O223:O225"/>
    <mergeCell ref="R209:R210"/>
    <mergeCell ref="R211:R213"/>
    <mergeCell ref="R214:R216"/>
    <mergeCell ref="R217:R219"/>
    <mergeCell ref="N189:N191"/>
    <mergeCell ref="O189:O191"/>
    <mergeCell ref="N192:N194"/>
    <mergeCell ref="O192:O194"/>
    <mergeCell ref="R189:R191"/>
    <mergeCell ref="R192:R194"/>
    <mergeCell ref="S195:S197"/>
    <mergeCell ref="T195:T197"/>
    <mergeCell ref="N123:N125"/>
    <mergeCell ref="S198:S200"/>
    <mergeCell ref="T198:T200"/>
    <mergeCell ref="U198:U200"/>
    <mergeCell ref="S201:S203"/>
    <mergeCell ref="T201:T203"/>
    <mergeCell ref="U201:U203"/>
    <mergeCell ref="O187:O188"/>
    <mergeCell ref="W77:W78"/>
    <mergeCell ref="W79:W93"/>
    <mergeCell ref="O123:O125"/>
    <mergeCell ref="O148:O150"/>
    <mergeCell ref="W167:W181"/>
    <mergeCell ref="W165:W166"/>
    <mergeCell ref="Q157:Q159"/>
    <mergeCell ref="S157:S159"/>
    <mergeCell ref="T157:T159"/>
    <mergeCell ref="U157:U159"/>
    <mergeCell ref="V157:V159"/>
    <mergeCell ref="V151:V153"/>
    <mergeCell ref="V145:V147"/>
    <mergeCell ref="V143:V144"/>
    <mergeCell ref="V132:V134"/>
    <mergeCell ref="W121:W122"/>
    <mergeCell ref="U79:U81"/>
    <mergeCell ref="V176:V178"/>
    <mergeCell ref="W187:W188"/>
    <mergeCell ref="S167:S169"/>
    <mergeCell ref="U167:U169"/>
    <mergeCell ref="V167:V169"/>
    <mergeCell ref="V154:V156"/>
    <mergeCell ref="T160:T161"/>
    <mergeCell ref="O101:O103"/>
    <mergeCell ref="U123:U125"/>
    <mergeCell ref="W55:W56"/>
    <mergeCell ref="W57:W71"/>
    <mergeCell ref="W33:W34"/>
    <mergeCell ref="W35:W49"/>
    <mergeCell ref="W143:W144"/>
    <mergeCell ref="W145:W159"/>
    <mergeCell ref="N165:N166"/>
    <mergeCell ref="O165:O166"/>
    <mergeCell ref="N167:N169"/>
    <mergeCell ref="O167:O169"/>
    <mergeCell ref="N170:N172"/>
    <mergeCell ref="O170:O172"/>
    <mergeCell ref="N173:N175"/>
    <mergeCell ref="O173:O175"/>
    <mergeCell ref="N79:N81"/>
    <mergeCell ref="O79:O81"/>
    <mergeCell ref="N82:N84"/>
    <mergeCell ref="O82:O84"/>
    <mergeCell ref="S77:S78"/>
    <mergeCell ref="R77:R78"/>
    <mergeCell ref="R79:R81"/>
    <mergeCell ref="R82:R84"/>
    <mergeCell ref="S79:S81"/>
    <mergeCell ref="Q82:Q84"/>
    <mergeCell ref="S88:S90"/>
    <mergeCell ref="S91:S93"/>
    <mergeCell ref="S145:S147"/>
    <mergeCell ref="N145:N147"/>
    <mergeCell ref="P139:Q139"/>
    <mergeCell ref="Q121:Q122"/>
    <mergeCell ref="N176:N178"/>
    <mergeCell ref="O176:O178"/>
    <mergeCell ref="O145:O147"/>
    <mergeCell ref="N148:N150"/>
    <mergeCell ref="W123:W137"/>
    <mergeCell ref="W99:W100"/>
    <mergeCell ref="W101:W115"/>
    <mergeCell ref="R104:R106"/>
    <mergeCell ref="R107:R109"/>
    <mergeCell ref="S110:S112"/>
    <mergeCell ref="T110:T112"/>
    <mergeCell ref="U110:U112"/>
    <mergeCell ref="S113:S115"/>
    <mergeCell ref="T113:T115"/>
    <mergeCell ref="U113:U115"/>
    <mergeCell ref="N121:N122"/>
    <mergeCell ref="N151:N153"/>
    <mergeCell ref="O151:O153"/>
    <mergeCell ref="O132:O134"/>
    <mergeCell ref="R123:R125"/>
    <mergeCell ref="R126:R128"/>
    <mergeCell ref="R129:R131"/>
    <mergeCell ref="N154:N156"/>
    <mergeCell ref="O154:O156"/>
    <mergeCell ref="S143:S144"/>
    <mergeCell ref="R143:R144"/>
    <mergeCell ref="R145:R147"/>
    <mergeCell ref="R148:R150"/>
    <mergeCell ref="R151:R153"/>
    <mergeCell ref="R154:R156"/>
    <mergeCell ref="P145:P147"/>
    <mergeCell ref="R41:R43"/>
    <mergeCell ref="D63:D65"/>
    <mergeCell ref="E63:E65"/>
    <mergeCell ref="F63:F65"/>
    <mergeCell ref="G63:G65"/>
    <mergeCell ref="T79:T81"/>
    <mergeCell ref="B77:B78"/>
    <mergeCell ref="E38:E40"/>
    <mergeCell ref="F38:F40"/>
    <mergeCell ref="G38:G40"/>
    <mergeCell ref="H38:H40"/>
    <mergeCell ref="I38:I40"/>
    <mergeCell ref="B41:B43"/>
    <mergeCell ref="C41:C43"/>
    <mergeCell ref="N63:N65"/>
    <mergeCell ref="O63:O65"/>
    <mergeCell ref="N66:N68"/>
    <mergeCell ref="O66:O68"/>
    <mergeCell ref="N69:N71"/>
    <mergeCell ref="O69:O71"/>
    <mergeCell ref="S55:S56"/>
    <mergeCell ref="R55:R56"/>
    <mergeCell ref="R57:R59"/>
    <mergeCell ref="R60:R62"/>
    <mergeCell ref="R63:R65"/>
    <mergeCell ref="R66:R68"/>
    <mergeCell ref="R69:R71"/>
    <mergeCell ref="N77:N78"/>
    <mergeCell ref="O77:O78"/>
    <mergeCell ref="S57:S59"/>
    <mergeCell ref="C76:E76"/>
    <mergeCell ref="F76:O76"/>
    <mergeCell ref="O25:O27"/>
    <mergeCell ref="T41:T43"/>
    <mergeCell ref="U41:U43"/>
    <mergeCell ref="F32:O32"/>
    <mergeCell ref="R13:R15"/>
    <mergeCell ref="R16:R18"/>
    <mergeCell ref="R19:R21"/>
    <mergeCell ref="R22:R24"/>
    <mergeCell ref="R25:R27"/>
    <mergeCell ref="S11:S12"/>
    <mergeCell ref="P38:P40"/>
    <mergeCell ref="Q38:Q40"/>
    <mergeCell ref="S38:S40"/>
    <mergeCell ref="T38:T40"/>
    <mergeCell ref="U38:U40"/>
    <mergeCell ref="T72:T73"/>
    <mergeCell ref="P73:Q73"/>
    <mergeCell ref="S69:S71"/>
    <mergeCell ref="B72:O73"/>
    <mergeCell ref="P72:Q72"/>
    <mergeCell ref="N33:N34"/>
    <mergeCell ref="O33:O34"/>
    <mergeCell ref="N35:N37"/>
    <mergeCell ref="O35:O37"/>
    <mergeCell ref="N38:N40"/>
    <mergeCell ref="O38:O40"/>
    <mergeCell ref="N41:N43"/>
    <mergeCell ref="O41:O43"/>
    <mergeCell ref="S33:S34"/>
    <mergeCell ref="R33:R34"/>
    <mergeCell ref="R35:R37"/>
    <mergeCell ref="R38:R40"/>
    <mergeCell ref="B663:B665"/>
    <mergeCell ref="C663:C665"/>
    <mergeCell ref="D663:D665"/>
    <mergeCell ref="E663:E665"/>
    <mergeCell ref="F663:F665"/>
    <mergeCell ref="G663:G665"/>
    <mergeCell ref="H663:H665"/>
    <mergeCell ref="I663:I665"/>
    <mergeCell ref="N663:N665"/>
    <mergeCell ref="O663:O665"/>
    <mergeCell ref="P663:P665"/>
    <mergeCell ref="Q663:Q665"/>
    <mergeCell ref="R663:R665"/>
    <mergeCell ref="S663:S665"/>
    <mergeCell ref="B651:B653"/>
    <mergeCell ref="C651:C653"/>
    <mergeCell ref="D651:D653"/>
    <mergeCell ref="E651:E653"/>
    <mergeCell ref="F651:F653"/>
    <mergeCell ref="G651:G653"/>
    <mergeCell ref="H651:H653"/>
    <mergeCell ref="I651:I653"/>
    <mergeCell ref="N651:N653"/>
    <mergeCell ref="O651:O653"/>
    <mergeCell ref="P651:P653"/>
    <mergeCell ref="Q651:Q653"/>
    <mergeCell ref="R651:R653"/>
    <mergeCell ref="S651:S653"/>
    <mergeCell ref="D654:D656"/>
    <mergeCell ref="E654:E656"/>
    <mergeCell ref="F654:F656"/>
    <mergeCell ref="G654:G656"/>
    <mergeCell ref="B666:O667"/>
    <mergeCell ref="P666:Q666"/>
    <mergeCell ref="T666:T667"/>
    <mergeCell ref="P667:Q667"/>
    <mergeCell ref="E657:E659"/>
    <mergeCell ref="F657:F659"/>
    <mergeCell ref="G657:G659"/>
    <mergeCell ref="H657:H659"/>
    <mergeCell ref="I657:I659"/>
    <mergeCell ref="N657:N659"/>
    <mergeCell ref="O657:O659"/>
    <mergeCell ref="P657:P659"/>
    <mergeCell ref="Q657:Q659"/>
    <mergeCell ref="R657:R659"/>
    <mergeCell ref="S657:S659"/>
    <mergeCell ref="B660:B662"/>
    <mergeCell ref="C660:C662"/>
    <mergeCell ref="D660:D662"/>
    <mergeCell ref="E660:E662"/>
    <mergeCell ref="F660:F662"/>
    <mergeCell ref="G660:G662"/>
    <mergeCell ref="H660:H662"/>
    <mergeCell ref="I660:I662"/>
    <mergeCell ref="N660:N662"/>
    <mergeCell ref="O660:O662"/>
    <mergeCell ref="P660:P662"/>
    <mergeCell ref="Q660:Q662"/>
    <mergeCell ref="R660:R662"/>
    <mergeCell ref="S660:S662"/>
    <mergeCell ref="T651:T665"/>
    <mergeCell ref="B654:B656"/>
    <mergeCell ref="C654:C656"/>
    <mergeCell ref="H654:H656"/>
    <mergeCell ref="I654:I656"/>
    <mergeCell ref="N654:N656"/>
    <mergeCell ref="O654:O656"/>
    <mergeCell ref="P654:P656"/>
    <mergeCell ref="Q654:Q656"/>
    <mergeCell ref="R654:R656"/>
    <mergeCell ref="S654:S656"/>
    <mergeCell ref="B657:B659"/>
    <mergeCell ref="C657:C659"/>
    <mergeCell ref="D657:D659"/>
    <mergeCell ref="C648:E648"/>
    <mergeCell ref="F648:O648"/>
    <mergeCell ref="P648:R648"/>
    <mergeCell ref="B649:B650"/>
    <mergeCell ref="C649:C650"/>
    <mergeCell ref="D649:D650"/>
    <mergeCell ref="E649:E650"/>
    <mergeCell ref="F649:F650"/>
    <mergeCell ref="G649:G650"/>
    <mergeCell ref="H649:H650"/>
    <mergeCell ref="I649:I650"/>
    <mergeCell ref="J649:M649"/>
    <mergeCell ref="N649:N650"/>
    <mergeCell ref="O649:O650"/>
    <mergeCell ref="R649:R650"/>
    <mergeCell ref="S649:S650"/>
    <mergeCell ref="T649:T650"/>
    <mergeCell ref="J650:M650"/>
    <mergeCell ref="B641:B643"/>
    <mergeCell ref="C641:C643"/>
    <mergeCell ref="D641:D643"/>
    <mergeCell ref="E641:E643"/>
    <mergeCell ref="F641:F643"/>
    <mergeCell ref="G641:G643"/>
    <mergeCell ref="H641:H643"/>
    <mergeCell ref="I641:I643"/>
    <mergeCell ref="N641:N643"/>
    <mergeCell ref="O641:O643"/>
    <mergeCell ref="P641:P643"/>
    <mergeCell ref="Q641:Q643"/>
    <mergeCell ref="R641:R643"/>
    <mergeCell ref="S641:S643"/>
    <mergeCell ref="B644:O645"/>
    <mergeCell ref="P644:Q644"/>
    <mergeCell ref="T644:T645"/>
    <mergeCell ref="P645:Q645"/>
    <mergeCell ref="E635:E637"/>
    <mergeCell ref="F635:F637"/>
    <mergeCell ref="G635:G637"/>
    <mergeCell ref="H635:H637"/>
    <mergeCell ref="I635:I637"/>
    <mergeCell ref="N635:N637"/>
    <mergeCell ref="O635:O637"/>
    <mergeCell ref="P635:P637"/>
    <mergeCell ref="Q635:Q637"/>
    <mergeCell ref="R635:R637"/>
    <mergeCell ref="S635:S637"/>
    <mergeCell ref="B638:B640"/>
    <mergeCell ref="C638:C640"/>
    <mergeCell ref="D638:D640"/>
    <mergeCell ref="E638:E640"/>
    <mergeCell ref="F638:F640"/>
    <mergeCell ref="G638:G640"/>
    <mergeCell ref="H638:H640"/>
    <mergeCell ref="I638:I640"/>
    <mergeCell ref="N638:N640"/>
    <mergeCell ref="O638:O640"/>
    <mergeCell ref="P638:P640"/>
    <mergeCell ref="Q638:Q640"/>
    <mergeCell ref="R638:R640"/>
    <mergeCell ref="S638:S640"/>
    <mergeCell ref="B629:B631"/>
    <mergeCell ref="C629:C631"/>
    <mergeCell ref="D629:D631"/>
    <mergeCell ref="E629:E631"/>
    <mergeCell ref="F629:F631"/>
    <mergeCell ref="G629:G631"/>
    <mergeCell ref="H629:H631"/>
    <mergeCell ref="I629:I631"/>
    <mergeCell ref="N629:N631"/>
    <mergeCell ref="O629:O631"/>
    <mergeCell ref="P629:P631"/>
    <mergeCell ref="Q629:Q631"/>
    <mergeCell ref="R629:R631"/>
    <mergeCell ref="S629:S631"/>
    <mergeCell ref="T629:T643"/>
    <mergeCell ref="B632:B634"/>
    <mergeCell ref="C632:C634"/>
    <mergeCell ref="D632:D634"/>
    <mergeCell ref="E632:E634"/>
    <mergeCell ref="F632:F634"/>
    <mergeCell ref="G632:G634"/>
    <mergeCell ref="H632:H634"/>
    <mergeCell ref="I632:I634"/>
    <mergeCell ref="N632:N634"/>
    <mergeCell ref="O632:O634"/>
    <mergeCell ref="P632:P634"/>
    <mergeCell ref="Q632:Q634"/>
    <mergeCell ref="R632:R634"/>
    <mergeCell ref="S632:S634"/>
    <mergeCell ref="B635:B637"/>
    <mergeCell ref="C635:C637"/>
    <mergeCell ref="D635:D637"/>
    <mergeCell ref="C626:E626"/>
    <mergeCell ref="F626:O626"/>
    <mergeCell ref="P626:R626"/>
    <mergeCell ref="B627:B628"/>
    <mergeCell ref="C627:C628"/>
    <mergeCell ref="D627:D628"/>
    <mergeCell ref="E627:E628"/>
    <mergeCell ref="F627:F628"/>
    <mergeCell ref="G627:G628"/>
    <mergeCell ref="H627:H628"/>
    <mergeCell ref="I627:I628"/>
    <mergeCell ref="J627:M627"/>
    <mergeCell ref="N627:N628"/>
    <mergeCell ref="O627:O628"/>
    <mergeCell ref="R627:R628"/>
    <mergeCell ref="S627:S628"/>
    <mergeCell ref="T627:T628"/>
    <mergeCell ref="J628:M628"/>
    <mergeCell ref="B619:B621"/>
    <mergeCell ref="C619:C621"/>
    <mergeCell ref="D619:D621"/>
    <mergeCell ref="E619:E621"/>
    <mergeCell ref="F619:F621"/>
    <mergeCell ref="G619:G621"/>
    <mergeCell ref="H619:H621"/>
    <mergeCell ref="I619:I621"/>
    <mergeCell ref="N619:N621"/>
    <mergeCell ref="O619:O621"/>
    <mergeCell ref="P619:P621"/>
    <mergeCell ref="Q619:Q621"/>
    <mergeCell ref="R619:R621"/>
    <mergeCell ref="S619:S621"/>
    <mergeCell ref="B622:O623"/>
    <mergeCell ref="P622:Q622"/>
    <mergeCell ref="T622:T623"/>
    <mergeCell ref="P623:Q623"/>
    <mergeCell ref="E613:E615"/>
    <mergeCell ref="F613:F615"/>
    <mergeCell ref="G613:G615"/>
    <mergeCell ref="H613:H615"/>
    <mergeCell ref="I613:I615"/>
    <mergeCell ref="N613:N615"/>
    <mergeCell ref="O613:O615"/>
    <mergeCell ref="P613:P615"/>
    <mergeCell ref="Q613:Q615"/>
    <mergeCell ref="R613:R615"/>
    <mergeCell ref="S613:S615"/>
    <mergeCell ref="B616:B618"/>
    <mergeCell ref="C616:C618"/>
    <mergeCell ref="D616:D618"/>
    <mergeCell ref="E616:E618"/>
    <mergeCell ref="F616:F618"/>
    <mergeCell ref="G616:G618"/>
    <mergeCell ref="H616:H618"/>
    <mergeCell ref="I616:I618"/>
    <mergeCell ref="N616:N618"/>
    <mergeCell ref="O616:O618"/>
    <mergeCell ref="P616:P618"/>
    <mergeCell ref="Q616:Q618"/>
    <mergeCell ref="R616:R618"/>
    <mergeCell ref="S616:S618"/>
    <mergeCell ref="B607:B609"/>
    <mergeCell ref="C607:C609"/>
    <mergeCell ref="D607:D609"/>
    <mergeCell ref="E607:E609"/>
    <mergeCell ref="F607:F609"/>
    <mergeCell ref="G607:G609"/>
    <mergeCell ref="H607:H609"/>
    <mergeCell ref="I607:I609"/>
    <mergeCell ref="N607:N609"/>
    <mergeCell ref="O607:O609"/>
    <mergeCell ref="P607:P609"/>
    <mergeCell ref="Q607:Q609"/>
    <mergeCell ref="R607:R609"/>
    <mergeCell ref="S607:S609"/>
    <mergeCell ref="T607:T621"/>
    <mergeCell ref="B610:B612"/>
    <mergeCell ref="C610:C612"/>
    <mergeCell ref="D610:D612"/>
    <mergeCell ref="E610:E612"/>
    <mergeCell ref="F610:F612"/>
    <mergeCell ref="G610:G612"/>
    <mergeCell ref="H610:H612"/>
    <mergeCell ref="I610:I612"/>
    <mergeCell ref="N610:N612"/>
    <mergeCell ref="O610:O612"/>
    <mergeCell ref="P610:P612"/>
    <mergeCell ref="Q610:Q612"/>
    <mergeCell ref="R610:R612"/>
    <mergeCell ref="S610:S612"/>
    <mergeCell ref="B613:B615"/>
    <mergeCell ref="C613:C615"/>
    <mergeCell ref="D613:D615"/>
    <mergeCell ref="C604:E604"/>
    <mergeCell ref="F604:O604"/>
    <mergeCell ref="P604:R604"/>
    <mergeCell ref="B605:B606"/>
    <mergeCell ref="C605:C606"/>
    <mergeCell ref="D605:D606"/>
    <mergeCell ref="E605:E606"/>
    <mergeCell ref="F605:F606"/>
    <mergeCell ref="G605:G606"/>
    <mergeCell ref="H605:H606"/>
    <mergeCell ref="I605:I606"/>
    <mergeCell ref="J605:M605"/>
    <mergeCell ref="N605:N606"/>
    <mergeCell ref="O605:O606"/>
    <mergeCell ref="R605:R606"/>
    <mergeCell ref="S605:S606"/>
    <mergeCell ref="T605:T606"/>
    <mergeCell ref="J606:M606"/>
    <mergeCell ref="B597:B599"/>
    <mergeCell ref="C597:C599"/>
    <mergeCell ref="D597:D599"/>
    <mergeCell ref="E597:E599"/>
    <mergeCell ref="F597:F599"/>
    <mergeCell ref="G597:G599"/>
    <mergeCell ref="H597:H599"/>
    <mergeCell ref="I597:I599"/>
    <mergeCell ref="N597:N599"/>
    <mergeCell ref="O597:O599"/>
    <mergeCell ref="P597:P599"/>
    <mergeCell ref="Q597:Q599"/>
    <mergeCell ref="R597:R599"/>
    <mergeCell ref="S597:S599"/>
    <mergeCell ref="B600:O601"/>
    <mergeCell ref="P600:Q600"/>
    <mergeCell ref="T600:T601"/>
    <mergeCell ref="P601:Q601"/>
    <mergeCell ref="E591:E593"/>
    <mergeCell ref="F591:F593"/>
    <mergeCell ref="G591:G593"/>
    <mergeCell ref="H591:H593"/>
    <mergeCell ref="I591:I593"/>
    <mergeCell ref="N591:N593"/>
    <mergeCell ref="O591:O593"/>
    <mergeCell ref="P591:P593"/>
    <mergeCell ref="Q591:Q593"/>
    <mergeCell ref="R591:R593"/>
    <mergeCell ref="S591:S593"/>
    <mergeCell ref="B594:B596"/>
    <mergeCell ref="C594:C596"/>
    <mergeCell ref="D594:D596"/>
    <mergeCell ref="E594:E596"/>
    <mergeCell ref="F594:F596"/>
    <mergeCell ref="G594:G596"/>
    <mergeCell ref="H594:H596"/>
    <mergeCell ref="I594:I596"/>
    <mergeCell ref="N594:N596"/>
    <mergeCell ref="O594:O596"/>
    <mergeCell ref="P594:P596"/>
    <mergeCell ref="Q594:Q596"/>
    <mergeCell ref="R594:R596"/>
    <mergeCell ref="S594:S596"/>
    <mergeCell ref="B585:B587"/>
    <mergeCell ref="C585:C587"/>
    <mergeCell ref="D585:D587"/>
    <mergeCell ref="E585:E587"/>
    <mergeCell ref="F585:F587"/>
    <mergeCell ref="G585:G587"/>
    <mergeCell ref="H585:H587"/>
    <mergeCell ref="I585:I587"/>
    <mergeCell ref="N585:N587"/>
    <mergeCell ref="O585:O587"/>
    <mergeCell ref="P585:P587"/>
    <mergeCell ref="Q585:Q587"/>
    <mergeCell ref="R585:R587"/>
    <mergeCell ref="S585:S587"/>
    <mergeCell ref="T585:T599"/>
    <mergeCell ref="B588:B590"/>
    <mergeCell ref="C588:C590"/>
    <mergeCell ref="D588:D590"/>
    <mergeCell ref="E588:E590"/>
    <mergeCell ref="F588:F590"/>
    <mergeCell ref="G588:G590"/>
    <mergeCell ref="H588:H590"/>
    <mergeCell ref="I588:I590"/>
    <mergeCell ref="N588:N590"/>
    <mergeCell ref="O588:O590"/>
    <mergeCell ref="P588:P590"/>
    <mergeCell ref="Q588:Q590"/>
    <mergeCell ref="R588:R590"/>
    <mergeCell ref="S588:S590"/>
    <mergeCell ref="B591:B593"/>
    <mergeCell ref="C591:C593"/>
    <mergeCell ref="D591:D593"/>
    <mergeCell ref="C582:E582"/>
    <mergeCell ref="F582:O582"/>
    <mergeCell ref="P582:R582"/>
    <mergeCell ref="B583:B584"/>
    <mergeCell ref="C583:C584"/>
    <mergeCell ref="D583:D584"/>
    <mergeCell ref="E583:E584"/>
    <mergeCell ref="F583:F584"/>
    <mergeCell ref="G583:G584"/>
    <mergeCell ref="H583:H584"/>
    <mergeCell ref="I583:I584"/>
    <mergeCell ref="J583:M583"/>
    <mergeCell ref="N583:N584"/>
    <mergeCell ref="O583:O584"/>
    <mergeCell ref="R583:R584"/>
    <mergeCell ref="S583:S584"/>
    <mergeCell ref="T583:T584"/>
    <mergeCell ref="J584:M584"/>
    <mergeCell ref="B575:B577"/>
    <mergeCell ref="C575:C577"/>
    <mergeCell ref="D575:D577"/>
    <mergeCell ref="E575:E577"/>
    <mergeCell ref="F575:F577"/>
    <mergeCell ref="G575:G577"/>
    <mergeCell ref="H575:H577"/>
    <mergeCell ref="I575:I577"/>
    <mergeCell ref="N575:N577"/>
    <mergeCell ref="O575:O577"/>
    <mergeCell ref="P575:P577"/>
    <mergeCell ref="Q575:Q577"/>
    <mergeCell ref="R575:R577"/>
    <mergeCell ref="S575:S577"/>
    <mergeCell ref="B578:O579"/>
    <mergeCell ref="P578:Q578"/>
    <mergeCell ref="T578:T579"/>
    <mergeCell ref="P579:Q579"/>
    <mergeCell ref="E569:E571"/>
    <mergeCell ref="F569:F571"/>
    <mergeCell ref="G569:G571"/>
    <mergeCell ref="H569:H571"/>
    <mergeCell ref="I569:I571"/>
    <mergeCell ref="N569:N571"/>
    <mergeCell ref="O569:O571"/>
    <mergeCell ref="P569:P571"/>
    <mergeCell ref="Q569:Q571"/>
    <mergeCell ref="R569:R571"/>
    <mergeCell ref="S569:S571"/>
    <mergeCell ref="B572:B574"/>
    <mergeCell ref="C572:C574"/>
    <mergeCell ref="D572:D574"/>
    <mergeCell ref="E572:E574"/>
    <mergeCell ref="F572:F574"/>
    <mergeCell ref="G572:G574"/>
    <mergeCell ref="H572:H574"/>
    <mergeCell ref="I572:I574"/>
    <mergeCell ref="N572:N574"/>
    <mergeCell ref="O572:O574"/>
    <mergeCell ref="P572:P574"/>
    <mergeCell ref="Q572:Q574"/>
    <mergeCell ref="R572:R574"/>
    <mergeCell ref="S572:S574"/>
    <mergeCell ref="B563:B565"/>
    <mergeCell ref="C563:C565"/>
    <mergeCell ref="D563:D565"/>
    <mergeCell ref="E563:E565"/>
    <mergeCell ref="F563:F565"/>
    <mergeCell ref="G563:G565"/>
    <mergeCell ref="H563:H565"/>
    <mergeCell ref="I563:I565"/>
    <mergeCell ref="N563:N565"/>
    <mergeCell ref="O563:O565"/>
    <mergeCell ref="P563:P565"/>
    <mergeCell ref="Q563:Q565"/>
    <mergeCell ref="R563:R565"/>
    <mergeCell ref="S563:S565"/>
    <mergeCell ref="T563:T577"/>
    <mergeCell ref="B566:B568"/>
    <mergeCell ref="C566:C568"/>
    <mergeCell ref="D566:D568"/>
    <mergeCell ref="E566:E568"/>
    <mergeCell ref="F566:F568"/>
    <mergeCell ref="G566:G568"/>
    <mergeCell ref="H566:H568"/>
    <mergeCell ref="I566:I568"/>
    <mergeCell ref="N566:N568"/>
    <mergeCell ref="O566:O568"/>
    <mergeCell ref="P566:P568"/>
    <mergeCell ref="Q566:Q568"/>
    <mergeCell ref="R566:R568"/>
    <mergeCell ref="S566:S568"/>
    <mergeCell ref="B569:B571"/>
    <mergeCell ref="C569:C571"/>
    <mergeCell ref="D569:D571"/>
    <mergeCell ref="C560:E560"/>
    <mergeCell ref="F560:O560"/>
    <mergeCell ref="P560:R560"/>
    <mergeCell ref="B561:B562"/>
    <mergeCell ref="C561:C562"/>
    <mergeCell ref="D561:D562"/>
    <mergeCell ref="E561:E562"/>
    <mergeCell ref="F561:F562"/>
    <mergeCell ref="G561:G562"/>
    <mergeCell ref="H561:H562"/>
    <mergeCell ref="I561:I562"/>
    <mergeCell ref="J561:M561"/>
    <mergeCell ref="N561:N562"/>
    <mergeCell ref="O561:O562"/>
    <mergeCell ref="R561:R562"/>
    <mergeCell ref="S561:S562"/>
    <mergeCell ref="T561:T562"/>
    <mergeCell ref="J562:M562"/>
    <mergeCell ref="B553:B555"/>
    <mergeCell ref="C553:C555"/>
    <mergeCell ref="D553:D555"/>
    <mergeCell ref="E553:E555"/>
    <mergeCell ref="F553:F555"/>
    <mergeCell ref="G553:G555"/>
    <mergeCell ref="H553:H555"/>
    <mergeCell ref="I553:I555"/>
    <mergeCell ref="N553:N555"/>
    <mergeCell ref="O553:O555"/>
    <mergeCell ref="P553:P555"/>
    <mergeCell ref="Q553:Q555"/>
    <mergeCell ref="R553:R555"/>
    <mergeCell ref="S553:S555"/>
    <mergeCell ref="B556:O557"/>
    <mergeCell ref="P556:Q556"/>
    <mergeCell ref="T556:T557"/>
    <mergeCell ref="P557:Q557"/>
    <mergeCell ref="E547:E549"/>
    <mergeCell ref="F547:F549"/>
    <mergeCell ref="G547:G549"/>
    <mergeCell ref="H547:H549"/>
    <mergeCell ref="I547:I549"/>
    <mergeCell ref="N547:N549"/>
    <mergeCell ref="O547:O549"/>
    <mergeCell ref="P547:P549"/>
    <mergeCell ref="Q547:Q549"/>
    <mergeCell ref="R547:R549"/>
    <mergeCell ref="S547:S549"/>
    <mergeCell ref="B550:B552"/>
    <mergeCell ref="C550:C552"/>
    <mergeCell ref="D550:D552"/>
    <mergeCell ref="E550:E552"/>
    <mergeCell ref="F550:F552"/>
    <mergeCell ref="G550:G552"/>
    <mergeCell ref="H550:H552"/>
    <mergeCell ref="I550:I552"/>
    <mergeCell ref="N550:N552"/>
    <mergeCell ref="O550:O552"/>
    <mergeCell ref="P550:P552"/>
    <mergeCell ref="Q550:Q552"/>
    <mergeCell ref="R550:R552"/>
    <mergeCell ref="S550:S552"/>
    <mergeCell ref="B541:B543"/>
    <mergeCell ref="C541:C543"/>
    <mergeCell ref="D541:D543"/>
    <mergeCell ref="E541:E543"/>
    <mergeCell ref="F541:F543"/>
    <mergeCell ref="G541:G543"/>
    <mergeCell ref="H541:H543"/>
    <mergeCell ref="I541:I543"/>
    <mergeCell ref="N541:N543"/>
    <mergeCell ref="O541:O543"/>
    <mergeCell ref="P541:P543"/>
    <mergeCell ref="Q541:Q543"/>
    <mergeCell ref="R541:R543"/>
    <mergeCell ref="S541:S543"/>
    <mergeCell ref="T541:T555"/>
    <mergeCell ref="B544:B546"/>
    <mergeCell ref="C544:C546"/>
    <mergeCell ref="D544:D546"/>
    <mergeCell ref="E544:E546"/>
    <mergeCell ref="F544:F546"/>
    <mergeCell ref="G544:G546"/>
    <mergeCell ref="H544:H546"/>
    <mergeCell ref="I544:I546"/>
    <mergeCell ref="N544:N546"/>
    <mergeCell ref="O544:O546"/>
    <mergeCell ref="P544:P546"/>
    <mergeCell ref="Q544:Q546"/>
    <mergeCell ref="R544:R546"/>
    <mergeCell ref="S544:S546"/>
    <mergeCell ref="B547:B549"/>
    <mergeCell ref="C547:C549"/>
    <mergeCell ref="D547:D549"/>
    <mergeCell ref="C538:E538"/>
    <mergeCell ref="F538:O538"/>
    <mergeCell ref="P538:R538"/>
    <mergeCell ref="B539:B540"/>
    <mergeCell ref="C539:C540"/>
    <mergeCell ref="D539:D540"/>
    <mergeCell ref="E539:E540"/>
    <mergeCell ref="F539:F540"/>
    <mergeCell ref="G539:G540"/>
    <mergeCell ref="H539:H540"/>
    <mergeCell ref="I539:I540"/>
    <mergeCell ref="J539:M539"/>
    <mergeCell ref="N539:N540"/>
    <mergeCell ref="O539:O540"/>
    <mergeCell ref="R539:R540"/>
    <mergeCell ref="S539:S540"/>
    <mergeCell ref="T539:T540"/>
    <mergeCell ref="J540:M540"/>
    <mergeCell ref="B531:B533"/>
    <mergeCell ref="C531:C533"/>
    <mergeCell ref="D531:D533"/>
    <mergeCell ref="E531:E533"/>
    <mergeCell ref="F531:F533"/>
    <mergeCell ref="G531:G533"/>
    <mergeCell ref="H531:H533"/>
    <mergeCell ref="I531:I533"/>
    <mergeCell ref="N531:N533"/>
    <mergeCell ref="O531:O533"/>
    <mergeCell ref="P531:P533"/>
    <mergeCell ref="Q531:Q533"/>
    <mergeCell ref="R531:R533"/>
    <mergeCell ref="S531:S533"/>
    <mergeCell ref="B534:O535"/>
    <mergeCell ref="P534:Q534"/>
    <mergeCell ref="T534:T535"/>
    <mergeCell ref="P535:Q535"/>
    <mergeCell ref="E525:E527"/>
    <mergeCell ref="F525:F527"/>
    <mergeCell ref="G525:G527"/>
    <mergeCell ref="H525:H527"/>
    <mergeCell ref="I525:I527"/>
    <mergeCell ref="N525:N527"/>
    <mergeCell ref="O525:O527"/>
    <mergeCell ref="P525:P527"/>
    <mergeCell ref="Q525:Q527"/>
    <mergeCell ref="R525:R527"/>
    <mergeCell ref="S525:S527"/>
    <mergeCell ref="B528:B530"/>
    <mergeCell ref="C528:C530"/>
    <mergeCell ref="D528:D530"/>
    <mergeCell ref="E528:E530"/>
    <mergeCell ref="F528:F530"/>
    <mergeCell ref="G528:G530"/>
    <mergeCell ref="H528:H530"/>
    <mergeCell ref="I528:I530"/>
    <mergeCell ref="N528:N530"/>
    <mergeCell ref="O528:O530"/>
    <mergeCell ref="P528:P530"/>
    <mergeCell ref="Q528:Q530"/>
    <mergeCell ref="R528:R530"/>
    <mergeCell ref="S528:S530"/>
    <mergeCell ref="B519:B521"/>
    <mergeCell ref="C519:C521"/>
    <mergeCell ref="D519:D521"/>
    <mergeCell ref="E519:E521"/>
    <mergeCell ref="F519:F521"/>
    <mergeCell ref="G519:G521"/>
    <mergeCell ref="H519:H521"/>
    <mergeCell ref="I519:I521"/>
    <mergeCell ref="N519:N521"/>
    <mergeCell ref="O519:O521"/>
    <mergeCell ref="P519:P521"/>
    <mergeCell ref="Q519:Q521"/>
    <mergeCell ref="R519:R521"/>
    <mergeCell ref="S519:S521"/>
    <mergeCell ref="T519:T533"/>
    <mergeCell ref="B522:B524"/>
    <mergeCell ref="C522:C524"/>
    <mergeCell ref="D522:D524"/>
    <mergeCell ref="E522:E524"/>
    <mergeCell ref="F522:F524"/>
    <mergeCell ref="G522:G524"/>
    <mergeCell ref="H522:H524"/>
    <mergeCell ref="I522:I524"/>
    <mergeCell ref="N522:N524"/>
    <mergeCell ref="O522:O524"/>
    <mergeCell ref="P522:P524"/>
    <mergeCell ref="Q522:Q524"/>
    <mergeCell ref="R522:R524"/>
    <mergeCell ref="S522:S524"/>
    <mergeCell ref="B525:B527"/>
    <mergeCell ref="C525:C527"/>
    <mergeCell ref="D525:D527"/>
    <mergeCell ref="C516:E516"/>
    <mergeCell ref="F516:O516"/>
    <mergeCell ref="P516:R516"/>
    <mergeCell ref="B517:B518"/>
    <mergeCell ref="C517:C518"/>
    <mergeCell ref="D517:D518"/>
    <mergeCell ref="E517:E518"/>
    <mergeCell ref="F517:F518"/>
    <mergeCell ref="G517:G518"/>
    <mergeCell ref="H517:H518"/>
    <mergeCell ref="I517:I518"/>
    <mergeCell ref="J517:M517"/>
    <mergeCell ref="N517:N518"/>
    <mergeCell ref="O517:O518"/>
    <mergeCell ref="R517:R518"/>
    <mergeCell ref="S517:S518"/>
    <mergeCell ref="T517:T518"/>
    <mergeCell ref="J518:M518"/>
    <mergeCell ref="B509:B511"/>
    <mergeCell ref="C509:C511"/>
    <mergeCell ref="D509:D511"/>
    <mergeCell ref="E509:E511"/>
    <mergeCell ref="F509:F511"/>
    <mergeCell ref="G509:G511"/>
    <mergeCell ref="H509:H511"/>
    <mergeCell ref="I509:I511"/>
    <mergeCell ref="N509:N511"/>
    <mergeCell ref="O509:O511"/>
    <mergeCell ref="P509:P511"/>
    <mergeCell ref="Q509:Q511"/>
    <mergeCell ref="R509:R511"/>
    <mergeCell ref="S509:S511"/>
    <mergeCell ref="B512:O513"/>
    <mergeCell ref="P512:Q512"/>
    <mergeCell ref="T512:T513"/>
    <mergeCell ref="P513:Q513"/>
    <mergeCell ref="E503:E505"/>
    <mergeCell ref="F503:F505"/>
    <mergeCell ref="G503:G505"/>
    <mergeCell ref="H503:H505"/>
    <mergeCell ref="I503:I505"/>
    <mergeCell ref="N503:N505"/>
    <mergeCell ref="O503:O505"/>
    <mergeCell ref="P503:P505"/>
    <mergeCell ref="Q503:Q505"/>
    <mergeCell ref="R503:R505"/>
    <mergeCell ref="S503:S505"/>
    <mergeCell ref="B506:B508"/>
    <mergeCell ref="C506:C508"/>
    <mergeCell ref="D506:D508"/>
    <mergeCell ref="E506:E508"/>
    <mergeCell ref="F506:F508"/>
    <mergeCell ref="G506:G508"/>
    <mergeCell ref="H506:H508"/>
    <mergeCell ref="I506:I508"/>
    <mergeCell ref="N506:N508"/>
    <mergeCell ref="O506:O508"/>
    <mergeCell ref="P506:P508"/>
    <mergeCell ref="Q506:Q508"/>
    <mergeCell ref="R506:R508"/>
    <mergeCell ref="S506:S508"/>
    <mergeCell ref="B497:B499"/>
    <mergeCell ref="C497:C499"/>
    <mergeCell ref="D497:D499"/>
    <mergeCell ref="E497:E499"/>
    <mergeCell ref="F497:F499"/>
    <mergeCell ref="G497:G499"/>
    <mergeCell ref="H497:H499"/>
    <mergeCell ref="I497:I499"/>
    <mergeCell ref="N497:N499"/>
    <mergeCell ref="O497:O499"/>
    <mergeCell ref="P497:P499"/>
    <mergeCell ref="Q497:Q499"/>
    <mergeCell ref="R497:R499"/>
    <mergeCell ref="S497:S499"/>
    <mergeCell ref="T497:T511"/>
    <mergeCell ref="B500:B502"/>
    <mergeCell ref="C500:C502"/>
    <mergeCell ref="D500:D502"/>
    <mergeCell ref="E500:E502"/>
    <mergeCell ref="F500:F502"/>
    <mergeCell ref="G500:G502"/>
    <mergeCell ref="H500:H502"/>
    <mergeCell ref="I500:I502"/>
    <mergeCell ref="N500:N502"/>
    <mergeCell ref="O500:O502"/>
    <mergeCell ref="P500:P502"/>
    <mergeCell ref="Q500:Q502"/>
    <mergeCell ref="R500:R502"/>
    <mergeCell ref="S500:S502"/>
    <mergeCell ref="B503:B505"/>
    <mergeCell ref="C503:C505"/>
    <mergeCell ref="D503:D505"/>
    <mergeCell ref="C494:E494"/>
    <mergeCell ref="F494:O494"/>
    <mergeCell ref="P494:R494"/>
    <mergeCell ref="B495:B496"/>
    <mergeCell ref="C495:C496"/>
    <mergeCell ref="D495:D496"/>
    <mergeCell ref="E495:E496"/>
    <mergeCell ref="F495:F496"/>
    <mergeCell ref="G495:G496"/>
    <mergeCell ref="H495:H496"/>
    <mergeCell ref="I495:I496"/>
    <mergeCell ref="J495:M495"/>
    <mergeCell ref="N495:N496"/>
    <mergeCell ref="O495:O496"/>
    <mergeCell ref="R495:R496"/>
    <mergeCell ref="S495:S496"/>
    <mergeCell ref="T495:T496"/>
    <mergeCell ref="J496:M496"/>
    <mergeCell ref="B487:B489"/>
    <mergeCell ref="C487:C489"/>
    <mergeCell ref="D487:D489"/>
    <mergeCell ref="E487:E489"/>
    <mergeCell ref="F487:F489"/>
    <mergeCell ref="G487:G489"/>
    <mergeCell ref="H487:H489"/>
    <mergeCell ref="I487:I489"/>
    <mergeCell ref="N487:N489"/>
    <mergeCell ref="O487:O489"/>
    <mergeCell ref="P487:P489"/>
    <mergeCell ref="Q487:Q489"/>
    <mergeCell ref="R487:R489"/>
    <mergeCell ref="S487:S489"/>
    <mergeCell ref="B490:O491"/>
    <mergeCell ref="P490:Q490"/>
    <mergeCell ref="T490:T491"/>
    <mergeCell ref="P491:Q491"/>
    <mergeCell ref="E481:E483"/>
    <mergeCell ref="F481:F483"/>
    <mergeCell ref="G481:G483"/>
    <mergeCell ref="H481:H483"/>
    <mergeCell ref="I481:I483"/>
    <mergeCell ref="N481:N483"/>
    <mergeCell ref="O481:O483"/>
    <mergeCell ref="P481:P483"/>
    <mergeCell ref="Q481:Q483"/>
    <mergeCell ref="R481:R483"/>
    <mergeCell ref="S481:S483"/>
    <mergeCell ref="B484:B486"/>
    <mergeCell ref="C484:C486"/>
    <mergeCell ref="D484:D486"/>
    <mergeCell ref="E484:E486"/>
    <mergeCell ref="F484:F486"/>
    <mergeCell ref="G484:G486"/>
    <mergeCell ref="H484:H486"/>
    <mergeCell ref="I484:I486"/>
    <mergeCell ref="N484:N486"/>
    <mergeCell ref="O484:O486"/>
    <mergeCell ref="P484:P486"/>
    <mergeCell ref="Q484:Q486"/>
    <mergeCell ref="R484:R486"/>
    <mergeCell ref="S484:S486"/>
    <mergeCell ref="B475:B477"/>
    <mergeCell ref="C475:C477"/>
    <mergeCell ref="D475:D477"/>
    <mergeCell ref="E475:E477"/>
    <mergeCell ref="F475:F477"/>
    <mergeCell ref="G475:G477"/>
    <mergeCell ref="H475:H477"/>
    <mergeCell ref="I475:I477"/>
    <mergeCell ref="N475:N477"/>
    <mergeCell ref="O475:O477"/>
    <mergeCell ref="P475:P477"/>
    <mergeCell ref="Q475:Q477"/>
    <mergeCell ref="R475:R477"/>
    <mergeCell ref="S475:S477"/>
    <mergeCell ref="T475:T489"/>
    <mergeCell ref="B478:B480"/>
    <mergeCell ref="C478:C480"/>
    <mergeCell ref="D478:D480"/>
    <mergeCell ref="E478:E480"/>
    <mergeCell ref="F478:F480"/>
    <mergeCell ref="G478:G480"/>
    <mergeCell ref="H478:H480"/>
    <mergeCell ref="I478:I480"/>
    <mergeCell ref="N478:N480"/>
    <mergeCell ref="O478:O480"/>
    <mergeCell ref="P478:P480"/>
    <mergeCell ref="Q478:Q480"/>
    <mergeCell ref="R478:R480"/>
    <mergeCell ref="S478:S480"/>
    <mergeCell ref="B481:B483"/>
    <mergeCell ref="C481:C483"/>
    <mergeCell ref="D481:D483"/>
    <mergeCell ref="C472:E472"/>
    <mergeCell ref="F472:O472"/>
    <mergeCell ref="P472:R472"/>
    <mergeCell ref="B473:B474"/>
    <mergeCell ref="C473:C474"/>
    <mergeCell ref="D473:D474"/>
    <mergeCell ref="E473:E474"/>
    <mergeCell ref="F473:F474"/>
    <mergeCell ref="G473:G474"/>
    <mergeCell ref="H473:H474"/>
    <mergeCell ref="I473:I474"/>
    <mergeCell ref="J473:M473"/>
    <mergeCell ref="N473:N474"/>
    <mergeCell ref="O473:O474"/>
    <mergeCell ref="R473:R474"/>
    <mergeCell ref="S473:S474"/>
    <mergeCell ref="T473:T474"/>
    <mergeCell ref="J474:M474"/>
    <mergeCell ref="B465:B467"/>
    <mergeCell ref="C465:C467"/>
    <mergeCell ref="D465:D467"/>
    <mergeCell ref="E465:E467"/>
    <mergeCell ref="F465:F467"/>
    <mergeCell ref="G465:G467"/>
    <mergeCell ref="H465:H467"/>
    <mergeCell ref="I465:I467"/>
    <mergeCell ref="N465:N467"/>
    <mergeCell ref="O465:O467"/>
    <mergeCell ref="P465:P467"/>
    <mergeCell ref="Q465:Q467"/>
    <mergeCell ref="R465:R467"/>
    <mergeCell ref="S465:S467"/>
    <mergeCell ref="B468:O469"/>
    <mergeCell ref="P468:Q468"/>
    <mergeCell ref="T468:T469"/>
    <mergeCell ref="P469:Q469"/>
    <mergeCell ref="E459:E461"/>
    <mergeCell ref="F459:F461"/>
    <mergeCell ref="G459:G461"/>
    <mergeCell ref="H459:H461"/>
    <mergeCell ref="I459:I461"/>
    <mergeCell ref="N459:N461"/>
    <mergeCell ref="O459:O461"/>
    <mergeCell ref="P459:P461"/>
    <mergeCell ref="Q459:Q461"/>
    <mergeCell ref="R459:R461"/>
    <mergeCell ref="S459:S461"/>
    <mergeCell ref="B462:B464"/>
    <mergeCell ref="C462:C464"/>
    <mergeCell ref="D462:D464"/>
    <mergeCell ref="E462:E464"/>
    <mergeCell ref="F462:F464"/>
    <mergeCell ref="G462:G464"/>
    <mergeCell ref="H462:H464"/>
    <mergeCell ref="I462:I464"/>
    <mergeCell ref="N462:N464"/>
    <mergeCell ref="O462:O464"/>
    <mergeCell ref="P462:P464"/>
    <mergeCell ref="Q462:Q464"/>
    <mergeCell ref="R462:R464"/>
    <mergeCell ref="S462:S464"/>
    <mergeCell ref="B453:B455"/>
    <mergeCell ref="C453:C455"/>
    <mergeCell ref="D453:D455"/>
    <mergeCell ref="E453:E455"/>
    <mergeCell ref="F453:F455"/>
    <mergeCell ref="G453:G455"/>
    <mergeCell ref="H453:H455"/>
    <mergeCell ref="I453:I455"/>
    <mergeCell ref="N453:N455"/>
    <mergeCell ref="O453:O455"/>
    <mergeCell ref="P453:P455"/>
    <mergeCell ref="Q453:Q455"/>
    <mergeCell ref="R453:R455"/>
    <mergeCell ref="S453:S455"/>
    <mergeCell ref="T453:T467"/>
    <mergeCell ref="B456:B458"/>
    <mergeCell ref="C456:C458"/>
    <mergeCell ref="D456:D458"/>
    <mergeCell ref="E456:E458"/>
    <mergeCell ref="F456:F458"/>
    <mergeCell ref="G456:G458"/>
    <mergeCell ref="H456:H458"/>
    <mergeCell ref="I456:I458"/>
    <mergeCell ref="N456:N458"/>
    <mergeCell ref="O456:O458"/>
    <mergeCell ref="P456:P458"/>
    <mergeCell ref="Q456:Q458"/>
    <mergeCell ref="R456:R458"/>
    <mergeCell ref="S456:S458"/>
    <mergeCell ref="B459:B461"/>
    <mergeCell ref="C459:C461"/>
    <mergeCell ref="D459:D461"/>
    <mergeCell ref="C450:E450"/>
    <mergeCell ref="F450:O450"/>
    <mergeCell ref="P450:R450"/>
    <mergeCell ref="B451:B452"/>
    <mergeCell ref="C451:C452"/>
    <mergeCell ref="D451:D452"/>
    <mergeCell ref="E451:E452"/>
    <mergeCell ref="F451:F452"/>
    <mergeCell ref="G451:G452"/>
    <mergeCell ref="H451:H452"/>
    <mergeCell ref="I451:I452"/>
    <mergeCell ref="J451:M451"/>
    <mergeCell ref="N451:N452"/>
    <mergeCell ref="O451:O452"/>
    <mergeCell ref="R451:R452"/>
    <mergeCell ref="S451:S452"/>
    <mergeCell ref="T451:T452"/>
    <mergeCell ref="J452:M452"/>
    <mergeCell ref="B443:B445"/>
    <mergeCell ref="C443:C445"/>
    <mergeCell ref="D443:D445"/>
    <mergeCell ref="E443:E445"/>
    <mergeCell ref="F443:F445"/>
    <mergeCell ref="G443:G445"/>
    <mergeCell ref="H443:H445"/>
    <mergeCell ref="I443:I445"/>
    <mergeCell ref="N443:N445"/>
    <mergeCell ref="O443:O445"/>
    <mergeCell ref="P443:P445"/>
    <mergeCell ref="Q443:Q445"/>
    <mergeCell ref="R443:R445"/>
    <mergeCell ref="S443:S445"/>
    <mergeCell ref="B446:O447"/>
    <mergeCell ref="P446:Q446"/>
    <mergeCell ref="T446:T447"/>
    <mergeCell ref="P447:Q447"/>
    <mergeCell ref="E437:E439"/>
    <mergeCell ref="F437:F439"/>
    <mergeCell ref="G437:G439"/>
    <mergeCell ref="H437:H439"/>
    <mergeCell ref="I437:I439"/>
    <mergeCell ref="N437:N439"/>
    <mergeCell ref="O437:O439"/>
    <mergeCell ref="P437:P439"/>
    <mergeCell ref="Q437:Q439"/>
    <mergeCell ref="R437:R439"/>
    <mergeCell ref="S437:S439"/>
    <mergeCell ref="B440:B442"/>
    <mergeCell ref="C440:C442"/>
    <mergeCell ref="D440:D442"/>
    <mergeCell ref="E440:E442"/>
    <mergeCell ref="F440:F442"/>
    <mergeCell ref="G440:G442"/>
    <mergeCell ref="H440:H442"/>
    <mergeCell ref="I440:I442"/>
    <mergeCell ref="N440:N442"/>
    <mergeCell ref="O440:O442"/>
    <mergeCell ref="P440:P442"/>
    <mergeCell ref="Q440:Q442"/>
    <mergeCell ref="R440:R442"/>
    <mergeCell ref="S440:S442"/>
    <mergeCell ref="B431:B433"/>
    <mergeCell ref="C431:C433"/>
    <mergeCell ref="D431:D433"/>
    <mergeCell ref="E431:E433"/>
    <mergeCell ref="F431:F433"/>
    <mergeCell ref="G431:G433"/>
    <mergeCell ref="H431:H433"/>
    <mergeCell ref="I431:I433"/>
    <mergeCell ref="N431:N433"/>
    <mergeCell ref="O431:O433"/>
    <mergeCell ref="P431:P433"/>
    <mergeCell ref="Q431:Q433"/>
    <mergeCell ref="R431:R433"/>
    <mergeCell ref="S431:S433"/>
    <mergeCell ref="T431:T445"/>
    <mergeCell ref="B434:B436"/>
    <mergeCell ref="C434:C436"/>
    <mergeCell ref="D434:D436"/>
    <mergeCell ref="E434:E436"/>
    <mergeCell ref="F434:F436"/>
    <mergeCell ref="G434:G436"/>
    <mergeCell ref="H434:H436"/>
    <mergeCell ref="I434:I436"/>
    <mergeCell ref="N434:N436"/>
    <mergeCell ref="O434:O436"/>
    <mergeCell ref="P434:P436"/>
    <mergeCell ref="Q434:Q436"/>
    <mergeCell ref="R434:R436"/>
    <mergeCell ref="S434:S436"/>
    <mergeCell ref="B437:B439"/>
    <mergeCell ref="C437:C439"/>
    <mergeCell ref="D437:D439"/>
    <mergeCell ref="C428:E428"/>
    <mergeCell ref="F428:O428"/>
    <mergeCell ref="P428:R428"/>
    <mergeCell ref="B429:B430"/>
    <mergeCell ref="C429:C430"/>
    <mergeCell ref="D429:D430"/>
    <mergeCell ref="E429:E430"/>
    <mergeCell ref="F429:F430"/>
    <mergeCell ref="G429:G430"/>
    <mergeCell ref="H429:H430"/>
    <mergeCell ref="I429:I430"/>
    <mergeCell ref="J429:M429"/>
    <mergeCell ref="N429:N430"/>
    <mergeCell ref="O429:O430"/>
    <mergeCell ref="R429:R430"/>
    <mergeCell ref="S429:S430"/>
    <mergeCell ref="T429:T430"/>
    <mergeCell ref="J430:M430"/>
    <mergeCell ref="B421:B423"/>
    <mergeCell ref="C421:C423"/>
    <mergeCell ref="D421:D423"/>
    <mergeCell ref="E421:E423"/>
    <mergeCell ref="F421:F423"/>
    <mergeCell ref="G421:G423"/>
    <mergeCell ref="H421:H423"/>
    <mergeCell ref="I421:I423"/>
    <mergeCell ref="N421:N423"/>
    <mergeCell ref="O421:O423"/>
    <mergeCell ref="P421:P423"/>
    <mergeCell ref="Q421:Q423"/>
    <mergeCell ref="R421:R423"/>
    <mergeCell ref="S421:S423"/>
    <mergeCell ref="B424:O425"/>
    <mergeCell ref="P424:Q424"/>
    <mergeCell ref="T424:T425"/>
    <mergeCell ref="P425:Q425"/>
    <mergeCell ref="E415:E417"/>
    <mergeCell ref="F415:F417"/>
    <mergeCell ref="G415:G417"/>
    <mergeCell ref="H415:H417"/>
    <mergeCell ref="I415:I417"/>
    <mergeCell ref="N415:N417"/>
    <mergeCell ref="O415:O417"/>
    <mergeCell ref="P415:P417"/>
    <mergeCell ref="Q415:Q417"/>
    <mergeCell ref="R415:R417"/>
    <mergeCell ref="S415:S417"/>
    <mergeCell ref="B418:B420"/>
    <mergeCell ref="C418:C420"/>
    <mergeCell ref="D418:D420"/>
    <mergeCell ref="E418:E420"/>
    <mergeCell ref="F418:F420"/>
    <mergeCell ref="G418:G420"/>
    <mergeCell ref="H418:H420"/>
    <mergeCell ref="I418:I420"/>
    <mergeCell ref="N418:N420"/>
    <mergeCell ref="O418:O420"/>
    <mergeCell ref="P418:P420"/>
    <mergeCell ref="Q418:Q420"/>
    <mergeCell ref="R418:R420"/>
    <mergeCell ref="S418:S420"/>
    <mergeCell ref="B409:B411"/>
    <mergeCell ref="C409:C411"/>
    <mergeCell ref="D409:D411"/>
    <mergeCell ref="E409:E411"/>
    <mergeCell ref="F409:F411"/>
    <mergeCell ref="G409:G411"/>
    <mergeCell ref="H409:H411"/>
    <mergeCell ref="I409:I411"/>
    <mergeCell ref="N409:N411"/>
    <mergeCell ref="O409:O411"/>
    <mergeCell ref="P409:P411"/>
    <mergeCell ref="Q409:Q411"/>
    <mergeCell ref="R409:R411"/>
    <mergeCell ref="S409:S411"/>
    <mergeCell ref="T409:T423"/>
    <mergeCell ref="B412:B414"/>
    <mergeCell ref="C412:C414"/>
    <mergeCell ref="D412:D414"/>
    <mergeCell ref="E412:E414"/>
    <mergeCell ref="F412:F414"/>
    <mergeCell ref="G412:G414"/>
    <mergeCell ref="H412:H414"/>
    <mergeCell ref="I412:I414"/>
    <mergeCell ref="N412:N414"/>
    <mergeCell ref="O412:O414"/>
    <mergeCell ref="P412:P414"/>
    <mergeCell ref="Q412:Q414"/>
    <mergeCell ref="R412:R414"/>
    <mergeCell ref="S412:S414"/>
    <mergeCell ref="B415:B417"/>
    <mergeCell ref="C415:C417"/>
    <mergeCell ref="D415:D417"/>
    <mergeCell ref="C406:E406"/>
    <mergeCell ref="F406:O406"/>
    <mergeCell ref="P406:R406"/>
    <mergeCell ref="B407:B408"/>
    <mergeCell ref="C407:C408"/>
    <mergeCell ref="D407:D408"/>
    <mergeCell ref="E407:E408"/>
    <mergeCell ref="F407:F408"/>
    <mergeCell ref="G407:G408"/>
    <mergeCell ref="H407:H408"/>
    <mergeCell ref="I407:I408"/>
    <mergeCell ref="J407:M407"/>
    <mergeCell ref="N407:N408"/>
    <mergeCell ref="O407:O408"/>
    <mergeCell ref="R407:R408"/>
    <mergeCell ref="S407:S408"/>
    <mergeCell ref="T407:T408"/>
    <mergeCell ref="J408:M408"/>
    <mergeCell ref="B399:B401"/>
    <mergeCell ref="C399:C401"/>
    <mergeCell ref="D399:D401"/>
    <mergeCell ref="E399:E401"/>
    <mergeCell ref="F399:F401"/>
    <mergeCell ref="G399:G401"/>
    <mergeCell ref="H399:H401"/>
    <mergeCell ref="I399:I401"/>
    <mergeCell ref="N399:N401"/>
    <mergeCell ref="O399:O401"/>
    <mergeCell ref="P399:P401"/>
    <mergeCell ref="Q399:Q401"/>
    <mergeCell ref="R399:R401"/>
    <mergeCell ref="S399:S401"/>
    <mergeCell ref="B402:O403"/>
    <mergeCell ref="P402:Q402"/>
    <mergeCell ref="T402:T403"/>
    <mergeCell ref="P403:Q403"/>
    <mergeCell ref="E393:E395"/>
    <mergeCell ref="F393:F395"/>
    <mergeCell ref="G393:G395"/>
    <mergeCell ref="H393:H395"/>
    <mergeCell ref="I393:I395"/>
    <mergeCell ref="N393:N395"/>
    <mergeCell ref="O393:O395"/>
    <mergeCell ref="P393:P395"/>
    <mergeCell ref="Q393:Q395"/>
    <mergeCell ref="R393:R395"/>
    <mergeCell ref="S393:S395"/>
    <mergeCell ref="B396:B398"/>
    <mergeCell ref="C396:C398"/>
    <mergeCell ref="D396:D398"/>
    <mergeCell ref="E396:E398"/>
    <mergeCell ref="F396:F398"/>
    <mergeCell ref="G396:G398"/>
    <mergeCell ref="H396:H398"/>
    <mergeCell ref="I396:I398"/>
    <mergeCell ref="N396:N398"/>
    <mergeCell ref="O396:O398"/>
    <mergeCell ref="P396:P398"/>
    <mergeCell ref="Q396:Q398"/>
    <mergeCell ref="R396:R398"/>
    <mergeCell ref="S396:S398"/>
    <mergeCell ref="B387:B389"/>
    <mergeCell ref="C387:C389"/>
    <mergeCell ref="D387:D389"/>
    <mergeCell ref="E387:E389"/>
    <mergeCell ref="F387:F389"/>
    <mergeCell ref="G387:G389"/>
    <mergeCell ref="H387:H389"/>
    <mergeCell ref="I387:I389"/>
    <mergeCell ref="N387:N389"/>
    <mergeCell ref="O387:O389"/>
    <mergeCell ref="P387:P389"/>
    <mergeCell ref="Q387:Q389"/>
    <mergeCell ref="R387:R389"/>
    <mergeCell ref="S387:S389"/>
    <mergeCell ref="T387:T401"/>
    <mergeCell ref="B390:B392"/>
    <mergeCell ref="C390:C392"/>
    <mergeCell ref="D390:D392"/>
    <mergeCell ref="E390:E392"/>
    <mergeCell ref="F390:F392"/>
    <mergeCell ref="G390:G392"/>
    <mergeCell ref="H390:H392"/>
    <mergeCell ref="I390:I392"/>
    <mergeCell ref="N390:N392"/>
    <mergeCell ref="O390:O392"/>
    <mergeCell ref="P390:P392"/>
    <mergeCell ref="Q390:Q392"/>
    <mergeCell ref="R390:R392"/>
    <mergeCell ref="S390:S392"/>
    <mergeCell ref="B393:B395"/>
    <mergeCell ref="C393:C395"/>
    <mergeCell ref="D393:D395"/>
    <mergeCell ref="C384:E384"/>
    <mergeCell ref="F384:O384"/>
    <mergeCell ref="P384:R384"/>
    <mergeCell ref="B385:B386"/>
    <mergeCell ref="C385:C386"/>
    <mergeCell ref="D385:D386"/>
    <mergeCell ref="E385:E386"/>
    <mergeCell ref="F385:F386"/>
    <mergeCell ref="G385:G386"/>
    <mergeCell ref="H385:H386"/>
    <mergeCell ref="I385:I386"/>
    <mergeCell ref="J385:M385"/>
    <mergeCell ref="N385:N386"/>
    <mergeCell ref="O385:O386"/>
    <mergeCell ref="R385:R386"/>
    <mergeCell ref="S385:S386"/>
    <mergeCell ref="T385:T386"/>
    <mergeCell ref="J386:M386"/>
    <mergeCell ref="B336:O337"/>
    <mergeCell ref="P336:Q336"/>
    <mergeCell ref="T336:T337"/>
    <mergeCell ref="P337:Q337"/>
    <mergeCell ref="B330:B332"/>
    <mergeCell ref="C330:C332"/>
    <mergeCell ref="D330:D332"/>
    <mergeCell ref="E330:E332"/>
    <mergeCell ref="F330:F332"/>
    <mergeCell ref="G330:G332"/>
    <mergeCell ref="H330:H332"/>
    <mergeCell ref="I330:I332"/>
    <mergeCell ref="N330:N332"/>
    <mergeCell ref="O330:O332"/>
    <mergeCell ref="P330:P332"/>
    <mergeCell ref="Q330:Q332"/>
    <mergeCell ref="R330:R332"/>
    <mergeCell ref="S330:S332"/>
    <mergeCell ref="B333:B335"/>
    <mergeCell ref="C333:C335"/>
    <mergeCell ref="D333:D335"/>
    <mergeCell ref="E333:E335"/>
    <mergeCell ref="F333:F335"/>
    <mergeCell ref="G333:G335"/>
    <mergeCell ref="H333:H335"/>
    <mergeCell ref="I333:I335"/>
    <mergeCell ref="N333:N335"/>
    <mergeCell ref="O333:O335"/>
    <mergeCell ref="P333:P335"/>
    <mergeCell ref="Q333:Q335"/>
    <mergeCell ref="R333:R335"/>
    <mergeCell ref="S333:S335"/>
    <mergeCell ref="B327:B329"/>
    <mergeCell ref="C327:C329"/>
    <mergeCell ref="D327:D329"/>
    <mergeCell ref="E327:E329"/>
    <mergeCell ref="F327:F329"/>
    <mergeCell ref="G327:G329"/>
    <mergeCell ref="H327:H329"/>
    <mergeCell ref="I327:I329"/>
    <mergeCell ref="N327:N329"/>
    <mergeCell ref="O327:O329"/>
    <mergeCell ref="P327:P329"/>
    <mergeCell ref="Q327:Q329"/>
    <mergeCell ref="R327:R329"/>
    <mergeCell ref="S327:S329"/>
    <mergeCell ref="B321:B323"/>
    <mergeCell ref="C321:C323"/>
    <mergeCell ref="D321:D323"/>
    <mergeCell ref="E321:E323"/>
    <mergeCell ref="F321:F323"/>
    <mergeCell ref="G321:G323"/>
    <mergeCell ref="H321:H323"/>
    <mergeCell ref="I321:I323"/>
    <mergeCell ref="N321:N323"/>
    <mergeCell ref="O321:O323"/>
    <mergeCell ref="P321:P323"/>
    <mergeCell ref="Q321:Q323"/>
    <mergeCell ref="R321:R323"/>
    <mergeCell ref="S321:S323"/>
    <mergeCell ref="T321:T335"/>
    <mergeCell ref="B324:B326"/>
    <mergeCell ref="C324:C326"/>
    <mergeCell ref="D324:D326"/>
    <mergeCell ref="E324:E326"/>
    <mergeCell ref="F324:F326"/>
    <mergeCell ref="G324:G326"/>
    <mergeCell ref="H324:H326"/>
    <mergeCell ref="I324:I326"/>
    <mergeCell ref="N324:N326"/>
    <mergeCell ref="O324:O326"/>
    <mergeCell ref="P324:P326"/>
    <mergeCell ref="Q324:Q326"/>
    <mergeCell ref="R324:R326"/>
    <mergeCell ref="S324:S326"/>
    <mergeCell ref="B314:O315"/>
    <mergeCell ref="P314:Q314"/>
    <mergeCell ref="T314:T315"/>
    <mergeCell ref="P315:Q315"/>
    <mergeCell ref="C318:E318"/>
    <mergeCell ref="F318:O318"/>
    <mergeCell ref="P318:R318"/>
    <mergeCell ref="B319:B320"/>
    <mergeCell ref="C319:C320"/>
    <mergeCell ref="D319:D320"/>
    <mergeCell ref="E319:E320"/>
    <mergeCell ref="F319:F320"/>
    <mergeCell ref="G319:G320"/>
    <mergeCell ref="H319:H320"/>
    <mergeCell ref="I319:I320"/>
    <mergeCell ref="J319:M319"/>
    <mergeCell ref="N319:N320"/>
    <mergeCell ref="O319:O320"/>
    <mergeCell ref="R319:R320"/>
    <mergeCell ref="S319:S320"/>
    <mergeCell ref="T319:T320"/>
    <mergeCell ref="J320:M320"/>
    <mergeCell ref="B308:B310"/>
    <mergeCell ref="C308:C310"/>
    <mergeCell ref="D308:D310"/>
    <mergeCell ref="E308:E310"/>
    <mergeCell ref="F308:F310"/>
    <mergeCell ref="G308:G310"/>
    <mergeCell ref="H308:H310"/>
    <mergeCell ref="I308:I310"/>
    <mergeCell ref="N308:N310"/>
    <mergeCell ref="O308:O310"/>
    <mergeCell ref="P308:P310"/>
    <mergeCell ref="Q308:Q310"/>
    <mergeCell ref="R308:R310"/>
    <mergeCell ref="S308:S310"/>
    <mergeCell ref="B311:B313"/>
    <mergeCell ref="C311:C313"/>
    <mergeCell ref="D311:D313"/>
    <mergeCell ref="E311:E313"/>
    <mergeCell ref="F311:F313"/>
    <mergeCell ref="G311:G313"/>
    <mergeCell ref="H311:H313"/>
    <mergeCell ref="I311:I313"/>
    <mergeCell ref="N311:N313"/>
    <mergeCell ref="O311:O313"/>
    <mergeCell ref="P311:P313"/>
    <mergeCell ref="Q311:Q313"/>
    <mergeCell ref="R311:R313"/>
    <mergeCell ref="C302:C304"/>
    <mergeCell ref="D302:D304"/>
    <mergeCell ref="E302:E304"/>
    <mergeCell ref="F302:F304"/>
    <mergeCell ref="G302:G304"/>
    <mergeCell ref="H302:H304"/>
    <mergeCell ref="I302:I304"/>
    <mergeCell ref="N302:N304"/>
    <mergeCell ref="O302:O304"/>
    <mergeCell ref="P302:P304"/>
    <mergeCell ref="Q302:Q304"/>
    <mergeCell ref="R302:R304"/>
    <mergeCell ref="S302:S304"/>
    <mergeCell ref="B305:B307"/>
    <mergeCell ref="C305:C307"/>
    <mergeCell ref="D305:D307"/>
    <mergeCell ref="E305:E307"/>
    <mergeCell ref="F305:F307"/>
    <mergeCell ref="G305:G307"/>
    <mergeCell ref="H305:H307"/>
    <mergeCell ref="I305:I307"/>
    <mergeCell ref="N305:N307"/>
    <mergeCell ref="O305:O307"/>
    <mergeCell ref="P305:P307"/>
    <mergeCell ref="Q305:Q307"/>
    <mergeCell ref="R305:R307"/>
    <mergeCell ref="S305:S307"/>
    <mergeCell ref="B297:B298"/>
    <mergeCell ref="C297:C298"/>
    <mergeCell ref="D297:D298"/>
    <mergeCell ref="E297:E298"/>
    <mergeCell ref="F297:F298"/>
    <mergeCell ref="G297:G298"/>
    <mergeCell ref="H297:H298"/>
    <mergeCell ref="I297:I298"/>
    <mergeCell ref="J297:M297"/>
    <mergeCell ref="N297:N298"/>
    <mergeCell ref="O297:O298"/>
    <mergeCell ref="R297:R298"/>
    <mergeCell ref="S297:S298"/>
    <mergeCell ref="T297:T298"/>
    <mergeCell ref="J298:M298"/>
    <mergeCell ref="B299:B301"/>
    <mergeCell ref="C299:C301"/>
    <mergeCell ref="D299:D301"/>
    <mergeCell ref="E299:E301"/>
    <mergeCell ref="F299:F301"/>
    <mergeCell ref="G299:G301"/>
    <mergeCell ref="H299:H301"/>
    <mergeCell ref="I299:I301"/>
    <mergeCell ref="N299:N301"/>
    <mergeCell ref="O299:O301"/>
    <mergeCell ref="P299:P301"/>
    <mergeCell ref="Q299:Q301"/>
    <mergeCell ref="R299:R301"/>
    <mergeCell ref="S299:S301"/>
    <mergeCell ref="T299:T313"/>
    <mergeCell ref="S311:S313"/>
    <mergeCell ref="B302:B304"/>
    <mergeCell ref="F289:F291"/>
    <mergeCell ref="G289:G291"/>
    <mergeCell ref="H289:H291"/>
    <mergeCell ref="I289:I291"/>
    <mergeCell ref="P289:P291"/>
    <mergeCell ref="Q289:Q291"/>
    <mergeCell ref="S289:S291"/>
    <mergeCell ref="T289:T291"/>
    <mergeCell ref="U289:U291"/>
    <mergeCell ref="V289:V291"/>
    <mergeCell ref="B292:O293"/>
    <mergeCell ref="P292:Q292"/>
    <mergeCell ref="T292:T293"/>
    <mergeCell ref="P293:Q293"/>
    <mergeCell ref="C296:E296"/>
    <mergeCell ref="F296:O296"/>
    <mergeCell ref="P296:R296"/>
    <mergeCell ref="B289:B291"/>
    <mergeCell ref="C289:C291"/>
    <mergeCell ref="D289:D291"/>
    <mergeCell ref="E289:E291"/>
    <mergeCell ref="C283:C285"/>
    <mergeCell ref="D283:D285"/>
    <mergeCell ref="E283:E285"/>
    <mergeCell ref="F283:F285"/>
    <mergeCell ref="G283:G285"/>
    <mergeCell ref="H283:H285"/>
    <mergeCell ref="I283:I285"/>
    <mergeCell ref="P283:P285"/>
    <mergeCell ref="V283:V285"/>
    <mergeCell ref="B286:B288"/>
    <mergeCell ref="C286:C288"/>
    <mergeCell ref="D286:D288"/>
    <mergeCell ref="E286:E288"/>
    <mergeCell ref="F286:F288"/>
    <mergeCell ref="G286:G288"/>
    <mergeCell ref="H286:H288"/>
    <mergeCell ref="I286:I288"/>
    <mergeCell ref="P286:P288"/>
    <mergeCell ref="Q286:Q288"/>
    <mergeCell ref="S286:S288"/>
    <mergeCell ref="T286:T288"/>
    <mergeCell ref="U286:U288"/>
    <mergeCell ref="V286:V288"/>
    <mergeCell ref="Q283:Q285"/>
    <mergeCell ref="S283:S285"/>
    <mergeCell ref="T283:T285"/>
    <mergeCell ref="U283:U285"/>
    <mergeCell ref="W275:W276"/>
    <mergeCell ref="S277:S279"/>
    <mergeCell ref="T277:T279"/>
    <mergeCell ref="U277:U279"/>
    <mergeCell ref="V277:V279"/>
    <mergeCell ref="B280:B282"/>
    <mergeCell ref="C280:C282"/>
    <mergeCell ref="D280:D282"/>
    <mergeCell ref="E280:E282"/>
    <mergeCell ref="F280:F282"/>
    <mergeCell ref="G280:G282"/>
    <mergeCell ref="H280:H282"/>
    <mergeCell ref="I280:I282"/>
    <mergeCell ref="P280:P282"/>
    <mergeCell ref="Q280:Q282"/>
    <mergeCell ref="S280:S282"/>
    <mergeCell ref="T280:T282"/>
    <mergeCell ref="U280:U282"/>
    <mergeCell ref="V280:V282"/>
    <mergeCell ref="W277:W291"/>
    <mergeCell ref="N280:N282"/>
    <mergeCell ref="O280:O282"/>
    <mergeCell ref="N283:N285"/>
    <mergeCell ref="O283:O285"/>
    <mergeCell ref="N286:N288"/>
    <mergeCell ref="O286:O288"/>
    <mergeCell ref="N289:N291"/>
    <mergeCell ref="O289:O291"/>
    <mergeCell ref="R277:R279"/>
    <mergeCell ref="R280:R282"/>
    <mergeCell ref="R283:R285"/>
    <mergeCell ref="B283:B285"/>
    <mergeCell ref="P271:Q271"/>
    <mergeCell ref="C274:E274"/>
    <mergeCell ref="F274:O274"/>
    <mergeCell ref="P274:R274"/>
    <mergeCell ref="B275:B276"/>
    <mergeCell ref="C275:C276"/>
    <mergeCell ref="D275:D276"/>
    <mergeCell ref="E275:E276"/>
    <mergeCell ref="F275:F276"/>
    <mergeCell ref="G275:G276"/>
    <mergeCell ref="H275:H276"/>
    <mergeCell ref="I275:I276"/>
    <mergeCell ref="J275:M275"/>
    <mergeCell ref="P275:P276"/>
    <mergeCell ref="Q275:Q276"/>
    <mergeCell ref="U275:U276"/>
    <mergeCell ref="V275:V276"/>
    <mergeCell ref="J276:M276"/>
    <mergeCell ref="T275:T276"/>
    <mergeCell ref="I264:I266"/>
    <mergeCell ref="P264:P266"/>
    <mergeCell ref="Q264:Q266"/>
    <mergeCell ref="S264:S266"/>
    <mergeCell ref="T264:T266"/>
    <mergeCell ref="U264:U266"/>
    <mergeCell ref="V264:V266"/>
    <mergeCell ref="P267:P269"/>
    <mergeCell ref="Q267:Q269"/>
    <mergeCell ref="S267:S269"/>
    <mergeCell ref="T267:T269"/>
    <mergeCell ref="U267:U269"/>
    <mergeCell ref="V267:V269"/>
    <mergeCell ref="V255:V257"/>
    <mergeCell ref="W255:W269"/>
    <mergeCell ref="B258:B260"/>
    <mergeCell ref="C258:C260"/>
    <mergeCell ref="D258:D260"/>
    <mergeCell ref="E258:E260"/>
    <mergeCell ref="F258:F260"/>
    <mergeCell ref="G258:G260"/>
    <mergeCell ref="H258:H260"/>
    <mergeCell ref="I258:I260"/>
    <mergeCell ref="P258:P260"/>
    <mergeCell ref="Q258:Q260"/>
    <mergeCell ref="S258:S260"/>
    <mergeCell ref="T258:T260"/>
    <mergeCell ref="U258:U260"/>
    <mergeCell ref="V258:V260"/>
    <mergeCell ref="B261:B263"/>
    <mergeCell ref="C261:C263"/>
    <mergeCell ref="D261:D263"/>
    <mergeCell ref="E261:E263"/>
    <mergeCell ref="F261:F263"/>
    <mergeCell ref="G261:G263"/>
    <mergeCell ref="H261:H263"/>
    <mergeCell ref="I261:I263"/>
    <mergeCell ref="P261:P263"/>
    <mergeCell ref="V261:V263"/>
    <mergeCell ref="T248:T249"/>
    <mergeCell ref="P249:Q249"/>
    <mergeCell ref="C252:E252"/>
    <mergeCell ref="F252:O252"/>
    <mergeCell ref="P252:R252"/>
    <mergeCell ref="B253:B254"/>
    <mergeCell ref="C253:C254"/>
    <mergeCell ref="D253:D254"/>
    <mergeCell ref="E253:E254"/>
    <mergeCell ref="F253:F254"/>
    <mergeCell ref="G253:G254"/>
    <mergeCell ref="H253:H254"/>
    <mergeCell ref="I253:I254"/>
    <mergeCell ref="J253:M253"/>
    <mergeCell ref="P253:P254"/>
    <mergeCell ref="Q253:Q254"/>
    <mergeCell ref="U253:U254"/>
    <mergeCell ref="V253:V254"/>
    <mergeCell ref="J254:M254"/>
    <mergeCell ref="B255:B257"/>
    <mergeCell ref="C255:C257"/>
    <mergeCell ref="D255:D257"/>
    <mergeCell ref="E255:E257"/>
    <mergeCell ref="F255:F257"/>
    <mergeCell ref="V245:V247"/>
    <mergeCell ref="B248:O249"/>
    <mergeCell ref="P248:Q248"/>
    <mergeCell ref="F239:F241"/>
    <mergeCell ref="G239:G241"/>
    <mergeCell ref="H239:H241"/>
    <mergeCell ref="I239:I241"/>
    <mergeCell ref="P239:P241"/>
    <mergeCell ref="Q239:Q241"/>
    <mergeCell ref="S239:S241"/>
    <mergeCell ref="T239:T241"/>
    <mergeCell ref="U239:U241"/>
    <mergeCell ref="V239:V241"/>
    <mergeCell ref="B242:B244"/>
    <mergeCell ref="C242:C244"/>
    <mergeCell ref="D242:D244"/>
    <mergeCell ref="E242:E244"/>
    <mergeCell ref="F242:F244"/>
    <mergeCell ref="G242:G244"/>
    <mergeCell ref="T242:T244"/>
    <mergeCell ref="U242:U244"/>
    <mergeCell ref="S245:S247"/>
    <mergeCell ref="T245:T247"/>
    <mergeCell ref="U245:U247"/>
    <mergeCell ref="J232:M232"/>
    <mergeCell ref="B233:B235"/>
    <mergeCell ref="C233:C235"/>
    <mergeCell ref="D233:D235"/>
    <mergeCell ref="B245:B247"/>
    <mergeCell ref="C245:C247"/>
    <mergeCell ref="D245:D247"/>
    <mergeCell ref="E245:E247"/>
    <mergeCell ref="F245:F247"/>
    <mergeCell ref="G245:G247"/>
    <mergeCell ref="H245:H247"/>
    <mergeCell ref="I245:I247"/>
    <mergeCell ref="N245:N247"/>
    <mergeCell ref="O245:O247"/>
    <mergeCell ref="P245:P247"/>
    <mergeCell ref="Q245:Q247"/>
    <mergeCell ref="R245:R247"/>
    <mergeCell ref="H236:H238"/>
    <mergeCell ref="I236:I238"/>
    <mergeCell ref="P236:P238"/>
    <mergeCell ref="Q236:Q238"/>
    <mergeCell ref="S236:S238"/>
    <mergeCell ref="T236:T238"/>
    <mergeCell ref="U236:U238"/>
    <mergeCell ref="V236:V238"/>
    <mergeCell ref="E239:E241"/>
    <mergeCell ref="B231:B232"/>
    <mergeCell ref="C231:C232"/>
    <mergeCell ref="D231:D232"/>
    <mergeCell ref="E231:E232"/>
    <mergeCell ref="F231:F232"/>
    <mergeCell ref="G231:G232"/>
    <mergeCell ref="H231:H232"/>
    <mergeCell ref="I231:I232"/>
    <mergeCell ref="J231:M231"/>
    <mergeCell ref="P231:P232"/>
    <mergeCell ref="Q231:Q232"/>
    <mergeCell ref="U231:U232"/>
    <mergeCell ref="V231:V232"/>
    <mergeCell ref="N231:N232"/>
    <mergeCell ref="O231:O232"/>
    <mergeCell ref="N233:N235"/>
    <mergeCell ref="O233:O235"/>
    <mergeCell ref="N236:N238"/>
    <mergeCell ref="O236:O238"/>
    <mergeCell ref="N239:N241"/>
    <mergeCell ref="O239:O241"/>
    <mergeCell ref="S231:S232"/>
    <mergeCell ref="T231:T232"/>
    <mergeCell ref="R231:R232"/>
    <mergeCell ref="R233:R235"/>
    <mergeCell ref="R236:R238"/>
    <mergeCell ref="R239:R241"/>
    <mergeCell ref="P230:R230"/>
    <mergeCell ref="B223:B225"/>
    <mergeCell ref="C223:C225"/>
    <mergeCell ref="D223:D225"/>
    <mergeCell ref="E223:E225"/>
    <mergeCell ref="I242:I244"/>
    <mergeCell ref="N242:N244"/>
    <mergeCell ref="O242:O244"/>
    <mergeCell ref="P242:P244"/>
    <mergeCell ref="Q242:Q244"/>
    <mergeCell ref="R242:R244"/>
    <mergeCell ref="V242:V244"/>
    <mergeCell ref="B239:B241"/>
    <mergeCell ref="C239:C241"/>
    <mergeCell ref="D239:D241"/>
    <mergeCell ref="E233:E235"/>
    <mergeCell ref="F233:F235"/>
    <mergeCell ref="G233:G235"/>
    <mergeCell ref="H233:H235"/>
    <mergeCell ref="I233:I235"/>
    <mergeCell ref="P233:P235"/>
    <mergeCell ref="Q233:Q235"/>
    <mergeCell ref="S233:S235"/>
    <mergeCell ref="T233:T235"/>
    <mergeCell ref="U233:U235"/>
    <mergeCell ref="V233:V235"/>
    <mergeCell ref="B236:B238"/>
    <mergeCell ref="C236:C238"/>
    <mergeCell ref="D236:D238"/>
    <mergeCell ref="E236:E238"/>
    <mergeCell ref="F236:F238"/>
    <mergeCell ref="G236:G238"/>
    <mergeCell ref="G220:G222"/>
    <mergeCell ref="H220:H222"/>
    <mergeCell ref="I220:I222"/>
    <mergeCell ref="P220:P222"/>
    <mergeCell ref="Q220:Q222"/>
    <mergeCell ref="S220:S222"/>
    <mergeCell ref="T220:T222"/>
    <mergeCell ref="U220:U222"/>
    <mergeCell ref="V220:V222"/>
    <mergeCell ref="H217:H219"/>
    <mergeCell ref="I217:I219"/>
    <mergeCell ref="P217:P219"/>
    <mergeCell ref="Q217:Q219"/>
    <mergeCell ref="S217:S219"/>
    <mergeCell ref="T217:T219"/>
    <mergeCell ref="H242:H244"/>
    <mergeCell ref="F223:F225"/>
    <mergeCell ref="G223:G225"/>
    <mergeCell ref="H223:H225"/>
    <mergeCell ref="I223:I225"/>
    <mergeCell ref="P223:P225"/>
    <mergeCell ref="Q223:Q225"/>
    <mergeCell ref="S223:S225"/>
    <mergeCell ref="T223:T225"/>
    <mergeCell ref="U223:U225"/>
    <mergeCell ref="V223:V225"/>
    <mergeCell ref="B226:O227"/>
    <mergeCell ref="P226:Q226"/>
    <mergeCell ref="T226:T227"/>
    <mergeCell ref="P227:Q227"/>
    <mergeCell ref="C230:E230"/>
    <mergeCell ref="F230:O230"/>
    <mergeCell ref="B211:B213"/>
    <mergeCell ref="C211:C213"/>
    <mergeCell ref="D211:D213"/>
    <mergeCell ref="E211:E213"/>
    <mergeCell ref="F211:F213"/>
    <mergeCell ref="G211:G213"/>
    <mergeCell ref="H211:H213"/>
    <mergeCell ref="I211:I213"/>
    <mergeCell ref="P211:P213"/>
    <mergeCell ref="Q211:Q213"/>
    <mergeCell ref="S211:S213"/>
    <mergeCell ref="T211:T213"/>
    <mergeCell ref="U211:U213"/>
    <mergeCell ref="V211:V213"/>
    <mergeCell ref="W211:W225"/>
    <mergeCell ref="B214:B216"/>
    <mergeCell ref="C214:C216"/>
    <mergeCell ref="D214:D216"/>
    <mergeCell ref="E214:E216"/>
    <mergeCell ref="F214:F216"/>
    <mergeCell ref="G214:G216"/>
    <mergeCell ref="H214:H216"/>
    <mergeCell ref="I214:I216"/>
    <mergeCell ref="P214:P216"/>
    <mergeCell ref="Q214:Q216"/>
    <mergeCell ref="S214:S216"/>
    <mergeCell ref="T214:T216"/>
    <mergeCell ref="U214:U216"/>
    <mergeCell ref="U217:U219"/>
    <mergeCell ref="B220:B222"/>
    <mergeCell ref="C220:C222"/>
    <mergeCell ref="D220:D222"/>
    <mergeCell ref="C208:E208"/>
    <mergeCell ref="F208:O208"/>
    <mergeCell ref="P208:R208"/>
    <mergeCell ref="B209:B210"/>
    <mergeCell ref="C209:C210"/>
    <mergeCell ref="D209:D210"/>
    <mergeCell ref="E209:E210"/>
    <mergeCell ref="F209:F210"/>
    <mergeCell ref="G209:G210"/>
    <mergeCell ref="H209:H210"/>
    <mergeCell ref="I209:I210"/>
    <mergeCell ref="J209:M209"/>
    <mergeCell ref="P209:P210"/>
    <mergeCell ref="Q209:Q210"/>
    <mergeCell ref="V209:V210"/>
    <mergeCell ref="W209:W210"/>
    <mergeCell ref="J210:M210"/>
    <mergeCell ref="U209:U210"/>
    <mergeCell ref="T189:T191"/>
    <mergeCell ref="U189:U191"/>
    <mergeCell ref="V189:V191"/>
    <mergeCell ref="B192:B194"/>
    <mergeCell ref="C192:C194"/>
    <mergeCell ref="D192:D194"/>
    <mergeCell ref="E192:E194"/>
    <mergeCell ref="F192:F194"/>
    <mergeCell ref="G192:G194"/>
    <mergeCell ref="H192:H194"/>
    <mergeCell ref="I192:I194"/>
    <mergeCell ref="P192:P194"/>
    <mergeCell ref="Q192:Q194"/>
    <mergeCell ref="S192:S194"/>
    <mergeCell ref="T192:T194"/>
    <mergeCell ref="U192:U194"/>
    <mergeCell ref="V192:V194"/>
    <mergeCell ref="B195:B197"/>
    <mergeCell ref="T182:T183"/>
    <mergeCell ref="P183:Q183"/>
    <mergeCell ref="C186:E186"/>
    <mergeCell ref="F186:O186"/>
    <mergeCell ref="E173:E175"/>
    <mergeCell ref="F173:F175"/>
    <mergeCell ref="G173:G175"/>
    <mergeCell ref="H173:H175"/>
    <mergeCell ref="I173:I175"/>
    <mergeCell ref="P173:P175"/>
    <mergeCell ref="Q173:Q175"/>
    <mergeCell ref="S173:S175"/>
    <mergeCell ref="T173:T175"/>
    <mergeCell ref="U173:U175"/>
    <mergeCell ref="V173:V175"/>
    <mergeCell ref="B176:B178"/>
    <mergeCell ref="C176:C178"/>
    <mergeCell ref="D176:D178"/>
    <mergeCell ref="E176:E178"/>
    <mergeCell ref="F176:F178"/>
    <mergeCell ref="N179:N181"/>
    <mergeCell ref="B179:B181"/>
    <mergeCell ref="C179:C181"/>
    <mergeCell ref="D179:D181"/>
    <mergeCell ref="U179:U181"/>
    <mergeCell ref="V195:V197"/>
    <mergeCell ref="D195:D197"/>
    <mergeCell ref="E195:E197"/>
    <mergeCell ref="F195:F197"/>
    <mergeCell ref="G195:G197"/>
    <mergeCell ref="H195:H197"/>
    <mergeCell ref="B167:B169"/>
    <mergeCell ref="R167:R169"/>
    <mergeCell ref="R170:R172"/>
    <mergeCell ref="R173:R175"/>
    <mergeCell ref="B187:B188"/>
    <mergeCell ref="C187:C188"/>
    <mergeCell ref="D187:D188"/>
    <mergeCell ref="E187:E188"/>
    <mergeCell ref="F187:F188"/>
    <mergeCell ref="G187:G188"/>
    <mergeCell ref="H187:H188"/>
    <mergeCell ref="I187:I188"/>
    <mergeCell ref="J187:M187"/>
    <mergeCell ref="P187:P188"/>
    <mergeCell ref="Q187:Q188"/>
    <mergeCell ref="U187:U188"/>
    <mergeCell ref="V187:V188"/>
    <mergeCell ref="R176:R178"/>
    <mergeCell ref="B170:B172"/>
    <mergeCell ref="C170:C172"/>
    <mergeCell ref="B173:B175"/>
    <mergeCell ref="C173:C175"/>
    <mergeCell ref="D173:D175"/>
    <mergeCell ref="C167:C169"/>
    <mergeCell ref="D167:D169"/>
    <mergeCell ref="E167:E169"/>
    <mergeCell ref="U176:U178"/>
    <mergeCell ref="V179:V181"/>
    <mergeCell ref="B182:O183"/>
    <mergeCell ref="J188:M188"/>
    <mergeCell ref="U170:U172"/>
    <mergeCell ref="V170:V172"/>
    <mergeCell ref="Q165:Q166"/>
    <mergeCell ref="J166:M166"/>
    <mergeCell ref="S165:S166"/>
    <mergeCell ref="T165:T166"/>
    <mergeCell ref="G176:G178"/>
    <mergeCell ref="H176:H178"/>
    <mergeCell ref="I176:I178"/>
    <mergeCell ref="P176:P178"/>
    <mergeCell ref="Q176:Q178"/>
    <mergeCell ref="S176:S178"/>
    <mergeCell ref="T176:T178"/>
    <mergeCell ref="F165:F166"/>
    <mergeCell ref="F167:F169"/>
    <mergeCell ref="G167:G169"/>
    <mergeCell ref="H167:H169"/>
    <mergeCell ref="I167:I169"/>
    <mergeCell ref="P167:P169"/>
    <mergeCell ref="Q167:Q169"/>
    <mergeCell ref="T167:T169"/>
    <mergeCell ref="T170:T172"/>
    <mergeCell ref="B151:B153"/>
    <mergeCell ref="C151:C153"/>
    <mergeCell ref="D151:D153"/>
    <mergeCell ref="E151:E153"/>
    <mergeCell ref="F151:F153"/>
    <mergeCell ref="G151:G153"/>
    <mergeCell ref="H151:H153"/>
    <mergeCell ref="I151:I153"/>
    <mergeCell ref="D170:D172"/>
    <mergeCell ref="E170:E172"/>
    <mergeCell ref="F170:F172"/>
    <mergeCell ref="G170:G172"/>
    <mergeCell ref="H170:H172"/>
    <mergeCell ref="I170:I172"/>
    <mergeCell ref="P170:P172"/>
    <mergeCell ref="Q170:Q172"/>
    <mergeCell ref="S170:S172"/>
    <mergeCell ref="B160:O161"/>
    <mergeCell ref="P160:Q160"/>
    <mergeCell ref="C164:E164"/>
    <mergeCell ref="F164:O164"/>
    <mergeCell ref="P164:R164"/>
    <mergeCell ref="B165:B166"/>
    <mergeCell ref="C165:C166"/>
    <mergeCell ref="D165:D166"/>
    <mergeCell ref="E165:E166"/>
    <mergeCell ref="P161:Q161"/>
    <mergeCell ref="G165:G166"/>
    <mergeCell ref="H165:H166"/>
    <mergeCell ref="I165:I166"/>
    <mergeCell ref="J165:M165"/>
    <mergeCell ref="P165:P166"/>
    <mergeCell ref="B148:B150"/>
    <mergeCell ref="C148:C150"/>
    <mergeCell ref="D148:D150"/>
    <mergeCell ref="E148:E150"/>
    <mergeCell ref="F148:F150"/>
    <mergeCell ref="G148:G150"/>
    <mergeCell ref="H148:H150"/>
    <mergeCell ref="I148:I150"/>
    <mergeCell ref="P148:P150"/>
    <mergeCell ref="Q148:Q150"/>
    <mergeCell ref="S148:S150"/>
    <mergeCell ref="T148:T150"/>
    <mergeCell ref="U148:U150"/>
    <mergeCell ref="V148:V150"/>
    <mergeCell ref="U165:U166"/>
    <mergeCell ref="V165:V166"/>
    <mergeCell ref="R165:R166"/>
    <mergeCell ref="P151:P153"/>
    <mergeCell ref="Q151:Q153"/>
    <mergeCell ref="B154:B156"/>
    <mergeCell ref="C154:C156"/>
    <mergeCell ref="D154:D156"/>
    <mergeCell ref="E154:E156"/>
    <mergeCell ref="F154:F156"/>
    <mergeCell ref="G154:G156"/>
    <mergeCell ref="H154:H156"/>
    <mergeCell ref="I154:I156"/>
    <mergeCell ref="P154:P156"/>
    <mergeCell ref="Q154:Q156"/>
    <mergeCell ref="S154:S156"/>
    <mergeCell ref="T154:T156"/>
    <mergeCell ref="U154:U156"/>
    <mergeCell ref="C142:E142"/>
    <mergeCell ref="F142:O142"/>
    <mergeCell ref="P142:R142"/>
    <mergeCell ref="B143:B144"/>
    <mergeCell ref="C143:C144"/>
    <mergeCell ref="D143:D144"/>
    <mergeCell ref="E143:E144"/>
    <mergeCell ref="F143:F144"/>
    <mergeCell ref="G143:G144"/>
    <mergeCell ref="H143:H144"/>
    <mergeCell ref="I143:I144"/>
    <mergeCell ref="J143:M143"/>
    <mergeCell ref="P143:P144"/>
    <mergeCell ref="Q143:Q144"/>
    <mergeCell ref="T145:T147"/>
    <mergeCell ref="T143:T144"/>
    <mergeCell ref="U143:U144"/>
    <mergeCell ref="J144:M144"/>
    <mergeCell ref="N143:N144"/>
    <mergeCell ref="O143:O144"/>
    <mergeCell ref="U145:U147"/>
    <mergeCell ref="Q145:Q147"/>
    <mergeCell ref="B135:B137"/>
    <mergeCell ref="C135:C137"/>
    <mergeCell ref="D135:D137"/>
    <mergeCell ref="E135:E137"/>
    <mergeCell ref="F135:F137"/>
    <mergeCell ref="G135:G137"/>
    <mergeCell ref="H135:H137"/>
    <mergeCell ref="I135:I137"/>
    <mergeCell ref="N135:N137"/>
    <mergeCell ref="O135:O137"/>
    <mergeCell ref="P135:P137"/>
    <mergeCell ref="Q135:Q137"/>
    <mergeCell ref="S135:S137"/>
    <mergeCell ref="V135:V137"/>
    <mergeCell ref="B138:O139"/>
    <mergeCell ref="P138:Q138"/>
    <mergeCell ref="T135:T137"/>
    <mergeCell ref="U135:U137"/>
    <mergeCell ref="R135:R137"/>
    <mergeCell ref="T138:T139"/>
    <mergeCell ref="U121:U122"/>
    <mergeCell ref="V121:V122"/>
    <mergeCell ref="S126:S131"/>
    <mergeCell ref="D132:D134"/>
    <mergeCell ref="E132:E134"/>
    <mergeCell ref="F132:F134"/>
    <mergeCell ref="G132:G134"/>
    <mergeCell ref="H132:H134"/>
    <mergeCell ref="I132:I134"/>
    <mergeCell ref="P132:P134"/>
    <mergeCell ref="Q132:Q134"/>
    <mergeCell ref="S132:S134"/>
    <mergeCell ref="T132:T134"/>
    <mergeCell ref="U132:U134"/>
    <mergeCell ref="B126:B128"/>
    <mergeCell ref="C126:C128"/>
    <mergeCell ref="D126:D128"/>
    <mergeCell ref="E126:E128"/>
    <mergeCell ref="F126:F128"/>
    <mergeCell ref="G126:G128"/>
    <mergeCell ref="H126:H128"/>
    <mergeCell ref="I126:I128"/>
    <mergeCell ref="P126:P128"/>
    <mergeCell ref="Q126:Q128"/>
    <mergeCell ref="T126:T128"/>
    <mergeCell ref="U126:U128"/>
    <mergeCell ref="O126:O128"/>
    <mergeCell ref="N129:N131"/>
    <mergeCell ref="O129:O131"/>
    <mergeCell ref="N132:N134"/>
    <mergeCell ref="O121:O122"/>
    <mergeCell ref="N126:N128"/>
    <mergeCell ref="C104:C106"/>
    <mergeCell ref="D104:D106"/>
    <mergeCell ref="E104:E106"/>
    <mergeCell ref="F104:F106"/>
    <mergeCell ref="G104:G106"/>
    <mergeCell ref="H104:H106"/>
    <mergeCell ref="I104:I106"/>
    <mergeCell ref="P104:P106"/>
    <mergeCell ref="V126:V128"/>
    <mergeCell ref="B132:B134"/>
    <mergeCell ref="C132:C134"/>
    <mergeCell ref="C129:C131"/>
    <mergeCell ref="D129:D131"/>
    <mergeCell ref="E129:E131"/>
    <mergeCell ref="F129:F131"/>
    <mergeCell ref="G129:G131"/>
    <mergeCell ref="H129:H131"/>
    <mergeCell ref="I129:I131"/>
    <mergeCell ref="P129:P131"/>
    <mergeCell ref="Q129:Q131"/>
    <mergeCell ref="T129:T131"/>
    <mergeCell ref="U129:U131"/>
    <mergeCell ref="V129:V131"/>
    <mergeCell ref="B123:B125"/>
    <mergeCell ref="C120:E120"/>
    <mergeCell ref="F120:O120"/>
    <mergeCell ref="P120:R120"/>
    <mergeCell ref="B121:B122"/>
    <mergeCell ref="C121:C122"/>
    <mergeCell ref="D121:D122"/>
    <mergeCell ref="E121:E122"/>
    <mergeCell ref="F121:F122"/>
    <mergeCell ref="B85:B87"/>
    <mergeCell ref="C85:C87"/>
    <mergeCell ref="B88:B90"/>
    <mergeCell ref="C88:C90"/>
    <mergeCell ref="F88:F90"/>
    <mergeCell ref="P91:P93"/>
    <mergeCell ref="Q91:Q93"/>
    <mergeCell ref="R91:R93"/>
    <mergeCell ref="Q107:Q109"/>
    <mergeCell ref="S107:S109"/>
    <mergeCell ref="T107:T109"/>
    <mergeCell ref="U107:U109"/>
    <mergeCell ref="V107:V109"/>
    <mergeCell ref="Q104:Q106"/>
    <mergeCell ref="S104:S106"/>
    <mergeCell ref="T104:T106"/>
    <mergeCell ref="U104:U106"/>
    <mergeCell ref="V104:V106"/>
    <mergeCell ref="C107:C109"/>
    <mergeCell ref="D107:D109"/>
    <mergeCell ref="E107:E109"/>
    <mergeCell ref="F107:F109"/>
    <mergeCell ref="G107:G109"/>
    <mergeCell ref="H107:H109"/>
    <mergeCell ref="I107:I109"/>
    <mergeCell ref="P107:P109"/>
    <mergeCell ref="U99:U100"/>
    <mergeCell ref="V99:V100"/>
    <mergeCell ref="J100:M100"/>
    <mergeCell ref="T94:T95"/>
    <mergeCell ref="P95:Q95"/>
    <mergeCell ref="B91:B93"/>
    <mergeCell ref="V91:V93"/>
    <mergeCell ref="V79:V81"/>
    <mergeCell ref="D85:D87"/>
    <mergeCell ref="E85:E87"/>
    <mergeCell ref="F85:F87"/>
    <mergeCell ref="G85:G87"/>
    <mergeCell ref="H85:H87"/>
    <mergeCell ref="I85:I87"/>
    <mergeCell ref="N85:N87"/>
    <mergeCell ref="O85:O87"/>
    <mergeCell ref="P85:P87"/>
    <mergeCell ref="Q85:Q87"/>
    <mergeCell ref="R85:R87"/>
    <mergeCell ref="V85:V87"/>
    <mergeCell ref="D88:D90"/>
    <mergeCell ref="E88:E90"/>
    <mergeCell ref="H88:H90"/>
    <mergeCell ref="I88:I90"/>
    <mergeCell ref="S82:S84"/>
    <mergeCell ref="Q79:Q81"/>
    <mergeCell ref="T85:T87"/>
    <mergeCell ref="T88:T90"/>
    <mergeCell ref="T91:T93"/>
    <mergeCell ref="U85:U87"/>
    <mergeCell ref="U88:U90"/>
    <mergeCell ref="U91:U93"/>
    <mergeCell ref="S85:S87"/>
    <mergeCell ref="P76:R76"/>
    <mergeCell ref="C77:C78"/>
    <mergeCell ref="D77:D78"/>
    <mergeCell ref="E77:E78"/>
    <mergeCell ref="F77:F78"/>
    <mergeCell ref="G77:G78"/>
    <mergeCell ref="H77:H78"/>
    <mergeCell ref="I77:I78"/>
    <mergeCell ref="J77:M77"/>
    <mergeCell ref="P77:P78"/>
    <mergeCell ref="Q77:Q78"/>
    <mergeCell ref="U77:U78"/>
    <mergeCell ref="V77:V78"/>
    <mergeCell ref="J78:M78"/>
    <mergeCell ref="G88:G90"/>
    <mergeCell ref="H82:H84"/>
    <mergeCell ref="I82:I84"/>
    <mergeCell ref="P82:P84"/>
    <mergeCell ref="T82:T84"/>
    <mergeCell ref="U82:U84"/>
    <mergeCell ref="N88:N90"/>
    <mergeCell ref="O88:O90"/>
    <mergeCell ref="P88:P90"/>
    <mergeCell ref="Q88:Q90"/>
    <mergeCell ref="R88:R90"/>
    <mergeCell ref="V88:V90"/>
    <mergeCell ref="V47:V49"/>
    <mergeCell ref="B50:O51"/>
    <mergeCell ref="P50:Q50"/>
    <mergeCell ref="P51:Q51"/>
    <mergeCell ref="C55:C56"/>
    <mergeCell ref="D55:D56"/>
    <mergeCell ref="E55:E56"/>
    <mergeCell ref="F55:F56"/>
    <mergeCell ref="G55:G56"/>
    <mergeCell ref="H55:H56"/>
    <mergeCell ref="I55:I56"/>
    <mergeCell ref="J55:M55"/>
    <mergeCell ref="P55:P56"/>
    <mergeCell ref="Q55:Q56"/>
    <mergeCell ref="U55:U56"/>
    <mergeCell ref="V55:V56"/>
    <mergeCell ref="J56:M56"/>
    <mergeCell ref="T50:T51"/>
    <mergeCell ref="N47:N49"/>
    <mergeCell ref="O47:O49"/>
    <mergeCell ref="R47:R49"/>
    <mergeCell ref="N55:N56"/>
    <mergeCell ref="O55:O56"/>
    <mergeCell ref="B47:B49"/>
    <mergeCell ref="C47:C49"/>
    <mergeCell ref="P54:R54"/>
    <mergeCell ref="B55:B56"/>
    <mergeCell ref="T44:T46"/>
    <mergeCell ref="U44:U46"/>
    <mergeCell ref="V44:V46"/>
    <mergeCell ref="F44:F46"/>
    <mergeCell ref="G44:G46"/>
    <mergeCell ref="H44:H46"/>
    <mergeCell ref="B16:B18"/>
    <mergeCell ref="C16:C18"/>
    <mergeCell ref="D16:D18"/>
    <mergeCell ref="E16:E18"/>
    <mergeCell ref="F16:F18"/>
    <mergeCell ref="P19:P21"/>
    <mergeCell ref="Q19:Q21"/>
    <mergeCell ref="D44:D46"/>
    <mergeCell ref="E44:E46"/>
    <mergeCell ref="P25:P27"/>
    <mergeCell ref="Q25:Q27"/>
    <mergeCell ref="S25:S27"/>
    <mergeCell ref="T25:T27"/>
    <mergeCell ref="U25:U27"/>
    <mergeCell ref="V25:V27"/>
    <mergeCell ref="C32:E32"/>
    <mergeCell ref="T35:T37"/>
    <mergeCell ref="U35:U37"/>
    <mergeCell ref="V35:V37"/>
    <mergeCell ref="V41:V43"/>
    <mergeCell ref="R44:R46"/>
    <mergeCell ref="T33:T34"/>
    <mergeCell ref="N16:N18"/>
    <mergeCell ref="O16:O18"/>
    <mergeCell ref="N19:N21"/>
    <mergeCell ref="O19:O21"/>
    <mergeCell ref="V38:V40"/>
    <mergeCell ref="B38:B40"/>
    <mergeCell ref="C38:C40"/>
    <mergeCell ref="D38:D40"/>
    <mergeCell ref="V22:V24"/>
    <mergeCell ref="Z11:AB11"/>
    <mergeCell ref="T28:T29"/>
    <mergeCell ref="U16:U18"/>
    <mergeCell ref="V16:V18"/>
    <mergeCell ref="P28:Q28"/>
    <mergeCell ref="P29:Q29"/>
    <mergeCell ref="B28:O29"/>
    <mergeCell ref="H16:H18"/>
    <mergeCell ref="I16:I18"/>
    <mergeCell ref="P16:P18"/>
    <mergeCell ref="Q16:Q18"/>
    <mergeCell ref="S16:S18"/>
    <mergeCell ref="T16:T18"/>
    <mergeCell ref="S19:S21"/>
    <mergeCell ref="T19:T21"/>
    <mergeCell ref="B19:B21"/>
    <mergeCell ref="C19:C21"/>
    <mergeCell ref="D19:D21"/>
    <mergeCell ref="E19:E21"/>
    <mergeCell ref="F19:F21"/>
    <mergeCell ref="V11:V12"/>
    <mergeCell ref="U11:U12"/>
    <mergeCell ref="R11:R12"/>
    <mergeCell ref="P35:P37"/>
    <mergeCell ref="Q35:Q37"/>
    <mergeCell ref="S35:S37"/>
    <mergeCell ref="N11:N12"/>
    <mergeCell ref="T11:T12"/>
    <mergeCell ref="C13:C15"/>
    <mergeCell ref="D13:D15"/>
    <mergeCell ref="E13:E15"/>
    <mergeCell ref="F13:F15"/>
    <mergeCell ref="G13:G15"/>
    <mergeCell ref="H13:H15"/>
    <mergeCell ref="I13:I15"/>
    <mergeCell ref="T13:T15"/>
    <mergeCell ref="J11:M11"/>
    <mergeCell ref="P11:P12"/>
    <mergeCell ref="P13:P15"/>
    <mergeCell ref="F4:N4"/>
    <mergeCell ref="F5:G5"/>
    <mergeCell ref="L5:M6"/>
    <mergeCell ref="N5:O5"/>
    <mergeCell ref="F6:G6"/>
    <mergeCell ref="C10:E10"/>
    <mergeCell ref="F10:O10"/>
    <mergeCell ref="N6:O6"/>
    <mergeCell ref="S13:S15"/>
    <mergeCell ref="Q11:Q12"/>
    <mergeCell ref="Q13:Q15"/>
    <mergeCell ref="O11:O12"/>
    <mergeCell ref="N13:N15"/>
    <mergeCell ref="O13:O15"/>
    <mergeCell ref="B44:B46"/>
    <mergeCell ref="C44:C46"/>
    <mergeCell ref="B11:B12"/>
    <mergeCell ref="C11:C12"/>
    <mergeCell ref="D11:D12"/>
    <mergeCell ref="E11:E12"/>
    <mergeCell ref="F11:F12"/>
    <mergeCell ref="G11:G12"/>
    <mergeCell ref="H11:H12"/>
    <mergeCell ref="D22:D24"/>
    <mergeCell ref="E22:E24"/>
    <mergeCell ref="P22:P24"/>
    <mergeCell ref="Q22:Q24"/>
    <mergeCell ref="B13:B15"/>
    <mergeCell ref="B3:S3"/>
    <mergeCell ref="B1:S1"/>
    <mergeCell ref="I11:I12"/>
    <mergeCell ref="J12:M12"/>
    <mergeCell ref="E35:E37"/>
    <mergeCell ref="D41:D43"/>
    <mergeCell ref="E41:E43"/>
    <mergeCell ref="F41:F43"/>
    <mergeCell ref="G41:G43"/>
    <mergeCell ref="H41:H43"/>
    <mergeCell ref="I41:I43"/>
    <mergeCell ref="P41:P43"/>
    <mergeCell ref="Q41:Q43"/>
    <mergeCell ref="S41:S43"/>
    <mergeCell ref="S44:S46"/>
    <mergeCell ref="N22:N24"/>
    <mergeCell ref="O22:O24"/>
    <mergeCell ref="N25:N27"/>
    <mergeCell ref="U33:U34"/>
    <mergeCell ref="N44:N46"/>
    <mergeCell ref="C145:C147"/>
    <mergeCell ref="D145:D147"/>
    <mergeCell ref="E145:E147"/>
    <mergeCell ref="F145:F147"/>
    <mergeCell ref="G145:G147"/>
    <mergeCell ref="H145:H147"/>
    <mergeCell ref="I145:I147"/>
    <mergeCell ref="N110:N112"/>
    <mergeCell ref="P10:R10"/>
    <mergeCell ref="S60:S62"/>
    <mergeCell ref="T60:T62"/>
    <mergeCell ref="U60:U62"/>
    <mergeCell ref="S47:S49"/>
    <mergeCell ref="T47:T49"/>
    <mergeCell ref="U47:U49"/>
    <mergeCell ref="T57:T59"/>
    <mergeCell ref="U57:U59"/>
    <mergeCell ref="C54:E54"/>
    <mergeCell ref="F54:O54"/>
    <mergeCell ref="N60:N62"/>
    <mergeCell ref="O60:O62"/>
    <mergeCell ref="O44:O46"/>
    <mergeCell ref="N57:N59"/>
    <mergeCell ref="O57:O59"/>
    <mergeCell ref="G19:G21"/>
    <mergeCell ref="H19:H21"/>
    <mergeCell ref="I19:I21"/>
    <mergeCell ref="P32:R32"/>
    <mergeCell ref="C33:C34"/>
    <mergeCell ref="F35:F37"/>
    <mergeCell ref="G57:G59"/>
    <mergeCell ref="H57:H59"/>
    <mergeCell ref="I57:I59"/>
    <mergeCell ref="P57:P59"/>
    <mergeCell ref="Q57:Q59"/>
    <mergeCell ref="J33:M33"/>
    <mergeCell ref="P33:P34"/>
    <mergeCell ref="Q33:Q34"/>
    <mergeCell ref="H35:H37"/>
    <mergeCell ref="I35:I37"/>
    <mergeCell ref="B60:B62"/>
    <mergeCell ref="C60:C62"/>
    <mergeCell ref="D60:D62"/>
    <mergeCell ref="E60:E62"/>
    <mergeCell ref="B35:B37"/>
    <mergeCell ref="C35:C37"/>
    <mergeCell ref="D35:D37"/>
    <mergeCell ref="P60:P62"/>
    <mergeCell ref="Q60:Q62"/>
    <mergeCell ref="D47:D49"/>
    <mergeCell ref="E47:E49"/>
    <mergeCell ref="F47:F49"/>
    <mergeCell ref="G47:G49"/>
    <mergeCell ref="H47:H49"/>
    <mergeCell ref="I47:I49"/>
    <mergeCell ref="P47:P49"/>
    <mergeCell ref="Q47:Q49"/>
    <mergeCell ref="I44:I46"/>
    <mergeCell ref="P44:P46"/>
    <mergeCell ref="Q44:Q46"/>
    <mergeCell ref="B33:B34"/>
    <mergeCell ref="G35:G37"/>
    <mergeCell ref="W11:W12"/>
    <mergeCell ref="G16:G18"/>
    <mergeCell ref="F22:F24"/>
    <mergeCell ref="G22:G24"/>
    <mergeCell ref="H22:H24"/>
    <mergeCell ref="I22:I24"/>
    <mergeCell ref="B25:B27"/>
    <mergeCell ref="C25:C27"/>
    <mergeCell ref="D25:D27"/>
    <mergeCell ref="E25:E27"/>
    <mergeCell ref="F25:F27"/>
    <mergeCell ref="G25:G27"/>
    <mergeCell ref="H25:H27"/>
    <mergeCell ref="I25:I27"/>
    <mergeCell ref="B22:B24"/>
    <mergeCell ref="C22:C24"/>
    <mergeCell ref="J34:M34"/>
    <mergeCell ref="W13:W27"/>
    <mergeCell ref="U19:U21"/>
    <mergeCell ref="V19:V21"/>
    <mergeCell ref="U13:U15"/>
    <mergeCell ref="V13:V15"/>
    <mergeCell ref="D33:D34"/>
    <mergeCell ref="E33:E34"/>
    <mergeCell ref="F33:F34"/>
    <mergeCell ref="G33:G34"/>
    <mergeCell ref="H33:H34"/>
    <mergeCell ref="I33:I34"/>
    <mergeCell ref="V33:V34"/>
    <mergeCell ref="S22:S24"/>
    <mergeCell ref="T22:T24"/>
    <mergeCell ref="U22:U24"/>
    <mergeCell ref="H63:H65"/>
    <mergeCell ref="I63:I65"/>
    <mergeCell ref="P63:P65"/>
    <mergeCell ref="Q63:Q65"/>
    <mergeCell ref="S63:S65"/>
    <mergeCell ref="T63:T65"/>
    <mergeCell ref="U63:U65"/>
    <mergeCell ref="V63:V65"/>
    <mergeCell ref="B66:B68"/>
    <mergeCell ref="U66:U68"/>
    <mergeCell ref="V66:V68"/>
    <mergeCell ref="V57:V59"/>
    <mergeCell ref="C66:C68"/>
    <mergeCell ref="D66:D68"/>
    <mergeCell ref="E66:E68"/>
    <mergeCell ref="F66:F68"/>
    <mergeCell ref="G66:G68"/>
    <mergeCell ref="H66:H68"/>
    <mergeCell ref="I66:I68"/>
    <mergeCell ref="P66:P68"/>
    <mergeCell ref="Q66:Q68"/>
    <mergeCell ref="S66:S68"/>
    <mergeCell ref="T66:T68"/>
    <mergeCell ref="F60:F62"/>
    <mergeCell ref="G60:G62"/>
    <mergeCell ref="H60:H62"/>
    <mergeCell ref="I60:I62"/>
    <mergeCell ref="B57:B59"/>
    <mergeCell ref="C57:C59"/>
    <mergeCell ref="D57:D59"/>
    <mergeCell ref="E57:E59"/>
    <mergeCell ref="F57:F59"/>
    <mergeCell ref="B69:B71"/>
    <mergeCell ref="T69:T71"/>
    <mergeCell ref="U69:U71"/>
    <mergeCell ref="V69:V71"/>
    <mergeCell ref="V60:V62"/>
    <mergeCell ref="B63:B65"/>
    <mergeCell ref="C63:C65"/>
    <mergeCell ref="C69:C71"/>
    <mergeCell ref="D69:D71"/>
    <mergeCell ref="E69:E71"/>
    <mergeCell ref="F69:F71"/>
    <mergeCell ref="G69:G71"/>
    <mergeCell ref="H69:H71"/>
    <mergeCell ref="I69:I71"/>
    <mergeCell ref="P69:P71"/>
    <mergeCell ref="Q69:Q71"/>
    <mergeCell ref="V82:V84"/>
    <mergeCell ref="B79:B81"/>
    <mergeCell ref="C79:C81"/>
    <mergeCell ref="D79:D81"/>
    <mergeCell ref="E79:E81"/>
    <mergeCell ref="F79:F81"/>
    <mergeCell ref="G79:G81"/>
    <mergeCell ref="H79:H81"/>
    <mergeCell ref="I79:I81"/>
    <mergeCell ref="P79:P81"/>
    <mergeCell ref="B82:B84"/>
    <mergeCell ref="C82:C84"/>
    <mergeCell ref="D82:D84"/>
    <mergeCell ref="E82:E84"/>
    <mergeCell ref="F82:F84"/>
    <mergeCell ref="G82:G84"/>
    <mergeCell ref="C91:C93"/>
    <mergeCell ref="D91:D93"/>
    <mergeCell ref="E91:E93"/>
    <mergeCell ref="F91:F93"/>
    <mergeCell ref="G91:G93"/>
    <mergeCell ref="H91:H93"/>
    <mergeCell ref="I91:I93"/>
    <mergeCell ref="N91:N93"/>
    <mergeCell ref="N99:N100"/>
    <mergeCell ref="O99:O100"/>
    <mergeCell ref="T99:T100"/>
    <mergeCell ref="S99:S100"/>
    <mergeCell ref="R99:R100"/>
    <mergeCell ref="R101:R103"/>
    <mergeCell ref="B94:O95"/>
    <mergeCell ref="P94:Q94"/>
    <mergeCell ref="O91:O93"/>
    <mergeCell ref="C98:E98"/>
    <mergeCell ref="F98:O98"/>
    <mergeCell ref="P98:R98"/>
    <mergeCell ref="B99:B100"/>
    <mergeCell ref="C99:C100"/>
    <mergeCell ref="D99:D100"/>
    <mergeCell ref="E99:E100"/>
    <mergeCell ref="F99:F100"/>
    <mergeCell ref="G99:G100"/>
    <mergeCell ref="H99:H100"/>
    <mergeCell ref="I99:I100"/>
    <mergeCell ref="J99:M99"/>
    <mergeCell ref="P99:P100"/>
    <mergeCell ref="Q99:Q100"/>
    <mergeCell ref="N101:N103"/>
    <mergeCell ref="B101:B103"/>
    <mergeCell ref="C101:C103"/>
    <mergeCell ref="D101:D103"/>
    <mergeCell ref="E101:E103"/>
    <mergeCell ref="F101:F103"/>
    <mergeCell ref="G101:G103"/>
    <mergeCell ref="H101:H103"/>
    <mergeCell ref="I101:I103"/>
    <mergeCell ref="P101:P103"/>
    <mergeCell ref="Q101:Q103"/>
    <mergeCell ref="S101:S103"/>
    <mergeCell ref="T101:T103"/>
    <mergeCell ref="U101:U103"/>
    <mergeCell ref="V101:V103"/>
    <mergeCell ref="B107:B109"/>
    <mergeCell ref="B104:B106"/>
    <mergeCell ref="B145:B147"/>
    <mergeCell ref="G110:G112"/>
    <mergeCell ref="H110:H112"/>
    <mergeCell ref="I110:I112"/>
    <mergeCell ref="N104:N106"/>
    <mergeCell ref="O104:O106"/>
    <mergeCell ref="N107:N109"/>
    <mergeCell ref="O107:O109"/>
    <mergeCell ref="T116:T117"/>
    <mergeCell ref="V110:V112"/>
    <mergeCell ref="V123:V125"/>
    <mergeCell ref="S121:S122"/>
    <mergeCell ref="R121:R122"/>
    <mergeCell ref="J122:M122"/>
    <mergeCell ref="C123:C125"/>
    <mergeCell ref="D123:D125"/>
    <mergeCell ref="B204:O205"/>
    <mergeCell ref="P204:Q204"/>
    <mergeCell ref="P205:Q205"/>
    <mergeCell ref="F113:F115"/>
    <mergeCell ref="G113:G115"/>
    <mergeCell ref="H113:H115"/>
    <mergeCell ref="I113:I115"/>
    <mergeCell ref="N113:N115"/>
    <mergeCell ref="O113:O115"/>
    <mergeCell ref="P113:P115"/>
    <mergeCell ref="Q113:Q115"/>
    <mergeCell ref="R113:R115"/>
    <mergeCell ref="V113:V115"/>
    <mergeCell ref="B116:O117"/>
    <mergeCell ref="P116:Q116"/>
    <mergeCell ref="S151:S153"/>
    <mergeCell ref="T151:T153"/>
    <mergeCell ref="U151:U153"/>
    <mergeCell ref="E123:E125"/>
    <mergeCell ref="F123:F125"/>
    <mergeCell ref="G123:G125"/>
    <mergeCell ref="H123:H125"/>
    <mergeCell ref="I123:I125"/>
    <mergeCell ref="P123:P125"/>
    <mergeCell ref="Q123:Q125"/>
    <mergeCell ref="S123:S125"/>
    <mergeCell ref="T123:T125"/>
    <mergeCell ref="G121:G122"/>
    <mergeCell ref="H121:H122"/>
    <mergeCell ref="I121:I122"/>
    <mergeCell ref="J121:M121"/>
    <mergeCell ref="P121:P122"/>
    <mergeCell ref="G201:G203"/>
    <mergeCell ref="H201:H203"/>
    <mergeCell ref="I201:I203"/>
    <mergeCell ref="N201:N203"/>
    <mergeCell ref="O201:O203"/>
    <mergeCell ref="P201:P203"/>
    <mergeCell ref="C195:C197"/>
    <mergeCell ref="Q195:Q197"/>
    <mergeCell ref="R195:R197"/>
    <mergeCell ref="S179:S181"/>
    <mergeCell ref="T179:T181"/>
    <mergeCell ref="C198:C200"/>
    <mergeCell ref="D198:D200"/>
    <mergeCell ref="E198:E200"/>
    <mergeCell ref="F198:F200"/>
    <mergeCell ref="G198:G200"/>
    <mergeCell ref="H198:H200"/>
    <mergeCell ref="I198:I200"/>
    <mergeCell ref="N198:N200"/>
    <mergeCell ref="O198:O200"/>
    <mergeCell ref="T187:T188"/>
    <mergeCell ref="R187:R188"/>
    <mergeCell ref="P182:Q182"/>
    <mergeCell ref="E179:E181"/>
    <mergeCell ref="E189:E191"/>
    <mergeCell ref="F189:F191"/>
    <mergeCell ref="G189:G191"/>
    <mergeCell ref="H189:H191"/>
    <mergeCell ref="I189:I191"/>
    <mergeCell ref="P189:P191"/>
    <mergeCell ref="Q189:Q191"/>
    <mergeCell ref="S189:S191"/>
    <mergeCell ref="B110:B112"/>
    <mergeCell ref="C110:C112"/>
    <mergeCell ref="D110:D112"/>
    <mergeCell ref="E110:E112"/>
    <mergeCell ref="F110:F112"/>
    <mergeCell ref="O110:O112"/>
    <mergeCell ref="P110:P112"/>
    <mergeCell ref="Q110:Q112"/>
    <mergeCell ref="R110:R112"/>
    <mergeCell ref="C189:C191"/>
    <mergeCell ref="D189:D191"/>
    <mergeCell ref="G157:G159"/>
    <mergeCell ref="H157:H159"/>
    <mergeCell ref="I157:I159"/>
    <mergeCell ref="P157:P159"/>
    <mergeCell ref="P117:Q117"/>
    <mergeCell ref="B129:B131"/>
    <mergeCell ref="G179:G181"/>
    <mergeCell ref="H179:H181"/>
    <mergeCell ref="I179:I181"/>
    <mergeCell ref="P179:P181"/>
    <mergeCell ref="Q179:Q181"/>
    <mergeCell ref="B157:B159"/>
    <mergeCell ref="C157:C159"/>
    <mergeCell ref="D157:D159"/>
    <mergeCell ref="E157:E159"/>
    <mergeCell ref="F157:F159"/>
    <mergeCell ref="F179:F181"/>
    <mergeCell ref="B113:B115"/>
    <mergeCell ref="C113:C115"/>
    <mergeCell ref="D113:D115"/>
    <mergeCell ref="E113:E115"/>
    <mergeCell ref="V198:V200"/>
    <mergeCell ref="Q201:Q203"/>
    <mergeCell ref="R201:R203"/>
    <mergeCell ref="V201:V203"/>
    <mergeCell ref="H267:H269"/>
    <mergeCell ref="I267:I269"/>
    <mergeCell ref="S255:S257"/>
    <mergeCell ref="T255:T257"/>
    <mergeCell ref="U255:U257"/>
    <mergeCell ref="B264:B266"/>
    <mergeCell ref="C264:C266"/>
    <mergeCell ref="D264:D266"/>
    <mergeCell ref="E264:E266"/>
    <mergeCell ref="F264:F266"/>
    <mergeCell ref="G264:G266"/>
    <mergeCell ref="H264:H266"/>
    <mergeCell ref="G267:G269"/>
    <mergeCell ref="N253:N254"/>
    <mergeCell ref="O253:O254"/>
    <mergeCell ref="N255:N257"/>
    <mergeCell ref="O255:O257"/>
    <mergeCell ref="N258:N260"/>
    <mergeCell ref="O258:O260"/>
    <mergeCell ref="N261:N263"/>
    <mergeCell ref="O261:O263"/>
    <mergeCell ref="N264:N266"/>
    <mergeCell ref="O264:O266"/>
    <mergeCell ref="N267:N269"/>
    <mergeCell ref="P198:P200"/>
    <mergeCell ref="T204:T205"/>
    <mergeCell ref="B201:B203"/>
    <mergeCell ref="C201:C203"/>
    <mergeCell ref="I195:I197"/>
    <mergeCell ref="N195:N197"/>
    <mergeCell ref="O195:O197"/>
    <mergeCell ref="P195:P197"/>
    <mergeCell ref="P186:R186"/>
    <mergeCell ref="O179:O181"/>
    <mergeCell ref="R179:R181"/>
    <mergeCell ref="N187:N188"/>
    <mergeCell ref="S187:S188"/>
    <mergeCell ref="B189:B191"/>
    <mergeCell ref="B277:B279"/>
    <mergeCell ref="C277:C279"/>
    <mergeCell ref="D277:D279"/>
    <mergeCell ref="E277:E279"/>
    <mergeCell ref="F277:F279"/>
    <mergeCell ref="G277:G279"/>
    <mergeCell ref="H277:H279"/>
    <mergeCell ref="I277:I279"/>
    <mergeCell ref="P277:P279"/>
    <mergeCell ref="Q277:Q279"/>
    <mergeCell ref="S275:S276"/>
    <mergeCell ref="N275:N276"/>
    <mergeCell ref="O275:O276"/>
    <mergeCell ref="N277:N279"/>
    <mergeCell ref="O277:O279"/>
    <mergeCell ref="R275:R276"/>
    <mergeCell ref="B198:B200"/>
    <mergeCell ref="Q198:Q200"/>
    <mergeCell ref="R198:R200"/>
    <mergeCell ref="D201:D203"/>
    <mergeCell ref="E201:E203"/>
    <mergeCell ref="F201:F203"/>
    <mergeCell ref="V214:V216"/>
    <mergeCell ref="B217:B219"/>
    <mergeCell ref="C217:C219"/>
    <mergeCell ref="D217:D219"/>
    <mergeCell ref="E217:E219"/>
    <mergeCell ref="F217:F219"/>
    <mergeCell ref="G217:G219"/>
    <mergeCell ref="G255:G257"/>
    <mergeCell ref="H255:H257"/>
    <mergeCell ref="I255:I257"/>
    <mergeCell ref="P255:P257"/>
    <mergeCell ref="Q255:Q257"/>
    <mergeCell ref="Q261:Q263"/>
    <mergeCell ref="S261:S263"/>
    <mergeCell ref="T261:T263"/>
    <mergeCell ref="U261:U263"/>
    <mergeCell ref="B267:B269"/>
    <mergeCell ref="C267:C269"/>
    <mergeCell ref="D267:D269"/>
    <mergeCell ref="E267:E269"/>
    <mergeCell ref="F267:F269"/>
    <mergeCell ref="O267:O269"/>
    <mergeCell ref="S253:S254"/>
    <mergeCell ref="T253:T254"/>
    <mergeCell ref="R253:R254"/>
    <mergeCell ref="R255:R257"/>
    <mergeCell ref="R258:R260"/>
    <mergeCell ref="R261:R263"/>
    <mergeCell ref="R264:R266"/>
    <mergeCell ref="R267:R269"/>
    <mergeCell ref="E220:E222"/>
    <mergeCell ref="F220:F222"/>
    <mergeCell ref="C340:E340"/>
    <mergeCell ref="F340:O340"/>
    <mergeCell ref="P340:R340"/>
    <mergeCell ref="B341:B342"/>
    <mergeCell ref="C341:C342"/>
    <mergeCell ref="D341:D342"/>
    <mergeCell ref="E341:E342"/>
    <mergeCell ref="F341:F342"/>
    <mergeCell ref="G341:G342"/>
    <mergeCell ref="H341:H342"/>
    <mergeCell ref="I341:I342"/>
    <mergeCell ref="J341:M341"/>
    <mergeCell ref="N341:N342"/>
    <mergeCell ref="O341:O342"/>
    <mergeCell ref="R341:R342"/>
    <mergeCell ref="S341:S342"/>
    <mergeCell ref="T341:T342"/>
    <mergeCell ref="J342:M342"/>
    <mergeCell ref="Q352:Q354"/>
    <mergeCell ref="R352:R354"/>
    <mergeCell ref="S352:S354"/>
    <mergeCell ref="B343:B345"/>
    <mergeCell ref="C343:C345"/>
    <mergeCell ref="D343:D345"/>
    <mergeCell ref="E343:E345"/>
    <mergeCell ref="F343:F345"/>
    <mergeCell ref="G343:G345"/>
    <mergeCell ref="H343:H345"/>
    <mergeCell ref="I343:I345"/>
    <mergeCell ref="N343:N345"/>
    <mergeCell ref="O343:O345"/>
    <mergeCell ref="P343:P345"/>
    <mergeCell ref="Q343:Q345"/>
    <mergeCell ref="R343:R345"/>
    <mergeCell ref="S343:S345"/>
    <mergeCell ref="B346:B348"/>
    <mergeCell ref="C346:C348"/>
    <mergeCell ref="D346:D348"/>
    <mergeCell ref="F363:F364"/>
    <mergeCell ref="G363:G364"/>
    <mergeCell ref="H363:H364"/>
    <mergeCell ref="I363:I364"/>
    <mergeCell ref="J363:M363"/>
    <mergeCell ref="N363:N364"/>
    <mergeCell ref="O363:O364"/>
    <mergeCell ref="R363:R364"/>
    <mergeCell ref="B363:B364"/>
    <mergeCell ref="E349:E351"/>
    <mergeCell ref="F349:F351"/>
    <mergeCell ref="G349:G351"/>
    <mergeCell ref="H349:H351"/>
    <mergeCell ref="I349:I351"/>
    <mergeCell ref="N349:N351"/>
    <mergeCell ref="O349:O351"/>
    <mergeCell ref="P349:P351"/>
    <mergeCell ref="Q349:Q351"/>
    <mergeCell ref="R349:R351"/>
    <mergeCell ref="B349:B351"/>
    <mergeCell ref="C349:C351"/>
    <mergeCell ref="D349:D351"/>
    <mergeCell ref="B355:B357"/>
    <mergeCell ref="C355:C357"/>
    <mergeCell ref="D355:D357"/>
    <mergeCell ref="E355:E357"/>
    <mergeCell ref="F355:F357"/>
    <mergeCell ref="G355:G357"/>
    <mergeCell ref="H355:H357"/>
    <mergeCell ref="I355:I357"/>
    <mergeCell ref="N355:N357"/>
    <mergeCell ref="O355:O357"/>
    <mergeCell ref="P355:P357"/>
    <mergeCell ref="Q355:Q357"/>
    <mergeCell ref="R355:R357"/>
    <mergeCell ref="S355:S357"/>
    <mergeCell ref="B358:O359"/>
    <mergeCell ref="P358:Q358"/>
    <mergeCell ref="T358:T359"/>
    <mergeCell ref="P359:Q359"/>
    <mergeCell ref="T343:T357"/>
    <mergeCell ref="E346:E348"/>
    <mergeCell ref="F346:F348"/>
    <mergeCell ref="G346:G348"/>
    <mergeCell ref="H346:H348"/>
    <mergeCell ref="I346:I348"/>
    <mergeCell ref="N346:N348"/>
    <mergeCell ref="O346:O348"/>
    <mergeCell ref="P346:P348"/>
    <mergeCell ref="Q346:Q348"/>
    <mergeCell ref="R346:R348"/>
    <mergeCell ref="S346:S348"/>
    <mergeCell ref="S349:S351"/>
    <mergeCell ref="B352:B354"/>
    <mergeCell ref="C352:C354"/>
    <mergeCell ref="D352:D354"/>
    <mergeCell ref="E352:E354"/>
    <mergeCell ref="F352:F354"/>
    <mergeCell ref="G352:G354"/>
    <mergeCell ref="H352:H354"/>
    <mergeCell ref="I352:I354"/>
    <mergeCell ref="N352:N354"/>
    <mergeCell ref="O352:O354"/>
    <mergeCell ref="P352:P354"/>
    <mergeCell ref="E368:E370"/>
    <mergeCell ref="B371:B373"/>
    <mergeCell ref="C371:C373"/>
    <mergeCell ref="C365:C367"/>
    <mergeCell ref="D365:D367"/>
    <mergeCell ref="E365:E367"/>
    <mergeCell ref="F365:F367"/>
    <mergeCell ref="G365:G367"/>
    <mergeCell ref="H365:H367"/>
    <mergeCell ref="I365:I367"/>
    <mergeCell ref="N365:N367"/>
    <mergeCell ref="O365:O367"/>
    <mergeCell ref="P365:P367"/>
    <mergeCell ref="Q365:Q367"/>
    <mergeCell ref="R365:R367"/>
    <mergeCell ref="F368:F370"/>
    <mergeCell ref="G368:G370"/>
    <mergeCell ref="H368:H370"/>
    <mergeCell ref="I368:I370"/>
    <mergeCell ref="N368:N370"/>
    <mergeCell ref="O368:O370"/>
    <mergeCell ref="P368:P370"/>
    <mergeCell ref="Q368:Q370"/>
    <mergeCell ref="R368:R370"/>
    <mergeCell ref="Q374:Q376"/>
    <mergeCell ref="R374:R376"/>
    <mergeCell ref="S374:S376"/>
    <mergeCell ref="S368:S370"/>
    <mergeCell ref="C362:E362"/>
    <mergeCell ref="F362:O362"/>
    <mergeCell ref="P362:R362"/>
    <mergeCell ref="S363:S364"/>
    <mergeCell ref="T363:T364"/>
    <mergeCell ref="J364:M364"/>
    <mergeCell ref="C363:C364"/>
    <mergeCell ref="D363:D364"/>
    <mergeCell ref="E363:E364"/>
    <mergeCell ref="S365:S367"/>
    <mergeCell ref="B377:B379"/>
    <mergeCell ref="C377:C379"/>
    <mergeCell ref="D377:D379"/>
    <mergeCell ref="E377:E379"/>
    <mergeCell ref="F377:F379"/>
    <mergeCell ref="G377:G379"/>
    <mergeCell ref="H377:H379"/>
    <mergeCell ref="I377:I379"/>
    <mergeCell ref="N377:N379"/>
    <mergeCell ref="O377:O379"/>
    <mergeCell ref="P377:P379"/>
    <mergeCell ref="Q377:Q379"/>
    <mergeCell ref="R377:R379"/>
    <mergeCell ref="S377:S379"/>
    <mergeCell ref="T365:T379"/>
    <mergeCell ref="B368:B370"/>
    <mergeCell ref="C368:C370"/>
    <mergeCell ref="D368:D370"/>
    <mergeCell ref="W253:W254"/>
    <mergeCell ref="B270:O271"/>
    <mergeCell ref="P270:Q270"/>
    <mergeCell ref="T270:T271"/>
    <mergeCell ref="D371:D373"/>
    <mergeCell ref="D374:D376"/>
    <mergeCell ref="E374:E376"/>
    <mergeCell ref="F374:F376"/>
    <mergeCell ref="G374:G376"/>
    <mergeCell ref="H374:H376"/>
    <mergeCell ref="I374:I376"/>
    <mergeCell ref="N374:N376"/>
    <mergeCell ref="O374:O376"/>
    <mergeCell ref="B365:B367"/>
    <mergeCell ref="B380:O381"/>
    <mergeCell ref="P380:Q380"/>
    <mergeCell ref="T380:T381"/>
    <mergeCell ref="P381:Q381"/>
    <mergeCell ref="E371:E373"/>
    <mergeCell ref="F371:F373"/>
    <mergeCell ref="G371:G373"/>
    <mergeCell ref="H371:H373"/>
    <mergeCell ref="I371:I373"/>
    <mergeCell ref="N371:N373"/>
    <mergeCell ref="O371:O373"/>
    <mergeCell ref="P371:P373"/>
    <mergeCell ref="Q371:Q373"/>
    <mergeCell ref="R371:R373"/>
    <mergeCell ref="S371:S373"/>
    <mergeCell ref="B374:B376"/>
    <mergeCell ref="C374:C376"/>
    <mergeCell ref="P374:P376"/>
  </mergeCells>
  <conditionalFormatting sqref="K13 N157:O158">
    <cfRule type="expression" dxfId="5845" priority="28175">
      <formula>J13="NO CUMPLE"</formula>
    </cfRule>
    <cfRule type="expression" dxfId="5844" priority="28176">
      <formula>J13="CUMPLE"</formula>
    </cfRule>
  </conditionalFormatting>
  <conditionalFormatting sqref="M13">
    <cfRule type="expression" dxfId="5843" priority="28173">
      <formula>L13="NO CUMPLE"</formula>
    </cfRule>
    <cfRule type="expression" dxfId="5842" priority="28174">
      <formula>L13="CUMPLE"</formula>
    </cfRule>
  </conditionalFormatting>
  <conditionalFormatting sqref="P13 P16 P19 P22 P25">
    <cfRule type="expression" dxfId="5841" priority="28170">
      <formula>P13=" "</formula>
    </cfRule>
    <cfRule type="expression" dxfId="5840" priority="28171">
      <formula>P13="NO PRESENTÓ CERTIFICADO"</formula>
    </cfRule>
    <cfRule type="expression" dxfId="5839" priority="28172">
      <formula>P13="PRESENTÓ CERTIFICADO"</formula>
    </cfRule>
  </conditionalFormatting>
  <conditionalFormatting sqref="J13:J15">
    <cfRule type="cellIs" dxfId="5838" priority="28168" operator="equal">
      <formula>"NO CUMPLE"</formula>
    </cfRule>
    <cfRule type="cellIs" dxfId="5837" priority="28169" operator="equal">
      <formula>"CUMPLE"</formula>
    </cfRule>
  </conditionalFormatting>
  <conditionalFormatting sqref="L13:L15">
    <cfRule type="cellIs" dxfId="5836" priority="28166" operator="equal">
      <formula>"NO CUMPLE"</formula>
    </cfRule>
    <cfRule type="cellIs" dxfId="5835" priority="28167" operator="equal">
      <formula>"CUMPLE"</formula>
    </cfRule>
  </conditionalFormatting>
  <conditionalFormatting sqref="V13 V16 V19 V22 V25">
    <cfRule type="cellIs" dxfId="5834" priority="28164" operator="greaterThan">
      <formula>0</formula>
    </cfRule>
    <cfRule type="cellIs" dxfId="5833" priority="28165" operator="equal">
      <formula>0</formula>
    </cfRule>
  </conditionalFormatting>
  <conditionalFormatting sqref="S13">
    <cfRule type="expression" dxfId="5832" priority="28143">
      <formula>T13="NO SUBSANABLE"</formula>
    </cfRule>
    <cfRule type="expression" dxfId="5831" priority="28153">
      <formula>T13="REQUERIMIENTOS SUBSANADOS"</formula>
    </cfRule>
    <cfRule type="expression" dxfId="5830" priority="28154">
      <formula>T13="PENDIENTES POR SUBSANAR"</formula>
    </cfRule>
    <cfRule type="expression" dxfId="5829" priority="28159">
      <formula>T13="SIN OBSERVACIÓN"</formula>
    </cfRule>
    <cfRule type="containsBlanks" dxfId="5828" priority="28160">
      <formula>LEN(TRIM(S13))=0</formula>
    </cfRule>
  </conditionalFormatting>
  <conditionalFormatting sqref="Q13 Q16 Q19 Q22 Q25 R157 R220 R223 R286 R289">
    <cfRule type="cellIs" dxfId="5827" priority="28152" operator="equal">
      <formula>"PENDIENTE POR DESCRIPCIÓN"</formula>
    </cfRule>
    <cfRule type="cellIs" dxfId="5826" priority="28156" operator="equal">
      <formula>"DESCRIPCIÓN INSUFICIENTE"</formula>
    </cfRule>
    <cfRule type="cellIs" dxfId="5825" priority="28157" operator="equal">
      <formula>"NO ESTÁ ACORDE A ITEM 5.2.1 (T.R.)"</formula>
    </cfRule>
    <cfRule type="cellIs" dxfId="5824" priority="28158" operator="equal">
      <formula>"ACORDE A ITEM 5.2.1 (T.R.)"</formula>
    </cfRule>
  </conditionalFormatting>
  <conditionalFormatting sqref="T13 T16 T19 T22 T25 R135">
    <cfRule type="containsBlanks" dxfId="5823" priority="28138">
      <formula>LEN(TRIM(R13))=0</formula>
    </cfRule>
    <cfRule type="cellIs" dxfId="5822" priority="28155" operator="equal">
      <formula>"REQUERIMIENTOS SUBSANADOS"</formula>
    </cfRule>
    <cfRule type="containsText" dxfId="5821" priority="28161" operator="containsText" text="NO SUBSANABLE">
      <formula>NOT(ISERROR(SEARCH("NO SUBSANABLE",R13)))</formula>
    </cfRule>
    <cfRule type="containsText" dxfId="5820" priority="28162" operator="containsText" text="PENDIENTES POR SUBSANAR">
      <formula>NOT(ISERROR(SEARCH("PENDIENTES POR SUBSANAR",R13)))</formula>
    </cfRule>
    <cfRule type="containsText" dxfId="5819" priority="28163" operator="containsText" text="SIN OBSERVACIÓN">
      <formula>NOT(ISERROR(SEARCH("SIN OBSERVACIÓN",R13)))</formula>
    </cfRule>
  </conditionalFormatting>
  <conditionalFormatting sqref="U13 U16 U19 U22 U25">
    <cfRule type="containsBlanks" dxfId="5818" priority="28137">
      <formula>LEN(TRIM(U13))=0</formula>
    </cfRule>
    <cfRule type="cellIs" dxfId="5817" priority="28139" operator="equal">
      <formula>"NO CUMPLEN CON LO SOLICITADO"</formula>
    </cfRule>
    <cfRule type="cellIs" dxfId="5816" priority="28140" operator="equal">
      <formula>"CUMPLEN CON LO SOLICITADO"</formula>
    </cfRule>
    <cfRule type="cellIs" dxfId="5815" priority="28141" operator="equal">
      <formula>"PENDIENTES"</formula>
    </cfRule>
    <cfRule type="cellIs" dxfId="5814" priority="28142" operator="equal">
      <formula>"NINGUNO"</formula>
    </cfRule>
  </conditionalFormatting>
  <conditionalFormatting sqref="T28">
    <cfRule type="cellIs" dxfId="5813" priority="27975" operator="equal">
      <formula>"NO CUMPLE"</formula>
    </cfRule>
    <cfRule type="cellIs" dxfId="5812" priority="27976" operator="equal">
      <formula>"CUMPLE"</formula>
    </cfRule>
  </conditionalFormatting>
  <conditionalFormatting sqref="B28">
    <cfRule type="cellIs" dxfId="5811" priority="27973" operator="equal">
      <formula>"NO CUMPLE CON LA EXPERIENCIA REQUERIDA"</formula>
    </cfRule>
    <cfRule type="cellIs" dxfId="5810" priority="27974" operator="equal">
      <formula>"CUMPLE CON LA EXPERIENCIA REQUERIDA"</formula>
    </cfRule>
  </conditionalFormatting>
  <conditionalFormatting sqref="H13 H16 H19 H22 H25">
    <cfRule type="notContainsBlanks" dxfId="5809" priority="27972">
      <formula>LEN(TRIM(H13))&gt;0</formula>
    </cfRule>
  </conditionalFormatting>
  <conditionalFormatting sqref="G13">
    <cfRule type="notContainsBlanks" dxfId="5808" priority="27971">
      <formula>LEN(TRIM(G13))&gt;0</formula>
    </cfRule>
  </conditionalFormatting>
  <conditionalFormatting sqref="F13">
    <cfRule type="notContainsBlanks" dxfId="5807" priority="27970">
      <formula>LEN(TRIM(F13))&gt;0</formula>
    </cfRule>
  </conditionalFormatting>
  <conditionalFormatting sqref="E13">
    <cfRule type="notContainsBlanks" dxfId="5806" priority="27969">
      <formula>LEN(TRIM(E13))&gt;0</formula>
    </cfRule>
  </conditionalFormatting>
  <conditionalFormatting sqref="D13">
    <cfRule type="notContainsBlanks" dxfId="5805" priority="27968">
      <formula>LEN(TRIM(D13))&gt;0</formula>
    </cfRule>
  </conditionalFormatting>
  <conditionalFormatting sqref="C13">
    <cfRule type="notContainsBlanks" dxfId="5804" priority="27967">
      <formula>LEN(TRIM(C13))&gt;0</formula>
    </cfRule>
  </conditionalFormatting>
  <conditionalFormatting sqref="I13 I16 I19 I22 I25">
    <cfRule type="notContainsBlanks" dxfId="5803" priority="27966">
      <formula>LEN(TRIM(I13))&gt;0</formula>
    </cfRule>
  </conditionalFormatting>
  <conditionalFormatting sqref="S16 S19">
    <cfRule type="expression" dxfId="5802" priority="20508">
      <formula>T16="NO SUBSANABLE"</formula>
    </cfRule>
    <cfRule type="expression" dxfId="5801" priority="20514">
      <formula>T16="REQUERIMIENTOS SUBSANADOS"</formula>
    </cfRule>
    <cfRule type="expression" dxfId="5800" priority="20515">
      <formula>T16="PENDIENTES POR SUBSANAR"</formula>
    </cfRule>
    <cfRule type="expression" dxfId="5799" priority="20520">
      <formula>T16="SIN OBSERVACIÓN"</formula>
    </cfRule>
    <cfRule type="containsBlanks" dxfId="5798" priority="20521">
      <formula>LEN(TRIM(S16))=0</formula>
    </cfRule>
  </conditionalFormatting>
  <conditionalFormatting sqref="G16 G19">
    <cfRule type="notContainsBlanks" dxfId="5797" priority="20500">
      <formula>LEN(TRIM(G16))&gt;0</formula>
    </cfRule>
  </conditionalFormatting>
  <conditionalFormatting sqref="F16 F19">
    <cfRule type="notContainsBlanks" dxfId="5796" priority="20499">
      <formula>LEN(TRIM(F16))&gt;0</formula>
    </cfRule>
  </conditionalFormatting>
  <conditionalFormatting sqref="E16 E19">
    <cfRule type="notContainsBlanks" dxfId="5795" priority="20498">
      <formula>LEN(TRIM(E16))&gt;0</formula>
    </cfRule>
  </conditionalFormatting>
  <conditionalFormatting sqref="D16 D19">
    <cfRule type="notContainsBlanks" dxfId="5794" priority="20497">
      <formula>LEN(TRIM(D16))&gt;0</formula>
    </cfRule>
  </conditionalFormatting>
  <conditionalFormatting sqref="C16 C19">
    <cfRule type="notContainsBlanks" dxfId="5793" priority="20496">
      <formula>LEN(TRIM(C16))&gt;0</formula>
    </cfRule>
  </conditionalFormatting>
  <conditionalFormatting sqref="G22">
    <cfRule type="notContainsBlanks" dxfId="5792" priority="18837">
      <formula>LEN(TRIM(G22))&gt;0</formula>
    </cfRule>
  </conditionalFormatting>
  <conditionalFormatting sqref="F22">
    <cfRule type="notContainsBlanks" dxfId="5791" priority="18836">
      <formula>LEN(TRIM(F22))&gt;0</formula>
    </cfRule>
  </conditionalFormatting>
  <conditionalFormatting sqref="E22">
    <cfRule type="notContainsBlanks" dxfId="5790" priority="18835">
      <formula>LEN(TRIM(E22))&gt;0</formula>
    </cfRule>
  </conditionalFormatting>
  <conditionalFormatting sqref="D22">
    <cfRule type="notContainsBlanks" dxfId="5789" priority="18834">
      <formula>LEN(TRIM(D22))&gt;0</formula>
    </cfRule>
  </conditionalFormatting>
  <conditionalFormatting sqref="C22">
    <cfRule type="notContainsBlanks" dxfId="5788" priority="18833">
      <formula>LEN(TRIM(C22))&gt;0</formula>
    </cfRule>
  </conditionalFormatting>
  <conditionalFormatting sqref="G25">
    <cfRule type="notContainsBlanks" dxfId="5787" priority="15408">
      <formula>LEN(TRIM(G25))&gt;0</formula>
    </cfRule>
  </conditionalFormatting>
  <conditionalFormatting sqref="F25">
    <cfRule type="notContainsBlanks" dxfId="5786" priority="15407">
      <formula>LEN(TRIM(F25))&gt;0</formula>
    </cfRule>
  </conditionalFormatting>
  <conditionalFormatting sqref="E25">
    <cfRule type="notContainsBlanks" dxfId="5785" priority="15406">
      <formula>LEN(TRIM(E25))&gt;0</formula>
    </cfRule>
  </conditionalFormatting>
  <conditionalFormatting sqref="D25">
    <cfRule type="notContainsBlanks" dxfId="5784" priority="15405">
      <formula>LEN(TRIM(D25))&gt;0</formula>
    </cfRule>
  </conditionalFormatting>
  <conditionalFormatting sqref="C25">
    <cfRule type="notContainsBlanks" dxfId="5783" priority="15404">
      <formula>LEN(TRIM(C25))&gt;0</formula>
    </cfRule>
  </conditionalFormatting>
  <conditionalFormatting sqref="K14:K15">
    <cfRule type="expression" dxfId="5782" priority="15397">
      <formula>J14="NO CUMPLE"</formula>
    </cfRule>
    <cfRule type="expression" dxfId="5781" priority="15398">
      <formula>J14="CUMPLE"</formula>
    </cfRule>
  </conditionalFormatting>
  <conditionalFormatting sqref="M14">
    <cfRule type="expression" dxfId="5780" priority="15393">
      <formula>L14="NO CUMPLE"</formula>
    </cfRule>
    <cfRule type="expression" dxfId="5779" priority="15394">
      <formula>L14="CUMPLE"</formula>
    </cfRule>
  </conditionalFormatting>
  <conditionalFormatting sqref="B50">
    <cfRule type="cellIs" dxfId="5778" priority="15291" operator="equal">
      <formula>"NO CUMPLE CON LA EXPERIENCIA REQUERIDA"</formula>
    </cfRule>
    <cfRule type="cellIs" dxfId="5777" priority="15292" operator="equal">
      <formula>"CUMPLE CON LA EXPERIENCIA REQUERIDA"</formula>
    </cfRule>
  </conditionalFormatting>
  <conditionalFormatting sqref="B72">
    <cfRule type="cellIs" dxfId="5776" priority="15083" operator="equal">
      <formula>"NO CUMPLE CON LA EXPERIENCIA REQUERIDA"</formula>
    </cfRule>
    <cfRule type="cellIs" dxfId="5775" priority="15084" operator="equal">
      <formula>"CUMPLE CON LA EXPERIENCIA REQUERIDA"</formula>
    </cfRule>
  </conditionalFormatting>
  <conditionalFormatting sqref="B94">
    <cfRule type="cellIs" dxfId="5774" priority="14875" operator="equal">
      <formula>"NO CUMPLE CON LA EXPERIENCIA REQUERIDA"</formula>
    </cfRule>
    <cfRule type="cellIs" dxfId="5773" priority="14876" operator="equal">
      <formula>"CUMPLE CON LA EXPERIENCIA REQUERIDA"</formula>
    </cfRule>
  </conditionalFormatting>
  <conditionalFormatting sqref="B116">
    <cfRule type="cellIs" dxfId="5772" priority="14667" operator="equal">
      <formula>"NO CUMPLE CON LA EXPERIENCIA REQUERIDA"</formula>
    </cfRule>
    <cfRule type="cellIs" dxfId="5771" priority="14668" operator="equal">
      <formula>"CUMPLE CON LA EXPERIENCIA REQUERIDA"</formula>
    </cfRule>
  </conditionalFormatting>
  <conditionalFormatting sqref="B138">
    <cfRule type="cellIs" dxfId="5770" priority="14459" operator="equal">
      <formula>"NO CUMPLE CON LA EXPERIENCIA REQUERIDA"</formula>
    </cfRule>
    <cfRule type="cellIs" dxfId="5769" priority="14460" operator="equal">
      <formula>"CUMPLE CON LA EXPERIENCIA REQUERIDA"</formula>
    </cfRule>
  </conditionalFormatting>
  <conditionalFormatting sqref="P145 P148">
    <cfRule type="expression" dxfId="5768" priority="14280">
      <formula>P145=" "</formula>
    </cfRule>
    <cfRule type="expression" dxfId="5767" priority="14281">
      <formula>P145="NO PRESENTÓ CERTIFICADO"</formula>
    </cfRule>
    <cfRule type="expression" dxfId="5766" priority="14282">
      <formula>P145="PRESENTÓ CERTIFICADO"</formula>
    </cfRule>
  </conditionalFormatting>
  <conditionalFormatting sqref="S145 S148">
    <cfRule type="expression" dxfId="5765" priority="14261">
      <formula>T145="NO SUBSANABLE"</formula>
    </cfRule>
    <cfRule type="expression" dxfId="5764" priority="14263">
      <formula>T145="REQUERIMIENTOS SUBSANADOS"</formula>
    </cfRule>
    <cfRule type="expression" dxfId="5763" priority="14264">
      <formula>T145="PENDIENTES POR SUBSANAR"</formula>
    </cfRule>
    <cfRule type="expression" dxfId="5762" priority="14269">
      <formula>T145="SIN OBSERVACIÓN"</formula>
    </cfRule>
    <cfRule type="containsBlanks" dxfId="5761" priority="14270">
      <formula>LEN(TRIM(S145))=0</formula>
    </cfRule>
  </conditionalFormatting>
  <conditionalFormatting sqref="Q145 Q148">
    <cfRule type="cellIs" dxfId="5760" priority="14262" operator="equal">
      <formula>"PENDIENTE POR DESCRIPCIÓN"</formula>
    </cfRule>
    <cfRule type="cellIs" dxfId="5759" priority="14266" operator="equal">
      <formula>"DESCRIPCIÓN INSUFICIENTE"</formula>
    </cfRule>
    <cfRule type="cellIs" dxfId="5758" priority="14267" operator="equal">
      <formula>"NO ESTÁ ACORDE A ITEM 5.2.1 (T.R.)"</formula>
    </cfRule>
    <cfRule type="cellIs" dxfId="5757" priority="14268" operator="equal">
      <formula>"ACORDE A ITEM 5.2.1 (T.R.)"</formula>
    </cfRule>
  </conditionalFormatting>
  <conditionalFormatting sqref="T145 T148">
    <cfRule type="containsBlanks" dxfId="5756" priority="14256">
      <formula>LEN(TRIM(T145))=0</formula>
    </cfRule>
    <cfRule type="cellIs" dxfId="5755" priority="14265" operator="equal">
      <formula>"REQUERIMIENTOS SUBSANADOS"</formula>
    </cfRule>
    <cfRule type="containsText" dxfId="5754" priority="14271" operator="containsText" text="NO SUBSANABLE">
      <formula>NOT(ISERROR(SEARCH("NO SUBSANABLE",T145)))</formula>
    </cfRule>
    <cfRule type="containsText" dxfId="5753" priority="14272" operator="containsText" text="PENDIENTES POR SUBSANAR">
      <formula>NOT(ISERROR(SEARCH("PENDIENTES POR SUBSANAR",T145)))</formula>
    </cfRule>
    <cfRule type="containsText" dxfId="5752" priority="14273" operator="containsText" text="SIN OBSERVACIÓN">
      <formula>NOT(ISERROR(SEARCH("SIN OBSERVACIÓN",T145)))</formula>
    </cfRule>
  </conditionalFormatting>
  <conditionalFormatting sqref="U145 U148">
    <cfRule type="containsBlanks" dxfId="5751" priority="14255">
      <formula>LEN(TRIM(U145))=0</formula>
    </cfRule>
    <cfRule type="cellIs" dxfId="5750" priority="14257" operator="equal">
      <formula>"NO CUMPLEN CON LO SOLICITADO"</formula>
    </cfRule>
    <cfRule type="cellIs" dxfId="5749" priority="14258" operator="equal">
      <formula>"CUMPLEN CON LO SOLICITADO"</formula>
    </cfRule>
    <cfRule type="cellIs" dxfId="5748" priority="14259" operator="equal">
      <formula>"PENDIENTES"</formula>
    </cfRule>
    <cfRule type="cellIs" dxfId="5747" priority="14260" operator="equal">
      <formula>"NINGUNO"</formula>
    </cfRule>
  </conditionalFormatting>
  <conditionalFormatting sqref="B160">
    <cfRule type="cellIs" dxfId="5746" priority="14251" operator="equal">
      <formula>"NO CUMPLE CON LA EXPERIENCIA REQUERIDA"</formula>
    </cfRule>
    <cfRule type="cellIs" dxfId="5745" priority="14252" operator="equal">
      <formula>"CUMPLE CON LA EXPERIENCIA REQUERIDA"</formula>
    </cfRule>
  </conditionalFormatting>
  <conditionalFormatting sqref="H145">
    <cfRule type="notContainsBlanks" dxfId="5744" priority="14250">
      <formula>LEN(TRIM(H145))&gt;0</formula>
    </cfRule>
  </conditionalFormatting>
  <conditionalFormatting sqref="G145">
    <cfRule type="notContainsBlanks" dxfId="5743" priority="14249">
      <formula>LEN(TRIM(G145))&gt;0</formula>
    </cfRule>
  </conditionalFormatting>
  <conditionalFormatting sqref="F145">
    <cfRule type="notContainsBlanks" dxfId="5742" priority="14248">
      <formula>LEN(TRIM(F145))&gt;0</formula>
    </cfRule>
  </conditionalFormatting>
  <conditionalFormatting sqref="E145">
    <cfRule type="notContainsBlanks" dxfId="5741" priority="14247">
      <formula>LEN(TRIM(E145))&gt;0</formula>
    </cfRule>
  </conditionalFormatting>
  <conditionalFormatting sqref="D145">
    <cfRule type="notContainsBlanks" dxfId="5740" priority="14246">
      <formula>LEN(TRIM(D145))&gt;0</formula>
    </cfRule>
  </conditionalFormatting>
  <conditionalFormatting sqref="C145">
    <cfRule type="notContainsBlanks" dxfId="5739" priority="14245">
      <formula>LEN(TRIM(C145))&gt;0</formula>
    </cfRule>
  </conditionalFormatting>
  <conditionalFormatting sqref="I145 I148 I151 I154">
    <cfRule type="notContainsBlanks" dxfId="5738" priority="14244">
      <formula>LEN(TRIM(I145))&gt;0</formula>
    </cfRule>
  </conditionalFormatting>
  <conditionalFormatting sqref="P151">
    <cfRule type="expression" dxfId="5737" priority="14241">
      <formula>P151=" "</formula>
    </cfRule>
    <cfRule type="expression" dxfId="5736" priority="14242">
      <formula>P151="NO PRESENTÓ CERTIFICADO"</formula>
    </cfRule>
    <cfRule type="expression" dxfId="5735" priority="14243">
      <formula>P151="PRESENTÓ CERTIFICADO"</formula>
    </cfRule>
  </conditionalFormatting>
  <conditionalFormatting sqref="S151">
    <cfRule type="expression" dxfId="5734" priority="14228">
      <formula>T151="NO SUBSANABLE"</formula>
    </cfRule>
    <cfRule type="expression" dxfId="5733" priority="14230">
      <formula>T151="REQUERIMIENTOS SUBSANADOS"</formula>
    </cfRule>
    <cfRule type="expression" dxfId="5732" priority="14231">
      <formula>T151="PENDIENTES POR SUBSANAR"</formula>
    </cfRule>
    <cfRule type="expression" dxfId="5731" priority="14236">
      <formula>T151="SIN OBSERVACIÓN"</formula>
    </cfRule>
    <cfRule type="containsBlanks" dxfId="5730" priority="14237">
      <formula>LEN(TRIM(S151))=0</formula>
    </cfRule>
  </conditionalFormatting>
  <conditionalFormatting sqref="Q151">
    <cfRule type="cellIs" dxfId="5729" priority="14229" operator="equal">
      <formula>"PENDIENTE POR DESCRIPCIÓN"</formula>
    </cfRule>
    <cfRule type="cellIs" dxfId="5728" priority="14233" operator="equal">
      <formula>"DESCRIPCIÓN INSUFICIENTE"</formula>
    </cfRule>
    <cfRule type="cellIs" dxfId="5727" priority="14234" operator="equal">
      <formula>"NO ESTÁ ACORDE A ITEM 5.2.1 (T.R.)"</formula>
    </cfRule>
    <cfRule type="cellIs" dxfId="5726" priority="14235" operator="equal">
      <formula>"ACORDE A ITEM 5.2.1 (T.R.)"</formula>
    </cfRule>
  </conditionalFormatting>
  <conditionalFormatting sqref="T151">
    <cfRule type="containsBlanks" dxfId="5725" priority="14223">
      <formula>LEN(TRIM(T151))=0</formula>
    </cfRule>
    <cfRule type="cellIs" dxfId="5724" priority="14232" operator="equal">
      <formula>"REQUERIMIENTOS SUBSANADOS"</formula>
    </cfRule>
    <cfRule type="containsText" dxfId="5723" priority="14238" operator="containsText" text="NO SUBSANABLE">
      <formula>NOT(ISERROR(SEARCH("NO SUBSANABLE",T151)))</formula>
    </cfRule>
    <cfRule type="containsText" dxfId="5722" priority="14239" operator="containsText" text="PENDIENTES POR SUBSANAR">
      <formula>NOT(ISERROR(SEARCH("PENDIENTES POR SUBSANAR",T151)))</formula>
    </cfRule>
    <cfRule type="containsText" dxfId="5721" priority="14240" operator="containsText" text="SIN OBSERVACIÓN">
      <formula>NOT(ISERROR(SEARCH("SIN OBSERVACIÓN",T151)))</formula>
    </cfRule>
  </conditionalFormatting>
  <conditionalFormatting sqref="U151">
    <cfRule type="containsBlanks" dxfId="5720" priority="14222">
      <formula>LEN(TRIM(U151))=0</formula>
    </cfRule>
    <cfRule type="cellIs" dxfId="5719" priority="14224" operator="equal">
      <formula>"NO CUMPLEN CON LO SOLICITADO"</formula>
    </cfRule>
    <cfRule type="cellIs" dxfId="5718" priority="14225" operator="equal">
      <formula>"CUMPLEN CON LO SOLICITADO"</formula>
    </cfRule>
    <cfRule type="cellIs" dxfId="5717" priority="14226" operator="equal">
      <formula>"PENDIENTES"</formula>
    </cfRule>
    <cfRule type="cellIs" dxfId="5716" priority="14227" operator="equal">
      <formula>"NINGUNO"</formula>
    </cfRule>
  </conditionalFormatting>
  <conditionalFormatting sqref="H148 H151">
    <cfRule type="notContainsBlanks" dxfId="5715" priority="14221">
      <formula>LEN(TRIM(H148))&gt;0</formula>
    </cfRule>
  </conditionalFormatting>
  <conditionalFormatting sqref="G148 G151">
    <cfRule type="notContainsBlanks" dxfId="5714" priority="14220">
      <formula>LEN(TRIM(G148))&gt;0</formula>
    </cfRule>
  </conditionalFormatting>
  <conditionalFormatting sqref="F148 F151">
    <cfRule type="notContainsBlanks" dxfId="5713" priority="14219">
      <formula>LEN(TRIM(F148))&gt;0</formula>
    </cfRule>
  </conditionalFormatting>
  <conditionalFormatting sqref="E148 E151">
    <cfRule type="notContainsBlanks" dxfId="5712" priority="14218">
      <formula>LEN(TRIM(E148))&gt;0</formula>
    </cfRule>
  </conditionalFormatting>
  <conditionalFormatting sqref="D148 D151">
    <cfRule type="notContainsBlanks" dxfId="5711" priority="14217">
      <formula>LEN(TRIM(D148))&gt;0</formula>
    </cfRule>
  </conditionalFormatting>
  <conditionalFormatting sqref="C148 C151">
    <cfRule type="notContainsBlanks" dxfId="5710" priority="14216">
      <formula>LEN(TRIM(C148))&gt;0</formula>
    </cfRule>
  </conditionalFormatting>
  <conditionalFormatting sqref="P154">
    <cfRule type="expression" dxfId="5709" priority="14212">
      <formula>P154=" "</formula>
    </cfRule>
    <cfRule type="expression" dxfId="5708" priority="14213">
      <formula>P154="NO PRESENTÓ CERTIFICADO"</formula>
    </cfRule>
    <cfRule type="expression" dxfId="5707" priority="14214">
      <formula>P154="PRESENTÓ CERTIFICADO"</formula>
    </cfRule>
  </conditionalFormatting>
  <conditionalFormatting sqref="S154">
    <cfRule type="expression" dxfId="5706" priority="14199">
      <formula>T154="NO SUBSANABLE"</formula>
    </cfRule>
    <cfRule type="expression" dxfId="5705" priority="14201">
      <formula>T154="REQUERIMIENTOS SUBSANADOS"</formula>
    </cfRule>
    <cfRule type="expression" dxfId="5704" priority="14202">
      <formula>T154="PENDIENTES POR SUBSANAR"</formula>
    </cfRule>
    <cfRule type="expression" dxfId="5703" priority="14207">
      <formula>T154="SIN OBSERVACIÓN"</formula>
    </cfRule>
    <cfRule type="containsBlanks" dxfId="5702" priority="14208">
      <formula>LEN(TRIM(S154))=0</formula>
    </cfRule>
  </conditionalFormatting>
  <conditionalFormatting sqref="Q154">
    <cfRule type="cellIs" dxfId="5701" priority="14200" operator="equal">
      <formula>"PENDIENTE POR DESCRIPCIÓN"</formula>
    </cfRule>
    <cfRule type="cellIs" dxfId="5700" priority="14204" operator="equal">
      <formula>"DESCRIPCIÓN INSUFICIENTE"</formula>
    </cfRule>
    <cfRule type="cellIs" dxfId="5699" priority="14205" operator="equal">
      <formula>"NO ESTÁ ACORDE A ITEM 5.2.1 (T.R.)"</formula>
    </cfRule>
    <cfRule type="cellIs" dxfId="5698" priority="14206" operator="equal">
      <formula>"ACORDE A ITEM 5.2.1 (T.R.)"</formula>
    </cfRule>
  </conditionalFormatting>
  <conditionalFormatting sqref="T154">
    <cfRule type="containsBlanks" dxfId="5697" priority="14194">
      <formula>LEN(TRIM(T154))=0</formula>
    </cfRule>
    <cfRule type="cellIs" dxfId="5696" priority="14203" operator="equal">
      <formula>"REQUERIMIENTOS SUBSANADOS"</formula>
    </cfRule>
    <cfRule type="containsText" dxfId="5695" priority="14209" operator="containsText" text="NO SUBSANABLE">
      <formula>NOT(ISERROR(SEARCH("NO SUBSANABLE",T154)))</formula>
    </cfRule>
    <cfRule type="containsText" dxfId="5694" priority="14210" operator="containsText" text="PENDIENTES POR SUBSANAR">
      <formula>NOT(ISERROR(SEARCH("PENDIENTES POR SUBSANAR",T154)))</formula>
    </cfRule>
    <cfRule type="containsText" dxfId="5693" priority="14211" operator="containsText" text="SIN OBSERVACIÓN">
      <formula>NOT(ISERROR(SEARCH("SIN OBSERVACIÓN",T154)))</formula>
    </cfRule>
  </conditionalFormatting>
  <conditionalFormatting sqref="U154">
    <cfRule type="containsBlanks" dxfId="5692" priority="14193">
      <formula>LEN(TRIM(U154))=0</formula>
    </cfRule>
    <cfRule type="cellIs" dxfId="5691" priority="14195" operator="equal">
      <formula>"NO CUMPLEN CON LO SOLICITADO"</formula>
    </cfRule>
    <cfRule type="cellIs" dxfId="5690" priority="14196" operator="equal">
      <formula>"CUMPLEN CON LO SOLICITADO"</formula>
    </cfRule>
    <cfRule type="cellIs" dxfId="5689" priority="14197" operator="equal">
      <formula>"PENDIENTES"</formula>
    </cfRule>
    <cfRule type="cellIs" dxfId="5688" priority="14198" operator="equal">
      <formula>"NINGUNO"</formula>
    </cfRule>
  </conditionalFormatting>
  <conditionalFormatting sqref="H154">
    <cfRule type="notContainsBlanks" dxfId="5687" priority="14192">
      <formula>LEN(TRIM(H154))&gt;0</formula>
    </cfRule>
  </conditionalFormatting>
  <conditionalFormatting sqref="G154">
    <cfRule type="notContainsBlanks" dxfId="5686" priority="14191">
      <formula>LEN(TRIM(G154))&gt;0</formula>
    </cfRule>
  </conditionalFormatting>
  <conditionalFormatting sqref="F154">
    <cfRule type="notContainsBlanks" dxfId="5685" priority="14190">
      <formula>LEN(TRIM(F154))&gt;0</formula>
    </cfRule>
  </conditionalFormatting>
  <conditionalFormatting sqref="E154">
    <cfRule type="notContainsBlanks" dxfId="5684" priority="14189">
      <formula>LEN(TRIM(E154))&gt;0</formula>
    </cfRule>
  </conditionalFormatting>
  <conditionalFormatting sqref="D154">
    <cfRule type="notContainsBlanks" dxfId="5683" priority="14188">
      <formula>LEN(TRIM(D154))&gt;0</formula>
    </cfRule>
  </conditionalFormatting>
  <conditionalFormatting sqref="C154">
    <cfRule type="notContainsBlanks" dxfId="5682" priority="14187">
      <formula>LEN(TRIM(C154))&gt;0</formula>
    </cfRule>
  </conditionalFormatting>
  <conditionalFormatting sqref="P157">
    <cfRule type="expression" dxfId="5681" priority="14179">
      <formula>P157=" "</formula>
    </cfRule>
    <cfRule type="expression" dxfId="5680" priority="14180">
      <formula>P157="NO PRESENTÓ CERTIFICADO"</formula>
    </cfRule>
    <cfRule type="expression" dxfId="5679" priority="14181">
      <formula>P157="PRESENTÓ CERTIFICADO"</formula>
    </cfRule>
  </conditionalFormatting>
  <conditionalFormatting sqref="S157">
    <cfRule type="expression" dxfId="5678" priority="14166">
      <formula>T157="NO SUBSANABLE"</formula>
    </cfRule>
    <cfRule type="expression" dxfId="5677" priority="14168">
      <formula>T157="REQUERIMIENTOS SUBSANADOS"</formula>
    </cfRule>
    <cfRule type="expression" dxfId="5676" priority="14169">
      <formula>T157="PENDIENTES POR SUBSANAR"</formula>
    </cfRule>
    <cfRule type="expression" dxfId="5675" priority="14174">
      <formula>T157="SIN OBSERVACIÓN"</formula>
    </cfRule>
    <cfRule type="containsBlanks" dxfId="5674" priority="14175">
      <formula>LEN(TRIM(S157))=0</formula>
    </cfRule>
  </conditionalFormatting>
  <conditionalFormatting sqref="Q157">
    <cfRule type="cellIs" dxfId="5673" priority="14167" operator="equal">
      <formula>"PENDIENTE POR DESCRIPCIÓN"</formula>
    </cfRule>
    <cfRule type="cellIs" dxfId="5672" priority="14171" operator="equal">
      <formula>"DESCRIPCIÓN INSUFICIENTE"</formula>
    </cfRule>
    <cfRule type="cellIs" dxfId="5671" priority="14172" operator="equal">
      <formula>"NO ESTÁ ACORDE A ITEM 5.2.1 (T.R.)"</formula>
    </cfRule>
    <cfRule type="cellIs" dxfId="5670" priority="14173" operator="equal">
      <formula>"ACORDE A ITEM 5.2.1 (T.R.)"</formula>
    </cfRule>
  </conditionalFormatting>
  <conditionalFormatting sqref="T157">
    <cfRule type="containsBlanks" dxfId="5669" priority="14161">
      <formula>LEN(TRIM(T157))=0</formula>
    </cfRule>
    <cfRule type="cellIs" dxfId="5668" priority="14170" operator="equal">
      <formula>"REQUERIMIENTOS SUBSANADOS"</formula>
    </cfRule>
    <cfRule type="containsText" dxfId="5667" priority="14176" operator="containsText" text="NO SUBSANABLE">
      <formula>NOT(ISERROR(SEARCH("NO SUBSANABLE",T157)))</formula>
    </cfRule>
    <cfRule type="containsText" dxfId="5666" priority="14177" operator="containsText" text="PENDIENTES POR SUBSANAR">
      <formula>NOT(ISERROR(SEARCH("PENDIENTES POR SUBSANAR",T157)))</formula>
    </cfRule>
    <cfRule type="containsText" dxfId="5665" priority="14178" operator="containsText" text="SIN OBSERVACIÓN">
      <formula>NOT(ISERROR(SEARCH("SIN OBSERVACIÓN",T157)))</formula>
    </cfRule>
  </conditionalFormatting>
  <conditionalFormatting sqref="U157">
    <cfRule type="containsBlanks" dxfId="5664" priority="14160">
      <formula>LEN(TRIM(U157))=0</formula>
    </cfRule>
    <cfRule type="cellIs" dxfId="5663" priority="14162" operator="equal">
      <formula>"NO CUMPLEN CON LO SOLICITADO"</formula>
    </cfRule>
    <cfRule type="cellIs" dxfId="5662" priority="14163" operator="equal">
      <formula>"CUMPLEN CON LO SOLICITADO"</formula>
    </cfRule>
    <cfRule type="cellIs" dxfId="5661" priority="14164" operator="equal">
      <formula>"PENDIENTES"</formula>
    </cfRule>
    <cfRule type="cellIs" dxfId="5660" priority="14165" operator="equal">
      <formula>"NINGUNO"</formula>
    </cfRule>
  </conditionalFormatting>
  <conditionalFormatting sqref="H157">
    <cfRule type="notContainsBlanks" dxfId="5659" priority="14159">
      <formula>LEN(TRIM(H157))&gt;0</formula>
    </cfRule>
  </conditionalFormatting>
  <conditionalFormatting sqref="G157">
    <cfRule type="notContainsBlanks" dxfId="5658" priority="14158">
      <formula>LEN(TRIM(G157))&gt;0</formula>
    </cfRule>
  </conditionalFormatting>
  <conditionalFormatting sqref="F157">
    <cfRule type="notContainsBlanks" dxfId="5657" priority="14157">
      <formula>LEN(TRIM(F157))&gt;0</formula>
    </cfRule>
  </conditionalFormatting>
  <conditionalFormatting sqref="E157">
    <cfRule type="notContainsBlanks" dxfId="5656" priority="14156">
      <formula>LEN(TRIM(E157))&gt;0</formula>
    </cfRule>
  </conditionalFormatting>
  <conditionalFormatting sqref="D157">
    <cfRule type="notContainsBlanks" dxfId="5655" priority="14155">
      <formula>LEN(TRIM(D157))&gt;0</formula>
    </cfRule>
  </conditionalFormatting>
  <conditionalFormatting sqref="C157">
    <cfRule type="notContainsBlanks" dxfId="5654" priority="14154">
      <formula>LEN(TRIM(C157))&gt;0</formula>
    </cfRule>
  </conditionalFormatting>
  <conditionalFormatting sqref="I157">
    <cfRule type="notContainsBlanks" dxfId="5653" priority="14153">
      <formula>LEN(TRIM(I157))&gt;0</formula>
    </cfRule>
  </conditionalFormatting>
  <conditionalFormatting sqref="P167 P170 P173 P176 P179">
    <cfRule type="expression" dxfId="5652" priority="14072">
      <formula>P167=" "</formula>
    </cfRule>
    <cfRule type="expression" dxfId="5651" priority="14073">
      <formula>P167="NO PRESENTÓ CERTIFICADO"</formula>
    </cfRule>
    <cfRule type="expression" dxfId="5650" priority="14074">
      <formula>P167="PRESENTÓ CERTIFICADO"</formula>
    </cfRule>
  </conditionalFormatting>
  <conditionalFormatting sqref="S167 S170 S173 S176 S179">
    <cfRule type="expression" dxfId="5649" priority="14053">
      <formula>T167="NO SUBSANABLE"</formula>
    </cfRule>
    <cfRule type="expression" dxfId="5648" priority="14055">
      <formula>T167="REQUERIMIENTOS SUBSANADOS"</formula>
    </cfRule>
    <cfRule type="expression" dxfId="5647" priority="14056">
      <formula>T167="PENDIENTES POR SUBSANAR"</formula>
    </cfRule>
    <cfRule type="expression" dxfId="5646" priority="14061">
      <formula>T167="SIN OBSERVACIÓN"</formula>
    </cfRule>
    <cfRule type="containsBlanks" dxfId="5645" priority="14062">
      <formula>LEN(TRIM(S167))=0</formula>
    </cfRule>
  </conditionalFormatting>
  <conditionalFormatting sqref="Q167 Q170 Q173 Q176 Q179">
    <cfRule type="cellIs" dxfId="5644" priority="14054" operator="equal">
      <formula>"PENDIENTE POR DESCRIPCIÓN"</formula>
    </cfRule>
    <cfRule type="cellIs" dxfId="5643" priority="14058" operator="equal">
      <formula>"DESCRIPCIÓN INSUFICIENTE"</formula>
    </cfRule>
    <cfRule type="cellIs" dxfId="5642" priority="14059" operator="equal">
      <formula>"NO ESTÁ ACORDE A ITEM 5.2.1 (T.R.)"</formula>
    </cfRule>
    <cfRule type="cellIs" dxfId="5641" priority="14060" operator="equal">
      <formula>"ACORDE A ITEM 5.2.1 (T.R.)"</formula>
    </cfRule>
  </conditionalFormatting>
  <conditionalFormatting sqref="T167 T170 T173 T176 T179">
    <cfRule type="containsBlanks" dxfId="5640" priority="14048">
      <formula>LEN(TRIM(T167))=0</formula>
    </cfRule>
    <cfRule type="cellIs" dxfId="5639" priority="14057" operator="equal">
      <formula>"REQUERIMIENTOS SUBSANADOS"</formula>
    </cfRule>
    <cfRule type="containsText" dxfId="5638" priority="14063" operator="containsText" text="NO SUBSANABLE">
      <formula>NOT(ISERROR(SEARCH("NO SUBSANABLE",T167)))</formula>
    </cfRule>
    <cfRule type="containsText" dxfId="5637" priority="14064" operator="containsText" text="PENDIENTES POR SUBSANAR">
      <formula>NOT(ISERROR(SEARCH("PENDIENTES POR SUBSANAR",T167)))</formula>
    </cfRule>
    <cfRule type="containsText" dxfId="5636" priority="14065" operator="containsText" text="SIN OBSERVACIÓN">
      <formula>NOT(ISERROR(SEARCH("SIN OBSERVACIÓN",T167)))</formula>
    </cfRule>
  </conditionalFormatting>
  <conditionalFormatting sqref="U167 U170 U173 U176 U179">
    <cfRule type="containsBlanks" dxfId="5635" priority="14047">
      <formula>LEN(TRIM(U167))=0</formula>
    </cfRule>
    <cfRule type="cellIs" dxfId="5634" priority="14049" operator="equal">
      <formula>"NO CUMPLEN CON LO SOLICITADO"</formula>
    </cfRule>
    <cfRule type="cellIs" dxfId="5633" priority="14050" operator="equal">
      <formula>"CUMPLEN CON LO SOLICITADO"</formula>
    </cfRule>
    <cfRule type="cellIs" dxfId="5632" priority="14051" operator="equal">
      <formula>"PENDIENTES"</formula>
    </cfRule>
    <cfRule type="cellIs" dxfId="5631" priority="14052" operator="equal">
      <formula>"NINGUNO"</formula>
    </cfRule>
  </conditionalFormatting>
  <conditionalFormatting sqref="B182">
    <cfRule type="cellIs" dxfId="5630" priority="14043" operator="equal">
      <formula>"NO CUMPLE CON LA EXPERIENCIA REQUERIDA"</formula>
    </cfRule>
    <cfRule type="cellIs" dxfId="5629" priority="14044" operator="equal">
      <formula>"CUMPLE CON LA EXPERIENCIA REQUERIDA"</formula>
    </cfRule>
  </conditionalFormatting>
  <conditionalFormatting sqref="H167 H170 H173 H176 H179">
    <cfRule type="notContainsBlanks" dxfId="5628" priority="14042">
      <formula>LEN(TRIM(H167))&gt;0</formula>
    </cfRule>
  </conditionalFormatting>
  <conditionalFormatting sqref="G167">
    <cfRule type="notContainsBlanks" dxfId="5627" priority="14041">
      <formula>LEN(TRIM(G167))&gt;0</formula>
    </cfRule>
  </conditionalFormatting>
  <conditionalFormatting sqref="F167">
    <cfRule type="notContainsBlanks" dxfId="5626" priority="14040">
      <formula>LEN(TRIM(F167))&gt;0</formula>
    </cfRule>
  </conditionalFormatting>
  <conditionalFormatting sqref="E167">
    <cfRule type="notContainsBlanks" dxfId="5625" priority="14039">
      <formula>LEN(TRIM(E167))&gt;0</formula>
    </cfRule>
  </conditionalFormatting>
  <conditionalFormatting sqref="D167">
    <cfRule type="notContainsBlanks" dxfId="5624" priority="14038">
      <formula>LEN(TRIM(D167))&gt;0</formula>
    </cfRule>
  </conditionalFormatting>
  <conditionalFormatting sqref="C167">
    <cfRule type="notContainsBlanks" dxfId="5623" priority="14037">
      <formula>LEN(TRIM(C167))&gt;0</formula>
    </cfRule>
  </conditionalFormatting>
  <conditionalFormatting sqref="I167 I170 I173 I179 I176">
    <cfRule type="notContainsBlanks" dxfId="5622" priority="14036">
      <formula>LEN(TRIM(I167))&gt;0</formula>
    </cfRule>
  </conditionalFormatting>
  <conditionalFormatting sqref="G170 G173">
    <cfRule type="notContainsBlanks" dxfId="5621" priority="14012">
      <formula>LEN(TRIM(G170))&gt;0</formula>
    </cfRule>
  </conditionalFormatting>
  <conditionalFormatting sqref="F170 F173">
    <cfRule type="notContainsBlanks" dxfId="5620" priority="14011">
      <formula>LEN(TRIM(F170))&gt;0</formula>
    </cfRule>
  </conditionalFormatting>
  <conditionalFormatting sqref="E170 E173">
    <cfRule type="notContainsBlanks" dxfId="5619" priority="14010">
      <formula>LEN(TRIM(E170))&gt;0</formula>
    </cfRule>
  </conditionalFormatting>
  <conditionalFormatting sqref="D170 D173">
    <cfRule type="notContainsBlanks" dxfId="5618" priority="14009">
      <formula>LEN(TRIM(D170))&gt;0</formula>
    </cfRule>
  </conditionalFormatting>
  <conditionalFormatting sqref="C170 C173">
    <cfRule type="notContainsBlanks" dxfId="5617" priority="14008">
      <formula>LEN(TRIM(C170))&gt;0</formula>
    </cfRule>
  </conditionalFormatting>
  <conditionalFormatting sqref="G176">
    <cfRule type="notContainsBlanks" dxfId="5616" priority="13983">
      <formula>LEN(TRIM(G176))&gt;0</formula>
    </cfRule>
  </conditionalFormatting>
  <conditionalFormatting sqref="F176">
    <cfRule type="notContainsBlanks" dxfId="5615" priority="13982">
      <formula>LEN(TRIM(F176))&gt;0</formula>
    </cfRule>
  </conditionalFormatting>
  <conditionalFormatting sqref="E176">
    <cfRule type="notContainsBlanks" dxfId="5614" priority="13981">
      <formula>LEN(TRIM(E176))&gt;0</formula>
    </cfRule>
  </conditionalFormatting>
  <conditionalFormatting sqref="D176">
    <cfRule type="notContainsBlanks" dxfId="5613" priority="13980">
      <formula>LEN(TRIM(D176))&gt;0</formula>
    </cfRule>
  </conditionalFormatting>
  <conditionalFormatting sqref="C176">
    <cfRule type="notContainsBlanks" dxfId="5612" priority="13979">
      <formula>LEN(TRIM(C176))&gt;0</formula>
    </cfRule>
  </conditionalFormatting>
  <conditionalFormatting sqref="G179">
    <cfRule type="notContainsBlanks" dxfId="5611" priority="13950">
      <formula>LEN(TRIM(G179))&gt;0</formula>
    </cfRule>
  </conditionalFormatting>
  <conditionalFormatting sqref="F179">
    <cfRule type="notContainsBlanks" dxfId="5610" priority="13949">
      <formula>LEN(TRIM(F179))&gt;0</formula>
    </cfRule>
  </conditionalFormatting>
  <conditionalFormatting sqref="E179">
    <cfRule type="notContainsBlanks" dxfId="5609" priority="13948">
      <formula>LEN(TRIM(E179))&gt;0</formula>
    </cfRule>
  </conditionalFormatting>
  <conditionalFormatting sqref="D179">
    <cfRule type="notContainsBlanks" dxfId="5608" priority="13947">
      <formula>LEN(TRIM(D179))&gt;0</formula>
    </cfRule>
  </conditionalFormatting>
  <conditionalFormatting sqref="C179">
    <cfRule type="notContainsBlanks" dxfId="5607" priority="13946">
      <formula>LEN(TRIM(C179))&gt;0</formula>
    </cfRule>
  </conditionalFormatting>
  <conditionalFormatting sqref="P189">
    <cfRule type="expression" dxfId="5606" priority="13864">
      <formula>P189=" "</formula>
    </cfRule>
    <cfRule type="expression" dxfId="5605" priority="13865">
      <formula>P189="NO PRESENTÓ CERTIFICADO"</formula>
    </cfRule>
    <cfRule type="expression" dxfId="5604" priority="13866">
      <formula>P189="PRESENTÓ CERTIFICADO"</formula>
    </cfRule>
  </conditionalFormatting>
  <conditionalFormatting sqref="S189">
    <cfRule type="expression" dxfId="5603" priority="13845">
      <formula>T189="NO SUBSANABLE"</formula>
    </cfRule>
    <cfRule type="expression" dxfId="5602" priority="13847">
      <formula>T189="REQUERIMIENTOS SUBSANADOS"</formula>
    </cfRule>
    <cfRule type="expression" dxfId="5601" priority="13848">
      <formula>T189="PENDIENTES POR SUBSANAR"</formula>
    </cfRule>
    <cfRule type="expression" dxfId="5600" priority="13853">
      <formula>T189="SIN OBSERVACIÓN"</formula>
    </cfRule>
    <cfRule type="containsBlanks" dxfId="5599" priority="13854">
      <formula>LEN(TRIM(S189))=0</formula>
    </cfRule>
  </conditionalFormatting>
  <conditionalFormatting sqref="Q189">
    <cfRule type="cellIs" dxfId="5598" priority="13846" operator="equal">
      <formula>"PENDIENTE POR DESCRIPCIÓN"</formula>
    </cfRule>
    <cfRule type="cellIs" dxfId="5597" priority="13850" operator="equal">
      <formula>"DESCRIPCIÓN INSUFICIENTE"</formula>
    </cfRule>
    <cfRule type="cellIs" dxfId="5596" priority="13851" operator="equal">
      <formula>"NO ESTÁ ACORDE A ITEM 5.2.1 (T.R.)"</formula>
    </cfRule>
    <cfRule type="cellIs" dxfId="5595" priority="13852" operator="equal">
      <formula>"ACORDE A ITEM 5.2.1 (T.R.)"</formula>
    </cfRule>
  </conditionalFormatting>
  <conditionalFormatting sqref="T189">
    <cfRule type="containsBlanks" dxfId="5594" priority="13840">
      <formula>LEN(TRIM(T189))=0</formula>
    </cfRule>
    <cfRule type="cellIs" dxfId="5593" priority="13849" operator="equal">
      <formula>"REQUERIMIENTOS SUBSANADOS"</formula>
    </cfRule>
    <cfRule type="containsText" dxfId="5592" priority="13855" operator="containsText" text="NO SUBSANABLE">
      <formula>NOT(ISERROR(SEARCH("NO SUBSANABLE",T189)))</formula>
    </cfRule>
    <cfRule type="containsText" dxfId="5591" priority="13856" operator="containsText" text="PENDIENTES POR SUBSANAR">
      <formula>NOT(ISERROR(SEARCH("PENDIENTES POR SUBSANAR",T189)))</formula>
    </cfRule>
    <cfRule type="containsText" dxfId="5590" priority="13857" operator="containsText" text="SIN OBSERVACIÓN">
      <formula>NOT(ISERROR(SEARCH("SIN OBSERVACIÓN",T189)))</formula>
    </cfRule>
  </conditionalFormatting>
  <conditionalFormatting sqref="U189">
    <cfRule type="containsBlanks" dxfId="5589" priority="13839">
      <formula>LEN(TRIM(U189))=0</formula>
    </cfRule>
    <cfRule type="cellIs" dxfId="5588" priority="13841" operator="equal">
      <formula>"NO CUMPLEN CON LO SOLICITADO"</formula>
    </cfRule>
    <cfRule type="cellIs" dxfId="5587" priority="13842" operator="equal">
      <formula>"CUMPLEN CON LO SOLICITADO"</formula>
    </cfRule>
    <cfRule type="cellIs" dxfId="5586" priority="13843" operator="equal">
      <formula>"PENDIENTES"</formula>
    </cfRule>
    <cfRule type="cellIs" dxfId="5585" priority="13844" operator="equal">
      <formula>"NINGUNO"</formula>
    </cfRule>
  </conditionalFormatting>
  <conditionalFormatting sqref="B204">
    <cfRule type="cellIs" dxfId="5584" priority="13835" operator="equal">
      <formula>"NO CUMPLE CON LA EXPERIENCIA REQUERIDA"</formula>
    </cfRule>
    <cfRule type="cellIs" dxfId="5583" priority="13836" operator="equal">
      <formula>"CUMPLE CON LA EXPERIENCIA REQUERIDA"</formula>
    </cfRule>
  </conditionalFormatting>
  <conditionalFormatting sqref="H189">
    <cfRule type="notContainsBlanks" dxfId="5582" priority="13834">
      <formula>LEN(TRIM(H189))&gt;0</formula>
    </cfRule>
  </conditionalFormatting>
  <conditionalFormatting sqref="G189">
    <cfRule type="notContainsBlanks" dxfId="5581" priority="13833">
      <formula>LEN(TRIM(G189))&gt;0</formula>
    </cfRule>
  </conditionalFormatting>
  <conditionalFormatting sqref="F189 F192">
    <cfRule type="notContainsBlanks" dxfId="5580" priority="13832">
      <formula>LEN(TRIM(F189))&gt;0</formula>
    </cfRule>
  </conditionalFormatting>
  <conditionalFormatting sqref="E189">
    <cfRule type="notContainsBlanks" dxfId="5579" priority="13831">
      <formula>LEN(TRIM(E189))&gt;0</formula>
    </cfRule>
  </conditionalFormatting>
  <conditionalFormatting sqref="D189">
    <cfRule type="notContainsBlanks" dxfId="5578" priority="13830">
      <formula>LEN(TRIM(D189))&gt;0</formula>
    </cfRule>
  </conditionalFormatting>
  <conditionalFormatting sqref="C189">
    <cfRule type="notContainsBlanks" dxfId="5577" priority="13829">
      <formula>LEN(TRIM(C189))&gt;0</formula>
    </cfRule>
  </conditionalFormatting>
  <conditionalFormatting sqref="I189">
    <cfRule type="notContainsBlanks" dxfId="5576" priority="13828">
      <formula>LEN(TRIM(I189))&gt;0</formula>
    </cfRule>
  </conditionalFormatting>
  <conditionalFormatting sqref="P192 N195">
    <cfRule type="expression" dxfId="5575" priority="13825">
      <formula>N192=" "</formula>
    </cfRule>
    <cfRule type="expression" dxfId="5574" priority="13826">
      <formula>N192="NO PRESENTÓ CERTIFICADO"</formula>
    </cfRule>
    <cfRule type="expression" dxfId="5573" priority="13827">
      <formula>N192="PRESENTÓ CERTIFICADO"</formula>
    </cfRule>
  </conditionalFormatting>
  <conditionalFormatting sqref="S192 P195">
    <cfRule type="expression" dxfId="5572" priority="13812">
      <formula>Q192="NO SUBSANABLE"</formula>
    </cfRule>
    <cfRule type="expression" dxfId="5571" priority="13814">
      <formula>Q192="REQUERIMIENTOS SUBSANADOS"</formula>
    </cfRule>
    <cfRule type="expression" dxfId="5570" priority="13815">
      <formula>Q192="PENDIENTES POR SUBSANAR"</formula>
    </cfRule>
    <cfRule type="expression" dxfId="5569" priority="13820">
      <formula>Q192="SIN OBSERVACIÓN"</formula>
    </cfRule>
    <cfRule type="containsBlanks" dxfId="5568" priority="13821">
      <formula>LEN(TRIM(P192))=0</formula>
    </cfRule>
  </conditionalFormatting>
  <conditionalFormatting sqref="Q192 O195">
    <cfRule type="cellIs" dxfId="5567" priority="13813" operator="equal">
      <formula>"PENDIENTE POR DESCRIPCIÓN"</formula>
    </cfRule>
    <cfRule type="cellIs" dxfId="5566" priority="13817" operator="equal">
      <formula>"DESCRIPCIÓN INSUFICIENTE"</formula>
    </cfRule>
    <cfRule type="cellIs" dxfId="5565" priority="13818" operator="equal">
      <formula>"NO ESTÁ ACORDE A ITEM 5.2.1 (T.R.)"</formula>
    </cfRule>
    <cfRule type="cellIs" dxfId="5564" priority="13819" operator="equal">
      <formula>"ACORDE A ITEM 5.2.1 (T.R.)"</formula>
    </cfRule>
  </conditionalFormatting>
  <conditionalFormatting sqref="T192 Q195">
    <cfRule type="containsBlanks" dxfId="5563" priority="13807">
      <formula>LEN(TRIM(Q192))=0</formula>
    </cfRule>
    <cfRule type="cellIs" dxfId="5562" priority="13816" operator="equal">
      <formula>"REQUERIMIENTOS SUBSANADOS"</formula>
    </cfRule>
    <cfRule type="containsText" dxfId="5561" priority="13822" operator="containsText" text="NO SUBSANABLE">
      <formula>NOT(ISERROR(SEARCH("NO SUBSANABLE",Q192)))</formula>
    </cfRule>
    <cfRule type="containsText" dxfId="5560" priority="13823" operator="containsText" text="PENDIENTES POR SUBSANAR">
      <formula>NOT(ISERROR(SEARCH("PENDIENTES POR SUBSANAR",Q192)))</formula>
    </cfRule>
    <cfRule type="containsText" dxfId="5559" priority="13824" operator="containsText" text="SIN OBSERVACIÓN">
      <formula>NOT(ISERROR(SEARCH("SIN OBSERVACIÓN",Q192)))</formula>
    </cfRule>
  </conditionalFormatting>
  <conditionalFormatting sqref="U192 R195:U195">
    <cfRule type="containsBlanks" dxfId="5558" priority="13806">
      <formula>LEN(TRIM(R192))=0</formula>
    </cfRule>
    <cfRule type="cellIs" dxfId="5557" priority="13808" operator="equal">
      <formula>"NO CUMPLEN CON LO SOLICITADO"</formula>
    </cfRule>
    <cfRule type="cellIs" dxfId="5556" priority="13809" operator="equal">
      <formula>"CUMPLEN CON LO SOLICITADO"</formula>
    </cfRule>
    <cfRule type="cellIs" dxfId="5555" priority="13810" operator="equal">
      <formula>"PENDIENTES"</formula>
    </cfRule>
    <cfRule type="cellIs" dxfId="5554" priority="13811" operator="equal">
      <formula>"NINGUNO"</formula>
    </cfRule>
  </conditionalFormatting>
  <conditionalFormatting sqref="H192 H195">
    <cfRule type="notContainsBlanks" dxfId="5553" priority="13805">
      <formula>LEN(TRIM(H192))&gt;0</formula>
    </cfRule>
  </conditionalFormatting>
  <conditionalFormatting sqref="G192 G195">
    <cfRule type="notContainsBlanks" dxfId="5552" priority="13804">
      <formula>LEN(TRIM(G192))&gt;0</formula>
    </cfRule>
  </conditionalFormatting>
  <conditionalFormatting sqref="F195">
    <cfRule type="notContainsBlanks" dxfId="5551" priority="13803">
      <formula>LEN(TRIM(F195))&gt;0</formula>
    </cfRule>
  </conditionalFormatting>
  <conditionalFormatting sqref="E192 E195">
    <cfRule type="notContainsBlanks" dxfId="5550" priority="13802">
      <formula>LEN(TRIM(E192))&gt;0</formula>
    </cfRule>
  </conditionalFormatting>
  <conditionalFormatting sqref="D192 D195">
    <cfRule type="notContainsBlanks" dxfId="5549" priority="13801">
      <formula>LEN(TRIM(D192))&gt;0</formula>
    </cfRule>
  </conditionalFormatting>
  <conditionalFormatting sqref="C192 C195">
    <cfRule type="notContainsBlanks" dxfId="5548" priority="13800">
      <formula>LEN(TRIM(C192))&gt;0</formula>
    </cfRule>
  </conditionalFormatting>
  <conditionalFormatting sqref="I192 I195">
    <cfRule type="notContainsBlanks" dxfId="5547" priority="13799">
      <formula>LEN(TRIM(I192))&gt;0</formula>
    </cfRule>
  </conditionalFormatting>
  <conditionalFormatting sqref="N198">
    <cfRule type="expression" dxfId="5546" priority="13796">
      <formula>N198=" "</formula>
    </cfRule>
    <cfRule type="expression" dxfId="5545" priority="13797">
      <formula>N198="NO PRESENTÓ CERTIFICADO"</formula>
    </cfRule>
    <cfRule type="expression" dxfId="5544" priority="13798">
      <formula>N198="PRESENTÓ CERTIFICADO"</formula>
    </cfRule>
  </conditionalFormatting>
  <conditionalFormatting sqref="P198">
    <cfRule type="expression" dxfId="5543" priority="13783">
      <formula>Q198="NO SUBSANABLE"</formula>
    </cfRule>
    <cfRule type="expression" dxfId="5542" priority="13785">
      <formula>Q198="REQUERIMIENTOS SUBSANADOS"</formula>
    </cfRule>
    <cfRule type="expression" dxfId="5541" priority="13786">
      <formula>Q198="PENDIENTES POR SUBSANAR"</formula>
    </cfRule>
    <cfRule type="expression" dxfId="5540" priority="13791">
      <formula>Q198="SIN OBSERVACIÓN"</formula>
    </cfRule>
    <cfRule type="containsBlanks" dxfId="5539" priority="13792">
      <formula>LEN(TRIM(P198))=0</formula>
    </cfRule>
  </conditionalFormatting>
  <conditionalFormatting sqref="O198">
    <cfRule type="cellIs" dxfId="5538" priority="13784" operator="equal">
      <formula>"PENDIENTE POR DESCRIPCIÓN"</formula>
    </cfRule>
    <cfRule type="cellIs" dxfId="5537" priority="13788" operator="equal">
      <formula>"DESCRIPCIÓN INSUFICIENTE"</formula>
    </cfRule>
    <cfRule type="cellIs" dxfId="5536" priority="13789" operator="equal">
      <formula>"NO ESTÁ ACORDE A ITEM 5.2.1 (T.R.)"</formula>
    </cfRule>
    <cfRule type="cellIs" dxfId="5535" priority="13790" operator="equal">
      <formula>"ACORDE A ITEM 5.2.1 (T.R.)"</formula>
    </cfRule>
  </conditionalFormatting>
  <conditionalFormatting sqref="Q198">
    <cfRule type="containsBlanks" dxfId="5534" priority="13778">
      <formula>LEN(TRIM(Q198))=0</formula>
    </cfRule>
    <cfRule type="cellIs" dxfId="5533" priority="13787" operator="equal">
      <formula>"REQUERIMIENTOS SUBSANADOS"</formula>
    </cfRule>
    <cfRule type="containsText" dxfId="5532" priority="13793" operator="containsText" text="NO SUBSANABLE">
      <formula>NOT(ISERROR(SEARCH("NO SUBSANABLE",Q198)))</formula>
    </cfRule>
    <cfRule type="containsText" dxfId="5531" priority="13794" operator="containsText" text="PENDIENTES POR SUBSANAR">
      <formula>NOT(ISERROR(SEARCH("PENDIENTES POR SUBSANAR",Q198)))</formula>
    </cfRule>
    <cfRule type="containsText" dxfId="5530" priority="13795" operator="containsText" text="SIN OBSERVACIÓN">
      <formula>NOT(ISERROR(SEARCH("SIN OBSERVACIÓN",Q198)))</formula>
    </cfRule>
  </conditionalFormatting>
  <conditionalFormatting sqref="R198:U198">
    <cfRule type="containsBlanks" dxfId="5529" priority="13777">
      <formula>LEN(TRIM(R198))=0</formula>
    </cfRule>
    <cfRule type="cellIs" dxfId="5528" priority="13779" operator="equal">
      <formula>"NO CUMPLEN CON LO SOLICITADO"</formula>
    </cfRule>
    <cfRule type="cellIs" dxfId="5527" priority="13780" operator="equal">
      <formula>"CUMPLEN CON LO SOLICITADO"</formula>
    </cfRule>
    <cfRule type="cellIs" dxfId="5526" priority="13781" operator="equal">
      <formula>"PENDIENTES"</formula>
    </cfRule>
    <cfRule type="cellIs" dxfId="5525" priority="13782" operator="equal">
      <formula>"NINGUNO"</formula>
    </cfRule>
  </conditionalFormatting>
  <conditionalFormatting sqref="H198">
    <cfRule type="notContainsBlanks" dxfId="5524" priority="13776">
      <formula>LEN(TRIM(H198))&gt;0</formula>
    </cfRule>
  </conditionalFormatting>
  <conditionalFormatting sqref="G198">
    <cfRule type="notContainsBlanks" dxfId="5523" priority="13775">
      <formula>LEN(TRIM(G198))&gt;0</formula>
    </cfRule>
  </conditionalFormatting>
  <conditionalFormatting sqref="F198">
    <cfRule type="notContainsBlanks" dxfId="5522" priority="13774">
      <formula>LEN(TRIM(F198))&gt;0</formula>
    </cfRule>
  </conditionalFormatting>
  <conditionalFormatting sqref="E198">
    <cfRule type="notContainsBlanks" dxfId="5521" priority="13773">
      <formula>LEN(TRIM(E198))&gt;0</formula>
    </cfRule>
  </conditionalFormatting>
  <conditionalFormatting sqref="D198">
    <cfRule type="notContainsBlanks" dxfId="5520" priority="13772">
      <formula>LEN(TRIM(D198))&gt;0</formula>
    </cfRule>
  </conditionalFormatting>
  <conditionalFormatting sqref="C198">
    <cfRule type="notContainsBlanks" dxfId="5519" priority="13771">
      <formula>LEN(TRIM(C198))&gt;0</formula>
    </cfRule>
  </conditionalFormatting>
  <conditionalFormatting sqref="I198">
    <cfRule type="notContainsBlanks" dxfId="5518" priority="13770">
      <formula>LEN(TRIM(I198))&gt;0</formula>
    </cfRule>
  </conditionalFormatting>
  <conditionalFormatting sqref="N201">
    <cfRule type="expression" dxfId="5517" priority="13763">
      <formula>N201=" "</formula>
    </cfRule>
    <cfRule type="expression" dxfId="5516" priority="13764">
      <formula>N201="NO PRESENTÓ CERTIFICADO"</formula>
    </cfRule>
    <cfRule type="expression" dxfId="5515" priority="13765">
      <formula>N201="PRESENTÓ CERTIFICADO"</formula>
    </cfRule>
  </conditionalFormatting>
  <conditionalFormatting sqref="P201">
    <cfRule type="expression" dxfId="5514" priority="13750">
      <formula>Q201="NO SUBSANABLE"</formula>
    </cfRule>
    <cfRule type="expression" dxfId="5513" priority="13752">
      <formula>Q201="REQUERIMIENTOS SUBSANADOS"</formula>
    </cfRule>
    <cfRule type="expression" dxfId="5512" priority="13753">
      <formula>Q201="PENDIENTES POR SUBSANAR"</formula>
    </cfRule>
    <cfRule type="expression" dxfId="5511" priority="13758">
      <formula>Q201="SIN OBSERVACIÓN"</formula>
    </cfRule>
    <cfRule type="containsBlanks" dxfId="5510" priority="13759">
      <formula>LEN(TRIM(P201))=0</formula>
    </cfRule>
  </conditionalFormatting>
  <conditionalFormatting sqref="O201">
    <cfRule type="cellIs" dxfId="5509" priority="13751" operator="equal">
      <formula>"PENDIENTE POR DESCRIPCIÓN"</formula>
    </cfRule>
    <cfRule type="cellIs" dxfId="5508" priority="13755" operator="equal">
      <formula>"DESCRIPCIÓN INSUFICIENTE"</formula>
    </cfRule>
    <cfRule type="cellIs" dxfId="5507" priority="13756" operator="equal">
      <formula>"NO ESTÁ ACORDE A ITEM 5.2.1 (T.R.)"</formula>
    </cfRule>
    <cfRule type="cellIs" dxfId="5506" priority="13757" operator="equal">
      <formula>"ACORDE A ITEM 5.2.1 (T.R.)"</formula>
    </cfRule>
  </conditionalFormatting>
  <conditionalFormatting sqref="Q201">
    <cfRule type="containsBlanks" dxfId="5505" priority="13745">
      <formula>LEN(TRIM(Q201))=0</formula>
    </cfRule>
    <cfRule type="cellIs" dxfId="5504" priority="13754" operator="equal">
      <formula>"REQUERIMIENTOS SUBSANADOS"</formula>
    </cfRule>
    <cfRule type="containsText" dxfId="5503" priority="13760" operator="containsText" text="NO SUBSANABLE">
      <formula>NOT(ISERROR(SEARCH("NO SUBSANABLE",Q201)))</formula>
    </cfRule>
    <cfRule type="containsText" dxfId="5502" priority="13761" operator="containsText" text="PENDIENTES POR SUBSANAR">
      <formula>NOT(ISERROR(SEARCH("PENDIENTES POR SUBSANAR",Q201)))</formula>
    </cfRule>
    <cfRule type="containsText" dxfId="5501" priority="13762" operator="containsText" text="SIN OBSERVACIÓN">
      <formula>NOT(ISERROR(SEARCH("SIN OBSERVACIÓN",Q201)))</formula>
    </cfRule>
  </conditionalFormatting>
  <conditionalFormatting sqref="R201:U201">
    <cfRule type="containsBlanks" dxfId="5500" priority="13744">
      <formula>LEN(TRIM(R201))=0</formula>
    </cfRule>
    <cfRule type="cellIs" dxfId="5499" priority="13746" operator="equal">
      <formula>"NO CUMPLEN CON LO SOLICITADO"</formula>
    </cfRule>
    <cfRule type="cellIs" dxfId="5498" priority="13747" operator="equal">
      <formula>"CUMPLEN CON LO SOLICITADO"</formula>
    </cfRule>
    <cfRule type="cellIs" dxfId="5497" priority="13748" operator="equal">
      <formula>"PENDIENTES"</formula>
    </cfRule>
    <cfRule type="cellIs" dxfId="5496" priority="13749" operator="equal">
      <formula>"NINGUNO"</formula>
    </cfRule>
  </conditionalFormatting>
  <conditionalFormatting sqref="H201">
    <cfRule type="notContainsBlanks" dxfId="5495" priority="13743">
      <formula>LEN(TRIM(H201))&gt;0</formula>
    </cfRule>
  </conditionalFormatting>
  <conditionalFormatting sqref="G201">
    <cfRule type="notContainsBlanks" dxfId="5494" priority="13742">
      <formula>LEN(TRIM(G201))&gt;0</formula>
    </cfRule>
  </conditionalFormatting>
  <conditionalFormatting sqref="F201">
    <cfRule type="notContainsBlanks" dxfId="5493" priority="13741">
      <formula>LEN(TRIM(F201))&gt;0</formula>
    </cfRule>
  </conditionalFormatting>
  <conditionalFormatting sqref="E201">
    <cfRule type="notContainsBlanks" dxfId="5492" priority="13740">
      <formula>LEN(TRIM(E201))&gt;0</formula>
    </cfRule>
  </conditionalFormatting>
  <conditionalFormatting sqref="D201">
    <cfRule type="notContainsBlanks" dxfId="5491" priority="13739">
      <formula>LEN(TRIM(D201))&gt;0</formula>
    </cfRule>
  </conditionalFormatting>
  <conditionalFormatting sqref="C201">
    <cfRule type="notContainsBlanks" dxfId="5490" priority="13738">
      <formula>LEN(TRIM(C201))&gt;0</formula>
    </cfRule>
  </conditionalFormatting>
  <conditionalFormatting sqref="I201">
    <cfRule type="notContainsBlanks" dxfId="5489" priority="13737">
      <formula>LEN(TRIM(I201))&gt;0</formula>
    </cfRule>
  </conditionalFormatting>
  <conditionalFormatting sqref="P211 P214 P217">
    <cfRule type="expression" dxfId="5488" priority="13656">
      <formula>P211=" "</formula>
    </cfRule>
    <cfRule type="expression" dxfId="5487" priority="13657">
      <formula>P211="NO PRESENTÓ CERTIFICADO"</formula>
    </cfRule>
    <cfRule type="expression" dxfId="5486" priority="13658">
      <formula>P211="PRESENTÓ CERTIFICADO"</formula>
    </cfRule>
  </conditionalFormatting>
  <conditionalFormatting sqref="S211 S214 S217">
    <cfRule type="expression" dxfId="5485" priority="13637">
      <formula>T211="NO SUBSANABLE"</formula>
    </cfRule>
    <cfRule type="expression" dxfId="5484" priority="13639">
      <formula>T211="REQUERIMIENTOS SUBSANADOS"</formula>
    </cfRule>
    <cfRule type="expression" dxfId="5483" priority="13640">
      <formula>T211="PENDIENTES POR SUBSANAR"</formula>
    </cfRule>
    <cfRule type="expression" dxfId="5482" priority="13645">
      <formula>T211="SIN OBSERVACIÓN"</formula>
    </cfRule>
    <cfRule type="containsBlanks" dxfId="5481" priority="13646">
      <formula>LEN(TRIM(S211))=0</formula>
    </cfRule>
  </conditionalFormatting>
  <conditionalFormatting sqref="Q211 Q214 Q217">
    <cfRule type="cellIs" dxfId="5480" priority="13638" operator="equal">
      <formula>"PENDIENTE POR DESCRIPCIÓN"</formula>
    </cfRule>
    <cfRule type="cellIs" dxfId="5479" priority="13642" operator="equal">
      <formula>"DESCRIPCIÓN INSUFICIENTE"</formula>
    </cfRule>
    <cfRule type="cellIs" dxfId="5478" priority="13643" operator="equal">
      <formula>"NO ESTÁ ACORDE A ITEM 5.2.1 (T.R.)"</formula>
    </cfRule>
    <cfRule type="cellIs" dxfId="5477" priority="13644" operator="equal">
      <formula>"ACORDE A ITEM 5.2.1 (T.R.)"</formula>
    </cfRule>
  </conditionalFormatting>
  <conditionalFormatting sqref="T211 T214 T217">
    <cfRule type="containsBlanks" dxfId="5476" priority="13632">
      <formula>LEN(TRIM(T211))=0</formula>
    </cfRule>
    <cfRule type="cellIs" dxfId="5475" priority="13641" operator="equal">
      <formula>"REQUERIMIENTOS SUBSANADOS"</formula>
    </cfRule>
    <cfRule type="containsText" dxfId="5474" priority="13647" operator="containsText" text="NO SUBSANABLE">
      <formula>NOT(ISERROR(SEARCH("NO SUBSANABLE",T211)))</formula>
    </cfRule>
    <cfRule type="containsText" dxfId="5473" priority="13648" operator="containsText" text="PENDIENTES POR SUBSANAR">
      <formula>NOT(ISERROR(SEARCH("PENDIENTES POR SUBSANAR",T211)))</formula>
    </cfRule>
    <cfRule type="containsText" dxfId="5472" priority="13649" operator="containsText" text="SIN OBSERVACIÓN">
      <formula>NOT(ISERROR(SEARCH("SIN OBSERVACIÓN",T211)))</formula>
    </cfRule>
  </conditionalFormatting>
  <conditionalFormatting sqref="U211 U214 U217">
    <cfRule type="containsBlanks" dxfId="5471" priority="13631">
      <formula>LEN(TRIM(U211))=0</formula>
    </cfRule>
    <cfRule type="cellIs" dxfId="5470" priority="13633" operator="equal">
      <formula>"NO CUMPLEN CON LO SOLICITADO"</formula>
    </cfRule>
    <cfRule type="cellIs" dxfId="5469" priority="13634" operator="equal">
      <formula>"CUMPLEN CON LO SOLICITADO"</formula>
    </cfRule>
    <cfRule type="cellIs" dxfId="5468" priority="13635" operator="equal">
      <formula>"PENDIENTES"</formula>
    </cfRule>
    <cfRule type="cellIs" dxfId="5467" priority="13636" operator="equal">
      <formula>"NINGUNO"</formula>
    </cfRule>
  </conditionalFormatting>
  <conditionalFormatting sqref="B226">
    <cfRule type="cellIs" dxfId="5466" priority="13627" operator="equal">
      <formula>"NO CUMPLE CON LA EXPERIENCIA REQUERIDA"</formula>
    </cfRule>
    <cfRule type="cellIs" dxfId="5465" priority="13628" operator="equal">
      <formula>"CUMPLE CON LA EXPERIENCIA REQUERIDA"</formula>
    </cfRule>
  </conditionalFormatting>
  <conditionalFormatting sqref="H211 H214 H217">
    <cfRule type="notContainsBlanks" dxfId="5464" priority="13626">
      <formula>LEN(TRIM(H211))&gt;0</formula>
    </cfRule>
  </conditionalFormatting>
  <conditionalFormatting sqref="G211">
    <cfRule type="notContainsBlanks" dxfId="5463" priority="13625">
      <formula>LEN(TRIM(G211))&gt;0</formula>
    </cfRule>
  </conditionalFormatting>
  <conditionalFormatting sqref="F211">
    <cfRule type="notContainsBlanks" dxfId="5462" priority="13624">
      <formula>LEN(TRIM(F211))&gt;0</formula>
    </cfRule>
  </conditionalFormatting>
  <conditionalFormatting sqref="E211">
    <cfRule type="notContainsBlanks" dxfId="5461" priority="13623">
      <formula>LEN(TRIM(E211))&gt;0</formula>
    </cfRule>
  </conditionalFormatting>
  <conditionalFormatting sqref="D211">
    <cfRule type="notContainsBlanks" dxfId="5460" priority="13622">
      <formula>LEN(TRIM(D211))&gt;0</formula>
    </cfRule>
  </conditionalFormatting>
  <conditionalFormatting sqref="C211">
    <cfRule type="notContainsBlanks" dxfId="5459" priority="13621">
      <formula>LEN(TRIM(C211))&gt;0</formula>
    </cfRule>
  </conditionalFormatting>
  <conditionalFormatting sqref="I211 I214 I217">
    <cfRule type="notContainsBlanks" dxfId="5458" priority="13620">
      <formula>LEN(TRIM(I211))&gt;0</formula>
    </cfRule>
  </conditionalFormatting>
  <conditionalFormatting sqref="G214 G217">
    <cfRule type="notContainsBlanks" dxfId="5457" priority="13596">
      <formula>LEN(TRIM(G214))&gt;0</formula>
    </cfRule>
  </conditionalFormatting>
  <conditionalFormatting sqref="F214 F217">
    <cfRule type="notContainsBlanks" dxfId="5456" priority="13595">
      <formula>LEN(TRIM(F214))&gt;0</formula>
    </cfRule>
  </conditionalFormatting>
  <conditionalFormatting sqref="E214 E217">
    <cfRule type="notContainsBlanks" dxfId="5455" priority="13594">
      <formula>LEN(TRIM(E214))&gt;0</formula>
    </cfRule>
  </conditionalFormatting>
  <conditionalFormatting sqref="D214 D217">
    <cfRule type="notContainsBlanks" dxfId="5454" priority="13593">
      <formula>LEN(TRIM(D214))&gt;0</formula>
    </cfRule>
  </conditionalFormatting>
  <conditionalFormatting sqref="C214 C217">
    <cfRule type="notContainsBlanks" dxfId="5453" priority="13592">
      <formula>LEN(TRIM(C214))&gt;0</formula>
    </cfRule>
  </conditionalFormatting>
  <conditionalFormatting sqref="P220">
    <cfRule type="expression" dxfId="5452" priority="13588">
      <formula>P220=" "</formula>
    </cfRule>
    <cfRule type="expression" dxfId="5451" priority="13589">
      <formula>P220="NO PRESENTÓ CERTIFICADO"</formula>
    </cfRule>
    <cfRule type="expression" dxfId="5450" priority="13590">
      <formula>P220="PRESENTÓ CERTIFICADO"</formula>
    </cfRule>
  </conditionalFormatting>
  <conditionalFormatting sqref="S220">
    <cfRule type="expression" dxfId="5449" priority="13575">
      <formula>T220="NO SUBSANABLE"</formula>
    </cfRule>
    <cfRule type="expression" dxfId="5448" priority="13577">
      <formula>T220="REQUERIMIENTOS SUBSANADOS"</formula>
    </cfRule>
    <cfRule type="expression" dxfId="5447" priority="13578">
      <formula>T220="PENDIENTES POR SUBSANAR"</formula>
    </cfRule>
    <cfRule type="expression" dxfId="5446" priority="13583">
      <formula>T220="SIN OBSERVACIÓN"</formula>
    </cfRule>
    <cfRule type="containsBlanks" dxfId="5445" priority="13584">
      <formula>LEN(TRIM(S220))=0</formula>
    </cfRule>
  </conditionalFormatting>
  <conditionalFormatting sqref="Q220">
    <cfRule type="cellIs" dxfId="5444" priority="13576" operator="equal">
      <formula>"PENDIENTE POR DESCRIPCIÓN"</formula>
    </cfRule>
    <cfRule type="cellIs" dxfId="5443" priority="13580" operator="equal">
      <formula>"DESCRIPCIÓN INSUFICIENTE"</formula>
    </cfRule>
    <cfRule type="cellIs" dxfId="5442" priority="13581" operator="equal">
      <formula>"NO ESTÁ ACORDE A ITEM 5.2.1 (T.R.)"</formula>
    </cfRule>
    <cfRule type="cellIs" dxfId="5441" priority="13582" operator="equal">
      <formula>"ACORDE A ITEM 5.2.1 (T.R.)"</formula>
    </cfRule>
  </conditionalFormatting>
  <conditionalFormatting sqref="T220">
    <cfRule type="containsBlanks" dxfId="5440" priority="13570">
      <formula>LEN(TRIM(T220))=0</formula>
    </cfRule>
    <cfRule type="cellIs" dxfId="5439" priority="13579" operator="equal">
      <formula>"REQUERIMIENTOS SUBSANADOS"</formula>
    </cfRule>
    <cfRule type="containsText" dxfId="5438" priority="13585" operator="containsText" text="NO SUBSANABLE">
      <formula>NOT(ISERROR(SEARCH("NO SUBSANABLE",T220)))</formula>
    </cfRule>
    <cfRule type="containsText" dxfId="5437" priority="13586" operator="containsText" text="PENDIENTES POR SUBSANAR">
      <formula>NOT(ISERROR(SEARCH("PENDIENTES POR SUBSANAR",T220)))</formula>
    </cfRule>
    <cfRule type="containsText" dxfId="5436" priority="13587" operator="containsText" text="SIN OBSERVACIÓN">
      <formula>NOT(ISERROR(SEARCH("SIN OBSERVACIÓN",T220)))</formula>
    </cfRule>
  </conditionalFormatting>
  <conditionalFormatting sqref="U220">
    <cfRule type="containsBlanks" dxfId="5435" priority="13569">
      <formula>LEN(TRIM(U220))=0</formula>
    </cfRule>
    <cfRule type="cellIs" dxfId="5434" priority="13571" operator="equal">
      <formula>"NO CUMPLEN CON LO SOLICITADO"</formula>
    </cfRule>
    <cfRule type="cellIs" dxfId="5433" priority="13572" operator="equal">
      <formula>"CUMPLEN CON LO SOLICITADO"</formula>
    </cfRule>
    <cfRule type="cellIs" dxfId="5432" priority="13573" operator="equal">
      <formula>"PENDIENTES"</formula>
    </cfRule>
    <cfRule type="cellIs" dxfId="5431" priority="13574" operator="equal">
      <formula>"NINGUNO"</formula>
    </cfRule>
  </conditionalFormatting>
  <conditionalFormatting sqref="H220">
    <cfRule type="notContainsBlanks" dxfId="5430" priority="13568">
      <formula>LEN(TRIM(H220))&gt;0</formula>
    </cfRule>
  </conditionalFormatting>
  <conditionalFormatting sqref="G220">
    <cfRule type="notContainsBlanks" dxfId="5429" priority="13567">
      <formula>LEN(TRIM(G220))&gt;0</formula>
    </cfRule>
  </conditionalFormatting>
  <conditionalFormatting sqref="F220">
    <cfRule type="notContainsBlanks" dxfId="5428" priority="13566">
      <formula>LEN(TRIM(F220))&gt;0</formula>
    </cfRule>
  </conditionalFormatting>
  <conditionalFormatting sqref="E220">
    <cfRule type="notContainsBlanks" dxfId="5427" priority="13565">
      <formula>LEN(TRIM(E220))&gt;0</formula>
    </cfRule>
  </conditionalFormatting>
  <conditionalFormatting sqref="D220">
    <cfRule type="notContainsBlanks" dxfId="5426" priority="13564">
      <formula>LEN(TRIM(D220))&gt;0</formula>
    </cfRule>
  </conditionalFormatting>
  <conditionalFormatting sqref="C220">
    <cfRule type="notContainsBlanks" dxfId="5425" priority="13563">
      <formula>LEN(TRIM(C220))&gt;0</formula>
    </cfRule>
  </conditionalFormatting>
  <conditionalFormatting sqref="I220">
    <cfRule type="notContainsBlanks" dxfId="5424" priority="13562">
      <formula>LEN(TRIM(I220))&gt;0</formula>
    </cfRule>
  </conditionalFormatting>
  <conditionalFormatting sqref="P223">
    <cfRule type="expression" dxfId="5423" priority="13555">
      <formula>P223=" "</formula>
    </cfRule>
    <cfRule type="expression" dxfId="5422" priority="13556">
      <formula>P223="NO PRESENTÓ CERTIFICADO"</formula>
    </cfRule>
    <cfRule type="expression" dxfId="5421" priority="13557">
      <formula>P223="PRESENTÓ CERTIFICADO"</formula>
    </cfRule>
  </conditionalFormatting>
  <conditionalFormatting sqref="S223">
    <cfRule type="expression" dxfId="5420" priority="13542">
      <formula>T223="NO SUBSANABLE"</formula>
    </cfRule>
    <cfRule type="expression" dxfId="5419" priority="13544">
      <formula>T223="REQUERIMIENTOS SUBSANADOS"</formula>
    </cfRule>
    <cfRule type="expression" dxfId="5418" priority="13545">
      <formula>T223="PENDIENTES POR SUBSANAR"</formula>
    </cfRule>
    <cfRule type="expression" dxfId="5417" priority="13550">
      <formula>T223="SIN OBSERVACIÓN"</formula>
    </cfRule>
    <cfRule type="containsBlanks" dxfId="5416" priority="13551">
      <formula>LEN(TRIM(S223))=0</formula>
    </cfRule>
  </conditionalFormatting>
  <conditionalFormatting sqref="Q223">
    <cfRule type="cellIs" dxfId="5415" priority="13543" operator="equal">
      <formula>"PENDIENTE POR DESCRIPCIÓN"</formula>
    </cfRule>
    <cfRule type="cellIs" dxfId="5414" priority="13547" operator="equal">
      <formula>"DESCRIPCIÓN INSUFICIENTE"</formula>
    </cfRule>
    <cfRule type="cellIs" dxfId="5413" priority="13548" operator="equal">
      <formula>"NO ESTÁ ACORDE A ITEM 5.2.1 (T.R.)"</formula>
    </cfRule>
    <cfRule type="cellIs" dxfId="5412" priority="13549" operator="equal">
      <formula>"ACORDE A ITEM 5.2.1 (T.R.)"</formula>
    </cfRule>
  </conditionalFormatting>
  <conditionalFormatting sqref="T223">
    <cfRule type="containsBlanks" dxfId="5411" priority="13537">
      <formula>LEN(TRIM(T223))=0</formula>
    </cfRule>
    <cfRule type="cellIs" dxfId="5410" priority="13546" operator="equal">
      <formula>"REQUERIMIENTOS SUBSANADOS"</formula>
    </cfRule>
    <cfRule type="containsText" dxfId="5409" priority="13552" operator="containsText" text="NO SUBSANABLE">
      <formula>NOT(ISERROR(SEARCH("NO SUBSANABLE",T223)))</formula>
    </cfRule>
    <cfRule type="containsText" dxfId="5408" priority="13553" operator="containsText" text="PENDIENTES POR SUBSANAR">
      <formula>NOT(ISERROR(SEARCH("PENDIENTES POR SUBSANAR",T223)))</formula>
    </cfRule>
    <cfRule type="containsText" dxfId="5407" priority="13554" operator="containsText" text="SIN OBSERVACIÓN">
      <formula>NOT(ISERROR(SEARCH("SIN OBSERVACIÓN",T223)))</formula>
    </cfRule>
  </conditionalFormatting>
  <conditionalFormatting sqref="U223">
    <cfRule type="containsBlanks" dxfId="5406" priority="13536">
      <formula>LEN(TRIM(U223))=0</formula>
    </cfRule>
    <cfRule type="cellIs" dxfId="5405" priority="13538" operator="equal">
      <formula>"NO CUMPLEN CON LO SOLICITADO"</formula>
    </cfRule>
    <cfRule type="cellIs" dxfId="5404" priority="13539" operator="equal">
      <formula>"CUMPLEN CON LO SOLICITADO"</formula>
    </cfRule>
    <cfRule type="cellIs" dxfId="5403" priority="13540" operator="equal">
      <formula>"PENDIENTES"</formula>
    </cfRule>
    <cfRule type="cellIs" dxfId="5402" priority="13541" operator="equal">
      <formula>"NINGUNO"</formula>
    </cfRule>
  </conditionalFormatting>
  <conditionalFormatting sqref="H223">
    <cfRule type="notContainsBlanks" dxfId="5401" priority="13535">
      <formula>LEN(TRIM(H223))&gt;0</formula>
    </cfRule>
  </conditionalFormatting>
  <conditionalFormatting sqref="G223">
    <cfRule type="notContainsBlanks" dxfId="5400" priority="13534">
      <formula>LEN(TRIM(G223))&gt;0</formula>
    </cfRule>
  </conditionalFormatting>
  <conditionalFormatting sqref="F223">
    <cfRule type="notContainsBlanks" dxfId="5399" priority="13533">
      <formula>LEN(TRIM(F223))&gt;0</formula>
    </cfRule>
  </conditionalFormatting>
  <conditionalFormatting sqref="E223">
    <cfRule type="notContainsBlanks" dxfId="5398" priority="13532">
      <formula>LEN(TRIM(E223))&gt;0</formula>
    </cfRule>
  </conditionalFormatting>
  <conditionalFormatting sqref="D223">
    <cfRule type="notContainsBlanks" dxfId="5397" priority="13531">
      <formula>LEN(TRIM(D223))&gt;0</formula>
    </cfRule>
  </conditionalFormatting>
  <conditionalFormatting sqref="C223">
    <cfRule type="notContainsBlanks" dxfId="5396" priority="13530">
      <formula>LEN(TRIM(C223))&gt;0</formula>
    </cfRule>
  </conditionalFormatting>
  <conditionalFormatting sqref="I223">
    <cfRule type="notContainsBlanks" dxfId="5395" priority="13529">
      <formula>LEN(TRIM(I223))&gt;0</formula>
    </cfRule>
  </conditionalFormatting>
  <conditionalFormatting sqref="P233 P236 P242 P245">
    <cfRule type="expression" dxfId="5394" priority="13448">
      <formula>P233=" "</formula>
    </cfRule>
    <cfRule type="expression" dxfId="5393" priority="13449">
      <formula>P233="NO PRESENTÓ CERTIFICADO"</formula>
    </cfRule>
    <cfRule type="expression" dxfId="5392" priority="13450">
      <formula>P233="PRESENTÓ CERTIFICADO"</formula>
    </cfRule>
  </conditionalFormatting>
  <conditionalFormatting sqref="S233 S236">
    <cfRule type="expression" dxfId="5391" priority="13429">
      <formula>T233="NO SUBSANABLE"</formula>
    </cfRule>
    <cfRule type="expression" dxfId="5390" priority="13431">
      <formula>T233="REQUERIMIENTOS SUBSANADOS"</formula>
    </cfRule>
    <cfRule type="expression" dxfId="5389" priority="13432">
      <formula>T233="PENDIENTES POR SUBSANAR"</formula>
    </cfRule>
    <cfRule type="expression" dxfId="5388" priority="13437">
      <formula>T233="SIN OBSERVACIÓN"</formula>
    </cfRule>
    <cfRule type="containsBlanks" dxfId="5387" priority="13438">
      <formula>LEN(TRIM(S233))=0</formula>
    </cfRule>
  </conditionalFormatting>
  <conditionalFormatting sqref="Q233 Q236 Q242 Q245">
    <cfRule type="cellIs" dxfId="5386" priority="13430" operator="equal">
      <formula>"PENDIENTE POR DESCRIPCIÓN"</formula>
    </cfRule>
    <cfRule type="cellIs" dxfId="5385" priority="13434" operator="equal">
      <formula>"DESCRIPCIÓN INSUFICIENTE"</formula>
    </cfRule>
    <cfRule type="cellIs" dxfId="5384" priority="13435" operator="equal">
      <formula>"NO ESTÁ ACORDE A ITEM 5.2.1 (T.R.)"</formula>
    </cfRule>
    <cfRule type="cellIs" dxfId="5383" priority="13436" operator="equal">
      <formula>"ACORDE A ITEM 5.2.1 (T.R.)"</formula>
    </cfRule>
  </conditionalFormatting>
  <conditionalFormatting sqref="T233 T236">
    <cfRule type="containsBlanks" dxfId="5382" priority="13424">
      <formula>LEN(TRIM(T233))=0</formula>
    </cfRule>
    <cfRule type="cellIs" dxfId="5381" priority="13433" operator="equal">
      <formula>"REQUERIMIENTOS SUBSANADOS"</formula>
    </cfRule>
    <cfRule type="containsText" dxfId="5380" priority="13439" operator="containsText" text="NO SUBSANABLE">
      <formula>NOT(ISERROR(SEARCH("NO SUBSANABLE",T233)))</formula>
    </cfRule>
    <cfRule type="containsText" dxfId="5379" priority="13440" operator="containsText" text="PENDIENTES POR SUBSANAR">
      <formula>NOT(ISERROR(SEARCH("PENDIENTES POR SUBSANAR",T233)))</formula>
    </cfRule>
    <cfRule type="containsText" dxfId="5378" priority="13441" operator="containsText" text="SIN OBSERVACIÓN">
      <formula>NOT(ISERROR(SEARCH("SIN OBSERVACIÓN",T233)))</formula>
    </cfRule>
  </conditionalFormatting>
  <conditionalFormatting sqref="U233 U236">
    <cfRule type="containsBlanks" dxfId="5377" priority="13423">
      <formula>LEN(TRIM(U233))=0</formula>
    </cfRule>
    <cfRule type="cellIs" dxfId="5376" priority="13425" operator="equal">
      <formula>"NO CUMPLEN CON LO SOLICITADO"</formula>
    </cfRule>
    <cfRule type="cellIs" dxfId="5375" priority="13426" operator="equal">
      <formula>"CUMPLEN CON LO SOLICITADO"</formula>
    </cfRule>
    <cfRule type="cellIs" dxfId="5374" priority="13427" operator="equal">
      <formula>"PENDIENTES"</formula>
    </cfRule>
    <cfRule type="cellIs" dxfId="5373" priority="13428" operator="equal">
      <formula>"NINGUNO"</formula>
    </cfRule>
  </conditionalFormatting>
  <conditionalFormatting sqref="B248">
    <cfRule type="cellIs" dxfId="5372" priority="13419" operator="equal">
      <formula>"NO CUMPLE CON LA EXPERIENCIA REQUERIDA"</formula>
    </cfRule>
    <cfRule type="cellIs" dxfId="5371" priority="13420" operator="equal">
      <formula>"CUMPLE CON LA EXPERIENCIA REQUERIDA"</formula>
    </cfRule>
  </conditionalFormatting>
  <conditionalFormatting sqref="H233 H236 H239 H242 H245">
    <cfRule type="notContainsBlanks" dxfId="5370" priority="13418">
      <formula>LEN(TRIM(H233))&gt;0</formula>
    </cfRule>
  </conditionalFormatting>
  <conditionalFormatting sqref="G233">
    <cfRule type="notContainsBlanks" dxfId="5369" priority="13417">
      <formula>LEN(TRIM(G233))&gt;0</formula>
    </cfRule>
  </conditionalFormatting>
  <conditionalFormatting sqref="F233">
    <cfRule type="notContainsBlanks" dxfId="5368" priority="13416">
      <formula>LEN(TRIM(F233))&gt;0</formula>
    </cfRule>
  </conditionalFormatting>
  <conditionalFormatting sqref="E233">
    <cfRule type="notContainsBlanks" dxfId="5367" priority="13415">
      <formula>LEN(TRIM(E233))&gt;0</formula>
    </cfRule>
  </conditionalFormatting>
  <conditionalFormatting sqref="D233">
    <cfRule type="notContainsBlanks" dxfId="5366" priority="13414">
      <formula>LEN(TRIM(D233))&gt;0</formula>
    </cfRule>
  </conditionalFormatting>
  <conditionalFormatting sqref="C233">
    <cfRule type="notContainsBlanks" dxfId="5365" priority="13413">
      <formula>LEN(TRIM(C233))&gt;0</formula>
    </cfRule>
  </conditionalFormatting>
  <conditionalFormatting sqref="I233 I236 I239 I242 I245">
    <cfRule type="notContainsBlanks" dxfId="5364" priority="13412">
      <formula>LEN(TRIM(I233))&gt;0</formula>
    </cfRule>
  </conditionalFormatting>
  <conditionalFormatting sqref="P239">
    <cfRule type="expression" dxfId="5363" priority="13409">
      <formula>P239=" "</formula>
    </cfRule>
    <cfRule type="expression" dxfId="5362" priority="13410">
      <formula>P239="NO PRESENTÓ CERTIFICADO"</formula>
    </cfRule>
    <cfRule type="expression" dxfId="5361" priority="13411">
      <formula>P239="PRESENTÓ CERTIFICADO"</formula>
    </cfRule>
  </conditionalFormatting>
  <conditionalFormatting sqref="Q239">
    <cfRule type="cellIs" dxfId="5360" priority="13397" operator="equal">
      <formula>"PENDIENTE POR DESCRIPCIÓN"</formula>
    </cfRule>
    <cfRule type="cellIs" dxfId="5359" priority="13401" operator="equal">
      <formula>"DESCRIPCIÓN INSUFICIENTE"</formula>
    </cfRule>
    <cfRule type="cellIs" dxfId="5358" priority="13402" operator="equal">
      <formula>"NO ESTÁ ACORDE A ITEM 5.2.1 (T.R.)"</formula>
    </cfRule>
    <cfRule type="cellIs" dxfId="5357" priority="13403" operator="equal">
      <formula>"ACORDE A ITEM 5.2.1 (T.R.)"</formula>
    </cfRule>
  </conditionalFormatting>
  <conditionalFormatting sqref="T239 T242 T245">
    <cfRule type="containsBlanks" dxfId="5356" priority="13391">
      <formula>LEN(TRIM(T239))=0</formula>
    </cfRule>
    <cfRule type="cellIs" dxfId="5355" priority="13400" operator="equal">
      <formula>"REQUERIMIENTOS SUBSANADOS"</formula>
    </cfRule>
    <cfRule type="containsText" dxfId="5354" priority="13406" operator="containsText" text="NO SUBSANABLE">
      <formula>NOT(ISERROR(SEARCH("NO SUBSANABLE",T239)))</formula>
    </cfRule>
    <cfRule type="containsText" dxfId="5353" priority="13407" operator="containsText" text="PENDIENTES POR SUBSANAR">
      <formula>NOT(ISERROR(SEARCH("PENDIENTES POR SUBSANAR",T239)))</formula>
    </cfRule>
    <cfRule type="containsText" dxfId="5352" priority="13408" operator="containsText" text="SIN OBSERVACIÓN">
      <formula>NOT(ISERROR(SEARCH("SIN OBSERVACIÓN",T239)))</formula>
    </cfRule>
  </conditionalFormatting>
  <conditionalFormatting sqref="U239 U242 U245">
    <cfRule type="containsBlanks" dxfId="5351" priority="13390">
      <formula>LEN(TRIM(U239))=0</formula>
    </cfRule>
    <cfRule type="cellIs" dxfId="5350" priority="13392" operator="equal">
      <formula>"NO CUMPLEN CON LO SOLICITADO"</formula>
    </cfRule>
    <cfRule type="cellIs" dxfId="5349" priority="13393" operator="equal">
      <formula>"CUMPLEN CON LO SOLICITADO"</formula>
    </cfRule>
    <cfRule type="cellIs" dxfId="5348" priority="13394" operator="equal">
      <formula>"PENDIENTES"</formula>
    </cfRule>
    <cfRule type="cellIs" dxfId="5347" priority="13395" operator="equal">
      <formula>"NINGUNO"</formula>
    </cfRule>
  </conditionalFormatting>
  <conditionalFormatting sqref="G236 G239">
    <cfRule type="notContainsBlanks" dxfId="5346" priority="13388">
      <formula>LEN(TRIM(G236))&gt;0</formula>
    </cfRule>
  </conditionalFormatting>
  <conditionalFormatting sqref="F236 F239">
    <cfRule type="notContainsBlanks" dxfId="5345" priority="13387">
      <formula>LEN(TRIM(F236))&gt;0</formula>
    </cfRule>
  </conditionalFormatting>
  <conditionalFormatting sqref="E236 E239">
    <cfRule type="notContainsBlanks" dxfId="5344" priority="13386">
      <formula>LEN(TRIM(E236))&gt;0</formula>
    </cfRule>
  </conditionalFormatting>
  <conditionalFormatting sqref="D236 D239">
    <cfRule type="notContainsBlanks" dxfId="5343" priority="13385">
      <formula>LEN(TRIM(D236))&gt;0</formula>
    </cfRule>
  </conditionalFormatting>
  <conditionalFormatting sqref="C236 C239">
    <cfRule type="notContainsBlanks" dxfId="5342" priority="13384">
      <formula>LEN(TRIM(C236))&gt;0</formula>
    </cfRule>
  </conditionalFormatting>
  <conditionalFormatting sqref="G242">
    <cfRule type="notContainsBlanks" dxfId="5341" priority="13359">
      <formula>LEN(TRIM(G242))&gt;0</formula>
    </cfRule>
  </conditionalFormatting>
  <conditionalFormatting sqref="F242">
    <cfRule type="notContainsBlanks" dxfId="5340" priority="13358">
      <formula>LEN(TRIM(F242))&gt;0</formula>
    </cfRule>
  </conditionalFormatting>
  <conditionalFormatting sqref="E242">
    <cfRule type="notContainsBlanks" dxfId="5339" priority="13357">
      <formula>LEN(TRIM(E242))&gt;0</formula>
    </cfRule>
  </conditionalFormatting>
  <conditionalFormatting sqref="D242">
    <cfRule type="notContainsBlanks" dxfId="5338" priority="13356">
      <formula>LEN(TRIM(D242))&gt;0</formula>
    </cfRule>
  </conditionalFormatting>
  <conditionalFormatting sqref="C242">
    <cfRule type="notContainsBlanks" dxfId="5337" priority="13355">
      <formula>LEN(TRIM(C242))&gt;0</formula>
    </cfRule>
  </conditionalFormatting>
  <conditionalFormatting sqref="G245">
    <cfRule type="notContainsBlanks" dxfId="5336" priority="13326">
      <formula>LEN(TRIM(G245))&gt;0</formula>
    </cfRule>
  </conditionalFormatting>
  <conditionalFormatting sqref="F245">
    <cfRule type="notContainsBlanks" dxfId="5335" priority="13325">
      <formula>LEN(TRIM(F245))&gt;0</formula>
    </cfRule>
  </conditionalFormatting>
  <conditionalFormatting sqref="E245">
    <cfRule type="notContainsBlanks" dxfId="5334" priority="13324">
      <formula>LEN(TRIM(E245))&gt;0</formula>
    </cfRule>
  </conditionalFormatting>
  <conditionalFormatting sqref="D245">
    <cfRule type="notContainsBlanks" dxfId="5333" priority="13323">
      <formula>LEN(TRIM(D245))&gt;0</formula>
    </cfRule>
  </conditionalFormatting>
  <conditionalFormatting sqref="C245">
    <cfRule type="notContainsBlanks" dxfId="5332" priority="13322">
      <formula>LEN(TRIM(C245))&gt;0</formula>
    </cfRule>
  </conditionalFormatting>
  <conditionalFormatting sqref="P255 P258 P261 P264 P267">
    <cfRule type="expression" dxfId="5331" priority="13240">
      <formula>P255=" "</formula>
    </cfRule>
    <cfRule type="expression" dxfId="5330" priority="13241">
      <formula>P255="NO PRESENTÓ CERTIFICADO"</formula>
    </cfRule>
    <cfRule type="expression" dxfId="5329" priority="13242">
      <formula>P255="PRESENTÓ CERTIFICADO"</formula>
    </cfRule>
  </conditionalFormatting>
  <conditionalFormatting sqref="S255 S264">
    <cfRule type="expression" dxfId="5328" priority="13221">
      <formula>T255="NO SUBSANABLE"</formula>
    </cfRule>
    <cfRule type="expression" dxfId="5327" priority="13223">
      <formula>T255="REQUERIMIENTOS SUBSANADOS"</formula>
    </cfRule>
    <cfRule type="expression" dxfId="5326" priority="13224">
      <formula>T255="PENDIENTES POR SUBSANAR"</formula>
    </cfRule>
    <cfRule type="expression" dxfId="5325" priority="13229">
      <formula>T255="SIN OBSERVACIÓN"</formula>
    </cfRule>
    <cfRule type="containsBlanks" dxfId="5324" priority="13230">
      <formula>LEN(TRIM(S255))=0</formula>
    </cfRule>
  </conditionalFormatting>
  <conditionalFormatting sqref="Q255 Q258 Q261 Q264 Q267">
    <cfRule type="cellIs" dxfId="5323" priority="13222" operator="equal">
      <formula>"PENDIENTE POR DESCRIPCIÓN"</formula>
    </cfRule>
    <cfRule type="cellIs" dxfId="5322" priority="13226" operator="equal">
      <formula>"DESCRIPCIÓN INSUFICIENTE"</formula>
    </cfRule>
    <cfRule type="cellIs" dxfId="5321" priority="13227" operator="equal">
      <formula>"NO ESTÁ ACORDE A ITEM 5.2.1 (T.R.)"</formula>
    </cfRule>
    <cfRule type="cellIs" dxfId="5320" priority="13228" operator="equal">
      <formula>"ACORDE A ITEM 5.2.1 (T.R.)"</formula>
    </cfRule>
  </conditionalFormatting>
  <conditionalFormatting sqref="T255 T258 T261 T264 T267">
    <cfRule type="containsBlanks" dxfId="5319" priority="13216">
      <formula>LEN(TRIM(T255))=0</formula>
    </cfRule>
    <cfRule type="cellIs" dxfId="5318" priority="13225" operator="equal">
      <formula>"REQUERIMIENTOS SUBSANADOS"</formula>
    </cfRule>
    <cfRule type="containsText" dxfId="5317" priority="13231" operator="containsText" text="NO SUBSANABLE">
      <formula>NOT(ISERROR(SEARCH("NO SUBSANABLE",T255)))</formula>
    </cfRule>
    <cfRule type="containsText" dxfId="5316" priority="13232" operator="containsText" text="PENDIENTES POR SUBSANAR">
      <formula>NOT(ISERROR(SEARCH("PENDIENTES POR SUBSANAR",T255)))</formula>
    </cfRule>
    <cfRule type="containsText" dxfId="5315" priority="13233" operator="containsText" text="SIN OBSERVACIÓN">
      <formula>NOT(ISERROR(SEARCH("SIN OBSERVACIÓN",T255)))</formula>
    </cfRule>
  </conditionalFormatting>
  <conditionalFormatting sqref="U255 U258 U261 U264 U267">
    <cfRule type="containsBlanks" dxfId="5314" priority="13215">
      <formula>LEN(TRIM(U255))=0</formula>
    </cfRule>
    <cfRule type="cellIs" dxfId="5313" priority="13217" operator="equal">
      <formula>"NO CUMPLEN CON LO SOLICITADO"</formula>
    </cfRule>
    <cfRule type="cellIs" dxfId="5312" priority="13218" operator="equal">
      <formula>"CUMPLEN CON LO SOLICITADO"</formula>
    </cfRule>
    <cfRule type="cellIs" dxfId="5311" priority="13219" operator="equal">
      <formula>"PENDIENTES"</formula>
    </cfRule>
    <cfRule type="cellIs" dxfId="5310" priority="13220" operator="equal">
      <formula>"NINGUNO"</formula>
    </cfRule>
  </conditionalFormatting>
  <conditionalFormatting sqref="H255 H258 H261 H264 H267">
    <cfRule type="notContainsBlanks" dxfId="5309" priority="13210">
      <formula>LEN(TRIM(H255))&gt;0</formula>
    </cfRule>
  </conditionalFormatting>
  <conditionalFormatting sqref="G255">
    <cfRule type="notContainsBlanks" dxfId="5308" priority="13209">
      <formula>LEN(TRIM(G255))&gt;0</formula>
    </cfRule>
  </conditionalFormatting>
  <conditionalFormatting sqref="E255">
    <cfRule type="notContainsBlanks" dxfId="5307" priority="13207">
      <formula>LEN(TRIM(E255))&gt;0</formula>
    </cfRule>
  </conditionalFormatting>
  <conditionalFormatting sqref="D255">
    <cfRule type="notContainsBlanks" dxfId="5306" priority="13206">
      <formula>LEN(TRIM(D255))&gt;0</formula>
    </cfRule>
  </conditionalFormatting>
  <conditionalFormatting sqref="C255">
    <cfRule type="notContainsBlanks" dxfId="5305" priority="13205">
      <formula>LEN(TRIM(C255))&gt;0</formula>
    </cfRule>
  </conditionalFormatting>
  <conditionalFormatting sqref="I255 I258 I261 I267 I264">
    <cfRule type="notContainsBlanks" dxfId="5304" priority="13204">
      <formula>LEN(TRIM(I255))&gt;0</formula>
    </cfRule>
  </conditionalFormatting>
  <conditionalFormatting sqref="G258 G261">
    <cfRule type="notContainsBlanks" dxfId="5303" priority="13180">
      <formula>LEN(TRIM(G258))&gt;0</formula>
    </cfRule>
  </conditionalFormatting>
  <conditionalFormatting sqref="E258 E261">
    <cfRule type="notContainsBlanks" dxfId="5302" priority="13178">
      <formula>LEN(TRIM(E258))&gt;0</formula>
    </cfRule>
  </conditionalFormatting>
  <conditionalFormatting sqref="D258 D261">
    <cfRule type="notContainsBlanks" dxfId="5301" priority="13177">
      <formula>LEN(TRIM(D258))&gt;0</formula>
    </cfRule>
  </conditionalFormatting>
  <conditionalFormatting sqref="C258 C261">
    <cfRule type="notContainsBlanks" dxfId="5300" priority="13176">
      <formula>LEN(TRIM(C258))&gt;0</formula>
    </cfRule>
  </conditionalFormatting>
  <conditionalFormatting sqref="G264">
    <cfRule type="notContainsBlanks" dxfId="5299" priority="13151">
      <formula>LEN(TRIM(G264))&gt;0</formula>
    </cfRule>
  </conditionalFormatting>
  <conditionalFormatting sqref="E264">
    <cfRule type="notContainsBlanks" dxfId="5298" priority="13149">
      <formula>LEN(TRIM(E264))&gt;0</formula>
    </cfRule>
  </conditionalFormatting>
  <conditionalFormatting sqref="D264">
    <cfRule type="notContainsBlanks" dxfId="5297" priority="13148">
      <formula>LEN(TRIM(D264))&gt;0</formula>
    </cfRule>
  </conditionalFormatting>
  <conditionalFormatting sqref="C264">
    <cfRule type="notContainsBlanks" dxfId="5296" priority="13147">
      <formula>LEN(TRIM(C264))&gt;0</formula>
    </cfRule>
  </conditionalFormatting>
  <conditionalFormatting sqref="G267">
    <cfRule type="notContainsBlanks" dxfId="5295" priority="13118">
      <formula>LEN(TRIM(G267))&gt;0</formula>
    </cfRule>
  </conditionalFormatting>
  <conditionalFormatting sqref="E267">
    <cfRule type="notContainsBlanks" dxfId="5294" priority="13116">
      <formula>LEN(TRIM(E267))&gt;0</formula>
    </cfRule>
  </conditionalFormatting>
  <conditionalFormatting sqref="D267">
    <cfRule type="notContainsBlanks" dxfId="5293" priority="13115">
      <formula>LEN(TRIM(D267))&gt;0</formula>
    </cfRule>
  </conditionalFormatting>
  <conditionalFormatting sqref="C267">
    <cfRule type="notContainsBlanks" dxfId="5292" priority="13114">
      <formula>LEN(TRIM(C267))&gt;0</formula>
    </cfRule>
  </conditionalFormatting>
  <conditionalFormatting sqref="P277">
    <cfRule type="expression" dxfId="5291" priority="13032">
      <formula>P277=" "</formula>
    </cfRule>
    <cfRule type="expression" dxfId="5290" priority="13033">
      <formula>P277="NO PRESENTÓ CERTIFICADO"</formula>
    </cfRule>
    <cfRule type="expression" dxfId="5289" priority="13034">
      <formula>P277="PRESENTÓ CERTIFICADO"</formula>
    </cfRule>
  </conditionalFormatting>
  <conditionalFormatting sqref="S277">
    <cfRule type="expression" dxfId="5288" priority="13013">
      <formula>T277="NO SUBSANABLE"</formula>
    </cfRule>
    <cfRule type="expression" dxfId="5287" priority="13015">
      <formula>T277="REQUERIMIENTOS SUBSANADOS"</formula>
    </cfRule>
    <cfRule type="expression" dxfId="5286" priority="13016">
      <formula>T277="PENDIENTES POR SUBSANAR"</formula>
    </cfRule>
    <cfRule type="expression" dxfId="5285" priority="13021">
      <formula>T277="SIN OBSERVACIÓN"</formula>
    </cfRule>
    <cfRule type="containsBlanks" dxfId="5284" priority="13022">
      <formula>LEN(TRIM(S277))=0</formula>
    </cfRule>
  </conditionalFormatting>
  <conditionalFormatting sqref="Q277">
    <cfRule type="cellIs" dxfId="5283" priority="13014" operator="equal">
      <formula>"PENDIENTE POR DESCRIPCIÓN"</formula>
    </cfRule>
    <cfRule type="cellIs" dxfId="5282" priority="13018" operator="equal">
      <formula>"DESCRIPCIÓN INSUFICIENTE"</formula>
    </cfRule>
    <cfRule type="cellIs" dxfId="5281" priority="13019" operator="equal">
      <formula>"NO ESTÁ ACORDE A ITEM 5.2.1 (T.R.)"</formula>
    </cfRule>
    <cfRule type="cellIs" dxfId="5280" priority="13020" operator="equal">
      <formula>"ACORDE A ITEM 5.2.1 (T.R.)"</formula>
    </cfRule>
  </conditionalFormatting>
  <conditionalFormatting sqref="T277">
    <cfRule type="containsBlanks" dxfId="5279" priority="13008">
      <formula>LEN(TRIM(T277))=0</formula>
    </cfRule>
    <cfRule type="cellIs" dxfId="5278" priority="13017" operator="equal">
      <formula>"REQUERIMIENTOS SUBSANADOS"</formula>
    </cfRule>
    <cfRule type="containsText" dxfId="5277" priority="13023" operator="containsText" text="NO SUBSANABLE">
      <formula>NOT(ISERROR(SEARCH("NO SUBSANABLE",T277)))</formula>
    </cfRule>
    <cfRule type="containsText" dxfId="5276" priority="13024" operator="containsText" text="PENDIENTES POR SUBSANAR">
      <formula>NOT(ISERROR(SEARCH("PENDIENTES POR SUBSANAR",T277)))</formula>
    </cfRule>
    <cfRule type="containsText" dxfId="5275" priority="13025" operator="containsText" text="SIN OBSERVACIÓN">
      <formula>NOT(ISERROR(SEARCH("SIN OBSERVACIÓN",T277)))</formula>
    </cfRule>
  </conditionalFormatting>
  <conditionalFormatting sqref="U277">
    <cfRule type="containsBlanks" dxfId="5274" priority="13007">
      <formula>LEN(TRIM(U277))=0</formula>
    </cfRule>
    <cfRule type="cellIs" dxfId="5273" priority="13009" operator="equal">
      <formula>"NO CUMPLEN CON LO SOLICITADO"</formula>
    </cfRule>
    <cfRule type="cellIs" dxfId="5272" priority="13010" operator="equal">
      <formula>"CUMPLEN CON LO SOLICITADO"</formula>
    </cfRule>
    <cfRule type="cellIs" dxfId="5271" priority="13011" operator="equal">
      <formula>"PENDIENTES"</formula>
    </cfRule>
    <cfRule type="cellIs" dxfId="5270" priority="13012" operator="equal">
      <formula>"NINGUNO"</formula>
    </cfRule>
  </conditionalFormatting>
  <conditionalFormatting sqref="B292">
    <cfRule type="cellIs" dxfId="5269" priority="13003" operator="equal">
      <formula>"NO CUMPLE CON LA EXPERIENCIA REQUERIDA"</formula>
    </cfRule>
    <cfRule type="cellIs" dxfId="5268" priority="13004" operator="equal">
      <formula>"CUMPLE CON LA EXPERIENCIA REQUERIDA"</formula>
    </cfRule>
  </conditionalFormatting>
  <conditionalFormatting sqref="H277">
    <cfRule type="notContainsBlanks" dxfId="5267" priority="13002">
      <formula>LEN(TRIM(H277))&gt;0</formula>
    </cfRule>
  </conditionalFormatting>
  <conditionalFormatting sqref="G277">
    <cfRule type="notContainsBlanks" dxfId="5266" priority="13001">
      <formula>LEN(TRIM(G277))&gt;0</formula>
    </cfRule>
  </conditionalFormatting>
  <conditionalFormatting sqref="E277">
    <cfRule type="notContainsBlanks" dxfId="5265" priority="12999">
      <formula>LEN(TRIM(E277))&gt;0</formula>
    </cfRule>
  </conditionalFormatting>
  <conditionalFormatting sqref="D277">
    <cfRule type="notContainsBlanks" dxfId="5264" priority="12998">
      <formula>LEN(TRIM(D277))&gt;0</formula>
    </cfRule>
  </conditionalFormatting>
  <conditionalFormatting sqref="C277">
    <cfRule type="notContainsBlanks" dxfId="5263" priority="12997">
      <formula>LEN(TRIM(C277))&gt;0</formula>
    </cfRule>
  </conditionalFormatting>
  <conditionalFormatting sqref="I277">
    <cfRule type="notContainsBlanks" dxfId="5262" priority="12996">
      <formula>LEN(TRIM(I277))&gt;0</formula>
    </cfRule>
  </conditionalFormatting>
  <conditionalFormatting sqref="P280 P283">
    <cfRule type="expression" dxfId="5261" priority="12993">
      <formula>P280=" "</formula>
    </cfRule>
    <cfRule type="expression" dxfId="5260" priority="12994">
      <formula>P280="NO PRESENTÓ CERTIFICADO"</formula>
    </cfRule>
    <cfRule type="expression" dxfId="5259" priority="12995">
      <formula>P280="PRESENTÓ CERTIFICADO"</formula>
    </cfRule>
  </conditionalFormatting>
  <conditionalFormatting sqref="S280 S283">
    <cfRule type="expression" dxfId="5258" priority="12980">
      <formula>T280="NO SUBSANABLE"</formula>
    </cfRule>
    <cfRule type="expression" dxfId="5257" priority="12982">
      <formula>T280="REQUERIMIENTOS SUBSANADOS"</formula>
    </cfRule>
    <cfRule type="expression" dxfId="5256" priority="12983">
      <formula>T280="PENDIENTES POR SUBSANAR"</formula>
    </cfRule>
    <cfRule type="expression" dxfId="5255" priority="12988">
      <formula>T280="SIN OBSERVACIÓN"</formula>
    </cfRule>
    <cfRule type="containsBlanks" dxfId="5254" priority="12989">
      <formula>LEN(TRIM(S280))=0</formula>
    </cfRule>
  </conditionalFormatting>
  <conditionalFormatting sqref="Q280 Q283">
    <cfRule type="cellIs" dxfId="5253" priority="12981" operator="equal">
      <formula>"PENDIENTE POR DESCRIPCIÓN"</formula>
    </cfRule>
    <cfRule type="cellIs" dxfId="5252" priority="12985" operator="equal">
      <formula>"DESCRIPCIÓN INSUFICIENTE"</formula>
    </cfRule>
    <cfRule type="cellIs" dxfId="5251" priority="12986" operator="equal">
      <formula>"NO ESTÁ ACORDE A ITEM 5.2.1 (T.R.)"</formula>
    </cfRule>
    <cfRule type="cellIs" dxfId="5250" priority="12987" operator="equal">
      <formula>"ACORDE A ITEM 5.2.1 (T.R.)"</formula>
    </cfRule>
  </conditionalFormatting>
  <conditionalFormatting sqref="T280 T283">
    <cfRule type="containsBlanks" dxfId="5249" priority="12975">
      <formula>LEN(TRIM(T280))=0</formula>
    </cfRule>
    <cfRule type="cellIs" dxfId="5248" priority="12984" operator="equal">
      <formula>"REQUERIMIENTOS SUBSANADOS"</formula>
    </cfRule>
    <cfRule type="containsText" dxfId="5247" priority="12990" operator="containsText" text="NO SUBSANABLE">
      <formula>NOT(ISERROR(SEARCH("NO SUBSANABLE",T280)))</formula>
    </cfRule>
    <cfRule type="containsText" dxfId="5246" priority="12991" operator="containsText" text="PENDIENTES POR SUBSANAR">
      <formula>NOT(ISERROR(SEARCH("PENDIENTES POR SUBSANAR",T280)))</formula>
    </cfRule>
    <cfRule type="containsText" dxfId="5245" priority="12992" operator="containsText" text="SIN OBSERVACIÓN">
      <formula>NOT(ISERROR(SEARCH("SIN OBSERVACIÓN",T280)))</formula>
    </cfRule>
  </conditionalFormatting>
  <conditionalFormatting sqref="U280 U283">
    <cfRule type="containsBlanks" dxfId="5244" priority="12974">
      <formula>LEN(TRIM(U280))=0</formula>
    </cfRule>
    <cfRule type="cellIs" dxfId="5243" priority="12976" operator="equal">
      <formula>"NO CUMPLEN CON LO SOLICITADO"</formula>
    </cfRule>
    <cfRule type="cellIs" dxfId="5242" priority="12977" operator="equal">
      <formula>"CUMPLEN CON LO SOLICITADO"</formula>
    </cfRule>
    <cfRule type="cellIs" dxfId="5241" priority="12978" operator="equal">
      <formula>"PENDIENTES"</formula>
    </cfRule>
    <cfRule type="cellIs" dxfId="5240" priority="12979" operator="equal">
      <formula>"NINGUNO"</formula>
    </cfRule>
  </conditionalFormatting>
  <conditionalFormatting sqref="H280 H283">
    <cfRule type="notContainsBlanks" dxfId="5239" priority="12973">
      <formula>LEN(TRIM(H280))&gt;0</formula>
    </cfRule>
  </conditionalFormatting>
  <conditionalFormatting sqref="G280 G283">
    <cfRule type="notContainsBlanks" dxfId="5238" priority="12972">
      <formula>LEN(TRIM(G280))&gt;0</formula>
    </cfRule>
  </conditionalFormatting>
  <conditionalFormatting sqref="E280 E283">
    <cfRule type="notContainsBlanks" dxfId="5237" priority="12970">
      <formula>LEN(TRIM(E280))&gt;0</formula>
    </cfRule>
  </conditionalFormatting>
  <conditionalFormatting sqref="D280 D283">
    <cfRule type="notContainsBlanks" dxfId="5236" priority="12969">
      <formula>LEN(TRIM(D280))&gt;0</formula>
    </cfRule>
  </conditionalFormatting>
  <conditionalFormatting sqref="C280 C283">
    <cfRule type="notContainsBlanks" dxfId="5235" priority="12968">
      <formula>LEN(TRIM(C280))&gt;0</formula>
    </cfRule>
  </conditionalFormatting>
  <conditionalFormatting sqref="I280 I283">
    <cfRule type="notContainsBlanks" dxfId="5234" priority="12967">
      <formula>LEN(TRIM(I280))&gt;0</formula>
    </cfRule>
  </conditionalFormatting>
  <conditionalFormatting sqref="P286">
    <cfRule type="expression" dxfId="5233" priority="12964">
      <formula>P286=" "</formula>
    </cfRule>
    <cfRule type="expression" dxfId="5232" priority="12965">
      <formula>P286="NO PRESENTÓ CERTIFICADO"</formula>
    </cfRule>
    <cfRule type="expression" dxfId="5231" priority="12966">
      <formula>P286="PRESENTÓ CERTIFICADO"</formula>
    </cfRule>
  </conditionalFormatting>
  <conditionalFormatting sqref="S286">
    <cfRule type="expression" dxfId="5230" priority="12951">
      <formula>T286="NO SUBSANABLE"</formula>
    </cfRule>
    <cfRule type="expression" dxfId="5229" priority="12953">
      <formula>T286="REQUERIMIENTOS SUBSANADOS"</formula>
    </cfRule>
    <cfRule type="expression" dxfId="5228" priority="12954">
      <formula>T286="PENDIENTES POR SUBSANAR"</formula>
    </cfRule>
    <cfRule type="expression" dxfId="5227" priority="12959">
      <formula>T286="SIN OBSERVACIÓN"</formula>
    </cfRule>
    <cfRule type="containsBlanks" dxfId="5226" priority="12960">
      <formula>LEN(TRIM(S286))=0</formula>
    </cfRule>
  </conditionalFormatting>
  <conditionalFormatting sqref="Q286">
    <cfRule type="cellIs" dxfId="5225" priority="12952" operator="equal">
      <formula>"PENDIENTE POR DESCRIPCIÓN"</formula>
    </cfRule>
    <cfRule type="cellIs" dxfId="5224" priority="12956" operator="equal">
      <formula>"DESCRIPCIÓN INSUFICIENTE"</formula>
    </cfRule>
    <cfRule type="cellIs" dxfId="5223" priority="12957" operator="equal">
      <formula>"NO ESTÁ ACORDE A ITEM 5.2.1 (T.R.)"</formula>
    </cfRule>
    <cfRule type="cellIs" dxfId="5222" priority="12958" operator="equal">
      <formula>"ACORDE A ITEM 5.2.1 (T.R.)"</formula>
    </cfRule>
  </conditionalFormatting>
  <conditionalFormatting sqref="T286">
    <cfRule type="containsBlanks" dxfId="5221" priority="12946">
      <formula>LEN(TRIM(T286))=0</formula>
    </cfRule>
    <cfRule type="cellIs" dxfId="5220" priority="12955" operator="equal">
      <formula>"REQUERIMIENTOS SUBSANADOS"</formula>
    </cfRule>
    <cfRule type="containsText" dxfId="5219" priority="12961" operator="containsText" text="NO SUBSANABLE">
      <formula>NOT(ISERROR(SEARCH("NO SUBSANABLE",T286)))</formula>
    </cfRule>
    <cfRule type="containsText" dxfId="5218" priority="12962" operator="containsText" text="PENDIENTES POR SUBSANAR">
      <formula>NOT(ISERROR(SEARCH("PENDIENTES POR SUBSANAR",T286)))</formula>
    </cfRule>
    <cfRule type="containsText" dxfId="5217" priority="12963" operator="containsText" text="SIN OBSERVACIÓN">
      <formula>NOT(ISERROR(SEARCH("SIN OBSERVACIÓN",T286)))</formula>
    </cfRule>
  </conditionalFormatting>
  <conditionalFormatting sqref="U286">
    <cfRule type="containsBlanks" dxfId="5216" priority="12945">
      <formula>LEN(TRIM(U286))=0</formula>
    </cfRule>
    <cfRule type="cellIs" dxfId="5215" priority="12947" operator="equal">
      <formula>"NO CUMPLEN CON LO SOLICITADO"</formula>
    </cfRule>
    <cfRule type="cellIs" dxfId="5214" priority="12948" operator="equal">
      <formula>"CUMPLEN CON LO SOLICITADO"</formula>
    </cfRule>
    <cfRule type="cellIs" dxfId="5213" priority="12949" operator="equal">
      <formula>"PENDIENTES"</formula>
    </cfRule>
    <cfRule type="cellIs" dxfId="5212" priority="12950" operator="equal">
      <formula>"NINGUNO"</formula>
    </cfRule>
  </conditionalFormatting>
  <conditionalFormatting sqref="H286">
    <cfRule type="notContainsBlanks" dxfId="5211" priority="12944">
      <formula>LEN(TRIM(H286))&gt;0</formula>
    </cfRule>
  </conditionalFormatting>
  <conditionalFormatting sqref="G286">
    <cfRule type="notContainsBlanks" dxfId="5210" priority="12943">
      <formula>LEN(TRIM(G286))&gt;0</formula>
    </cfRule>
  </conditionalFormatting>
  <conditionalFormatting sqref="F286">
    <cfRule type="notContainsBlanks" dxfId="5209" priority="12942">
      <formula>LEN(TRIM(F286))&gt;0</formula>
    </cfRule>
  </conditionalFormatting>
  <conditionalFormatting sqref="E286">
    <cfRule type="notContainsBlanks" dxfId="5208" priority="12941">
      <formula>LEN(TRIM(E286))&gt;0</formula>
    </cfRule>
  </conditionalFormatting>
  <conditionalFormatting sqref="D286">
    <cfRule type="notContainsBlanks" dxfId="5207" priority="12940">
      <formula>LEN(TRIM(D286))&gt;0</formula>
    </cfRule>
  </conditionalFormatting>
  <conditionalFormatting sqref="C286">
    <cfRule type="notContainsBlanks" dxfId="5206" priority="12939">
      <formula>LEN(TRIM(C286))&gt;0</formula>
    </cfRule>
  </conditionalFormatting>
  <conditionalFormatting sqref="I286">
    <cfRule type="notContainsBlanks" dxfId="5205" priority="12938">
      <formula>LEN(TRIM(I286))&gt;0</formula>
    </cfRule>
  </conditionalFormatting>
  <conditionalFormatting sqref="P289">
    <cfRule type="expression" dxfId="5204" priority="12931">
      <formula>P289=" "</formula>
    </cfRule>
    <cfRule type="expression" dxfId="5203" priority="12932">
      <formula>P289="NO PRESENTÓ CERTIFICADO"</formula>
    </cfRule>
    <cfRule type="expression" dxfId="5202" priority="12933">
      <formula>P289="PRESENTÓ CERTIFICADO"</formula>
    </cfRule>
  </conditionalFormatting>
  <conditionalFormatting sqref="S289">
    <cfRule type="expression" dxfId="5201" priority="12918">
      <formula>T289="NO SUBSANABLE"</formula>
    </cfRule>
    <cfRule type="expression" dxfId="5200" priority="12920">
      <formula>T289="REQUERIMIENTOS SUBSANADOS"</formula>
    </cfRule>
    <cfRule type="expression" dxfId="5199" priority="12921">
      <formula>T289="PENDIENTES POR SUBSANAR"</formula>
    </cfRule>
    <cfRule type="expression" dxfId="5198" priority="12926">
      <formula>T289="SIN OBSERVACIÓN"</formula>
    </cfRule>
    <cfRule type="containsBlanks" dxfId="5197" priority="12927">
      <formula>LEN(TRIM(S289))=0</formula>
    </cfRule>
  </conditionalFormatting>
  <conditionalFormatting sqref="Q289">
    <cfRule type="cellIs" dxfId="5196" priority="12919" operator="equal">
      <formula>"PENDIENTE POR DESCRIPCIÓN"</formula>
    </cfRule>
    <cfRule type="cellIs" dxfId="5195" priority="12923" operator="equal">
      <formula>"DESCRIPCIÓN INSUFICIENTE"</formula>
    </cfRule>
    <cfRule type="cellIs" dxfId="5194" priority="12924" operator="equal">
      <formula>"NO ESTÁ ACORDE A ITEM 5.2.1 (T.R.)"</formula>
    </cfRule>
    <cfRule type="cellIs" dxfId="5193" priority="12925" operator="equal">
      <formula>"ACORDE A ITEM 5.2.1 (T.R.)"</formula>
    </cfRule>
  </conditionalFormatting>
  <conditionalFormatting sqref="T289">
    <cfRule type="containsBlanks" dxfId="5192" priority="12913">
      <formula>LEN(TRIM(T289))=0</formula>
    </cfRule>
    <cfRule type="cellIs" dxfId="5191" priority="12922" operator="equal">
      <formula>"REQUERIMIENTOS SUBSANADOS"</formula>
    </cfRule>
    <cfRule type="containsText" dxfId="5190" priority="12928" operator="containsText" text="NO SUBSANABLE">
      <formula>NOT(ISERROR(SEARCH("NO SUBSANABLE",T289)))</formula>
    </cfRule>
    <cfRule type="containsText" dxfId="5189" priority="12929" operator="containsText" text="PENDIENTES POR SUBSANAR">
      <formula>NOT(ISERROR(SEARCH("PENDIENTES POR SUBSANAR",T289)))</formula>
    </cfRule>
    <cfRule type="containsText" dxfId="5188" priority="12930" operator="containsText" text="SIN OBSERVACIÓN">
      <formula>NOT(ISERROR(SEARCH("SIN OBSERVACIÓN",T289)))</formula>
    </cfRule>
  </conditionalFormatting>
  <conditionalFormatting sqref="U289">
    <cfRule type="containsBlanks" dxfId="5187" priority="12912">
      <formula>LEN(TRIM(U289))=0</formula>
    </cfRule>
    <cfRule type="cellIs" dxfId="5186" priority="12914" operator="equal">
      <formula>"NO CUMPLEN CON LO SOLICITADO"</formula>
    </cfRule>
    <cfRule type="cellIs" dxfId="5185" priority="12915" operator="equal">
      <formula>"CUMPLEN CON LO SOLICITADO"</formula>
    </cfRule>
    <cfRule type="cellIs" dxfId="5184" priority="12916" operator="equal">
      <formula>"PENDIENTES"</formula>
    </cfRule>
    <cfRule type="cellIs" dxfId="5183" priority="12917" operator="equal">
      <formula>"NINGUNO"</formula>
    </cfRule>
  </conditionalFormatting>
  <conditionalFormatting sqref="H289">
    <cfRule type="notContainsBlanks" dxfId="5182" priority="12911">
      <formula>LEN(TRIM(H289))&gt;0</formula>
    </cfRule>
  </conditionalFormatting>
  <conditionalFormatting sqref="G289">
    <cfRule type="notContainsBlanks" dxfId="5181" priority="12910">
      <formula>LEN(TRIM(G289))&gt;0</formula>
    </cfRule>
  </conditionalFormatting>
  <conditionalFormatting sqref="F289">
    <cfRule type="notContainsBlanks" dxfId="5180" priority="12909">
      <formula>LEN(TRIM(F289))&gt;0</formula>
    </cfRule>
  </conditionalFormatting>
  <conditionalFormatting sqref="E289">
    <cfRule type="notContainsBlanks" dxfId="5179" priority="12908">
      <formula>LEN(TRIM(E289))&gt;0</formula>
    </cfRule>
  </conditionalFormatting>
  <conditionalFormatting sqref="D289">
    <cfRule type="notContainsBlanks" dxfId="5178" priority="12907">
      <formula>LEN(TRIM(D289))&gt;0</formula>
    </cfRule>
  </conditionalFormatting>
  <conditionalFormatting sqref="C289">
    <cfRule type="notContainsBlanks" dxfId="5177" priority="12906">
      <formula>LEN(TRIM(C289))&gt;0</formula>
    </cfRule>
  </conditionalFormatting>
  <conditionalFormatting sqref="I289">
    <cfRule type="notContainsBlanks" dxfId="5176" priority="12905">
      <formula>LEN(TRIM(I289))&gt;0</formula>
    </cfRule>
  </conditionalFormatting>
  <conditionalFormatting sqref="N299">
    <cfRule type="expression" dxfId="5175" priority="12824">
      <formula>N299=" "</formula>
    </cfRule>
    <cfRule type="expression" dxfId="5174" priority="12825">
      <formula>N299="NO PRESENTÓ CERTIFICADO"</formula>
    </cfRule>
    <cfRule type="expression" dxfId="5173" priority="12826">
      <formula>N299="PRESENTÓ CERTIFICADO"</formula>
    </cfRule>
  </conditionalFormatting>
  <conditionalFormatting sqref="P299">
    <cfRule type="expression" dxfId="5172" priority="12805">
      <formula>Q299="NO SUBSANABLE"</formula>
    </cfRule>
    <cfRule type="expression" dxfId="5171" priority="12807">
      <formula>Q299="REQUERIMIENTOS SUBSANADOS"</formula>
    </cfRule>
    <cfRule type="expression" dxfId="5170" priority="12808">
      <formula>Q299="PENDIENTES POR SUBSANAR"</formula>
    </cfRule>
    <cfRule type="expression" dxfId="5169" priority="12813">
      <formula>Q299="SIN OBSERVACIÓN"</formula>
    </cfRule>
    <cfRule type="containsBlanks" dxfId="5168" priority="12814">
      <formula>LEN(TRIM(P299))=0</formula>
    </cfRule>
  </conditionalFormatting>
  <conditionalFormatting sqref="O299">
    <cfRule type="cellIs" dxfId="5167" priority="12806" operator="equal">
      <formula>"PENDIENTE POR DESCRIPCIÓN"</formula>
    </cfRule>
    <cfRule type="cellIs" dxfId="5166" priority="12810" operator="equal">
      <formula>"DESCRIPCIÓN INSUFICIENTE"</formula>
    </cfRule>
    <cfRule type="cellIs" dxfId="5165" priority="12811" operator="equal">
      <formula>"NO ESTÁ ACORDE A ITEM 5.2.1 (T.R.)"</formula>
    </cfRule>
    <cfRule type="cellIs" dxfId="5164" priority="12812" operator="equal">
      <formula>"ACORDE A ITEM 5.2.1 (T.R.)"</formula>
    </cfRule>
  </conditionalFormatting>
  <conditionalFormatting sqref="Q299">
    <cfRule type="containsBlanks" dxfId="5163" priority="12800">
      <formula>LEN(TRIM(Q299))=0</formula>
    </cfRule>
    <cfRule type="cellIs" dxfId="5162" priority="12809" operator="equal">
      <formula>"REQUERIMIENTOS SUBSANADOS"</formula>
    </cfRule>
    <cfRule type="containsText" dxfId="5161" priority="12815" operator="containsText" text="NO SUBSANABLE">
      <formula>NOT(ISERROR(SEARCH("NO SUBSANABLE",Q299)))</formula>
    </cfRule>
    <cfRule type="containsText" dxfId="5160" priority="12816" operator="containsText" text="PENDIENTES POR SUBSANAR">
      <formula>NOT(ISERROR(SEARCH("PENDIENTES POR SUBSANAR",Q299)))</formula>
    </cfRule>
    <cfRule type="containsText" dxfId="5159" priority="12817" operator="containsText" text="SIN OBSERVACIÓN">
      <formula>NOT(ISERROR(SEARCH("SIN OBSERVACIÓN",Q299)))</formula>
    </cfRule>
  </conditionalFormatting>
  <conditionalFormatting sqref="R299">
    <cfRule type="containsBlanks" dxfId="5158" priority="12799">
      <formula>LEN(TRIM(R299))=0</formula>
    </cfRule>
    <cfRule type="cellIs" dxfId="5157" priority="12801" operator="equal">
      <formula>"NO CUMPLEN CON LO SOLICITADO"</formula>
    </cfRule>
    <cfRule type="cellIs" dxfId="5156" priority="12802" operator="equal">
      <formula>"CUMPLEN CON LO SOLICITADO"</formula>
    </cfRule>
    <cfRule type="cellIs" dxfId="5155" priority="12803" operator="equal">
      <formula>"PENDIENTES"</formula>
    </cfRule>
    <cfRule type="cellIs" dxfId="5154" priority="12804" operator="equal">
      <formula>"NINGUNO"</formula>
    </cfRule>
  </conditionalFormatting>
  <conditionalFormatting sqref="B314">
    <cfRule type="cellIs" dxfId="5153" priority="12795" operator="equal">
      <formula>"NO CUMPLE CON LA EXPERIENCIA REQUERIDA"</formula>
    </cfRule>
    <cfRule type="cellIs" dxfId="5152" priority="12796" operator="equal">
      <formula>"CUMPLE CON LA EXPERIENCIA REQUERIDA"</formula>
    </cfRule>
  </conditionalFormatting>
  <conditionalFormatting sqref="H299">
    <cfRule type="notContainsBlanks" dxfId="5151" priority="12794">
      <formula>LEN(TRIM(H299))&gt;0</formula>
    </cfRule>
  </conditionalFormatting>
  <conditionalFormatting sqref="G299">
    <cfRule type="notContainsBlanks" dxfId="5150" priority="12793">
      <formula>LEN(TRIM(G299))&gt;0</formula>
    </cfRule>
  </conditionalFormatting>
  <conditionalFormatting sqref="F299">
    <cfRule type="notContainsBlanks" dxfId="5149" priority="12792">
      <formula>LEN(TRIM(F299))&gt;0</formula>
    </cfRule>
  </conditionalFormatting>
  <conditionalFormatting sqref="E299">
    <cfRule type="notContainsBlanks" dxfId="5148" priority="12791">
      <formula>LEN(TRIM(E299))&gt;0</formula>
    </cfRule>
  </conditionalFormatting>
  <conditionalFormatting sqref="D299">
    <cfRule type="notContainsBlanks" dxfId="5147" priority="12790">
      <formula>LEN(TRIM(D299))&gt;0</formula>
    </cfRule>
  </conditionalFormatting>
  <conditionalFormatting sqref="C299">
    <cfRule type="notContainsBlanks" dxfId="5146" priority="12789">
      <formula>LEN(TRIM(C299))&gt;0</formula>
    </cfRule>
  </conditionalFormatting>
  <conditionalFormatting sqref="I299">
    <cfRule type="notContainsBlanks" dxfId="5145" priority="12788">
      <formula>LEN(TRIM(I299))&gt;0</formula>
    </cfRule>
  </conditionalFormatting>
  <conditionalFormatting sqref="N302 N305">
    <cfRule type="expression" dxfId="5144" priority="12785">
      <formula>N302=" "</formula>
    </cfRule>
    <cfRule type="expression" dxfId="5143" priority="12786">
      <formula>N302="NO PRESENTÓ CERTIFICADO"</formula>
    </cfRule>
    <cfRule type="expression" dxfId="5142" priority="12787">
      <formula>N302="PRESENTÓ CERTIFICADO"</formula>
    </cfRule>
  </conditionalFormatting>
  <conditionalFormatting sqref="P302 P305">
    <cfRule type="expression" dxfId="5141" priority="12772">
      <formula>Q302="NO SUBSANABLE"</formula>
    </cfRule>
    <cfRule type="expression" dxfId="5140" priority="12774">
      <formula>Q302="REQUERIMIENTOS SUBSANADOS"</formula>
    </cfRule>
    <cfRule type="expression" dxfId="5139" priority="12775">
      <formula>Q302="PENDIENTES POR SUBSANAR"</formula>
    </cfRule>
    <cfRule type="expression" dxfId="5138" priority="12780">
      <formula>Q302="SIN OBSERVACIÓN"</formula>
    </cfRule>
    <cfRule type="containsBlanks" dxfId="5137" priority="12781">
      <formula>LEN(TRIM(P302))=0</formula>
    </cfRule>
  </conditionalFormatting>
  <conditionalFormatting sqref="O302 O305">
    <cfRule type="cellIs" dxfId="5136" priority="12773" operator="equal">
      <formula>"PENDIENTE POR DESCRIPCIÓN"</formula>
    </cfRule>
    <cfRule type="cellIs" dxfId="5135" priority="12777" operator="equal">
      <formula>"DESCRIPCIÓN INSUFICIENTE"</formula>
    </cfRule>
    <cfRule type="cellIs" dxfId="5134" priority="12778" operator="equal">
      <formula>"NO ESTÁ ACORDE A ITEM 5.2.1 (T.R.)"</formula>
    </cfRule>
    <cfRule type="cellIs" dxfId="5133" priority="12779" operator="equal">
      <formula>"ACORDE A ITEM 5.2.1 (T.R.)"</formula>
    </cfRule>
  </conditionalFormatting>
  <conditionalFormatting sqref="Q302 Q305">
    <cfRule type="containsBlanks" dxfId="5132" priority="12767">
      <formula>LEN(TRIM(Q302))=0</formula>
    </cfRule>
    <cfRule type="cellIs" dxfId="5131" priority="12776" operator="equal">
      <formula>"REQUERIMIENTOS SUBSANADOS"</formula>
    </cfRule>
    <cfRule type="containsText" dxfId="5130" priority="12782" operator="containsText" text="NO SUBSANABLE">
      <formula>NOT(ISERROR(SEARCH("NO SUBSANABLE",Q302)))</formula>
    </cfRule>
    <cfRule type="containsText" dxfId="5129" priority="12783" operator="containsText" text="PENDIENTES POR SUBSANAR">
      <formula>NOT(ISERROR(SEARCH("PENDIENTES POR SUBSANAR",Q302)))</formula>
    </cfRule>
    <cfRule type="containsText" dxfId="5128" priority="12784" operator="containsText" text="SIN OBSERVACIÓN">
      <formula>NOT(ISERROR(SEARCH("SIN OBSERVACIÓN",Q302)))</formula>
    </cfRule>
  </conditionalFormatting>
  <conditionalFormatting sqref="R302 R305">
    <cfRule type="containsBlanks" dxfId="5127" priority="12766">
      <formula>LEN(TRIM(R302))=0</formula>
    </cfRule>
    <cfRule type="cellIs" dxfId="5126" priority="12768" operator="equal">
      <formula>"NO CUMPLEN CON LO SOLICITADO"</formula>
    </cfRule>
    <cfRule type="cellIs" dxfId="5125" priority="12769" operator="equal">
      <formula>"CUMPLEN CON LO SOLICITADO"</formula>
    </cfRule>
    <cfRule type="cellIs" dxfId="5124" priority="12770" operator="equal">
      <formula>"PENDIENTES"</formula>
    </cfRule>
    <cfRule type="cellIs" dxfId="5123" priority="12771" operator="equal">
      <formula>"NINGUNO"</formula>
    </cfRule>
  </conditionalFormatting>
  <conditionalFormatting sqref="H302 H305">
    <cfRule type="notContainsBlanks" dxfId="5122" priority="12765">
      <formula>LEN(TRIM(H302))&gt;0</formula>
    </cfRule>
  </conditionalFormatting>
  <conditionalFormatting sqref="G302 G305">
    <cfRule type="notContainsBlanks" dxfId="5121" priority="12764">
      <formula>LEN(TRIM(G302))&gt;0</formula>
    </cfRule>
  </conditionalFormatting>
  <conditionalFormatting sqref="F302 F305">
    <cfRule type="notContainsBlanks" dxfId="5120" priority="12763">
      <formula>LEN(TRIM(F302))&gt;0</formula>
    </cfRule>
  </conditionalFormatting>
  <conditionalFormatting sqref="E302 E305">
    <cfRule type="notContainsBlanks" dxfId="5119" priority="12762">
      <formula>LEN(TRIM(E302))&gt;0</formula>
    </cfRule>
  </conditionalFormatting>
  <conditionalFormatting sqref="D302 D305">
    <cfRule type="notContainsBlanks" dxfId="5118" priority="12761">
      <formula>LEN(TRIM(D302))&gt;0</formula>
    </cfRule>
  </conditionalFormatting>
  <conditionalFormatting sqref="C302 C305">
    <cfRule type="notContainsBlanks" dxfId="5117" priority="12760">
      <formula>LEN(TRIM(C302))&gt;0</formula>
    </cfRule>
  </conditionalFormatting>
  <conditionalFormatting sqref="I302 I305">
    <cfRule type="notContainsBlanks" dxfId="5116" priority="12759">
      <formula>LEN(TRIM(I302))&gt;0</formula>
    </cfRule>
  </conditionalFormatting>
  <conditionalFormatting sqref="N308">
    <cfRule type="expression" dxfId="5115" priority="12756">
      <formula>N308=" "</formula>
    </cfRule>
    <cfRule type="expression" dxfId="5114" priority="12757">
      <formula>N308="NO PRESENTÓ CERTIFICADO"</formula>
    </cfRule>
    <cfRule type="expression" dxfId="5113" priority="12758">
      <formula>N308="PRESENTÓ CERTIFICADO"</formula>
    </cfRule>
  </conditionalFormatting>
  <conditionalFormatting sqref="P308">
    <cfRule type="expression" dxfId="5112" priority="12743">
      <formula>Q308="NO SUBSANABLE"</formula>
    </cfRule>
    <cfRule type="expression" dxfId="5111" priority="12745">
      <formula>Q308="REQUERIMIENTOS SUBSANADOS"</formula>
    </cfRule>
    <cfRule type="expression" dxfId="5110" priority="12746">
      <formula>Q308="PENDIENTES POR SUBSANAR"</formula>
    </cfRule>
    <cfRule type="expression" dxfId="5109" priority="12751">
      <formula>Q308="SIN OBSERVACIÓN"</formula>
    </cfRule>
    <cfRule type="containsBlanks" dxfId="5108" priority="12752">
      <formula>LEN(TRIM(P308))=0</formula>
    </cfRule>
  </conditionalFormatting>
  <conditionalFormatting sqref="O308">
    <cfRule type="cellIs" dxfId="5107" priority="12744" operator="equal">
      <formula>"PENDIENTE POR DESCRIPCIÓN"</formula>
    </cfRule>
    <cfRule type="cellIs" dxfId="5106" priority="12748" operator="equal">
      <formula>"DESCRIPCIÓN INSUFICIENTE"</formula>
    </cfRule>
    <cfRule type="cellIs" dxfId="5105" priority="12749" operator="equal">
      <formula>"NO ESTÁ ACORDE A ITEM 5.2.1 (T.R.)"</formula>
    </cfRule>
    <cfRule type="cellIs" dxfId="5104" priority="12750" operator="equal">
      <formula>"ACORDE A ITEM 5.2.1 (T.R.)"</formula>
    </cfRule>
  </conditionalFormatting>
  <conditionalFormatting sqref="Q308">
    <cfRule type="containsBlanks" dxfId="5103" priority="12738">
      <formula>LEN(TRIM(Q308))=0</formula>
    </cfRule>
    <cfRule type="cellIs" dxfId="5102" priority="12747" operator="equal">
      <formula>"REQUERIMIENTOS SUBSANADOS"</formula>
    </cfRule>
    <cfRule type="containsText" dxfId="5101" priority="12753" operator="containsText" text="NO SUBSANABLE">
      <formula>NOT(ISERROR(SEARCH("NO SUBSANABLE",Q308)))</formula>
    </cfRule>
    <cfRule type="containsText" dxfId="5100" priority="12754" operator="containsText" text="PENDIENTES POR SUBSANAR">
      <formula>NOT(ISERROR(SEARCH("PENDIENTES POR SUBSANAR",Q308)))</formula>
    </cfRule>
    <cfRule type="containsText" dxfId="5099" priority="12755" operator="containsText" text="SIN OBSERVACIÓN">
      <formula>NOT(ISERROR(SEARCH("SIN OBSERVACIÓN",Q308)))</formula>
    </cfRule>
  </conditionalFormatting>
  <conditionalFormatting sqref="R308">
    <cfRule type="containsBlanks" dxfId="5098" priority="12737">
      <formula>LEN(TRIM(R308))=0</formula>
    </cfRule>
    <cfRule type="cellIs" dxfId="5097" priority="12739" operator="equal">
      <formula>"NO CUMPLEN CON LO SOLICITADO"</formula>
    </cfRule>
    <cfRule type="cellIs" dxfId="5096" priority="12740" operator="equal">
      <formula>"CUMPLEN CON LO SOLICITADO"</formula>
    </cfRule>
    <cfRule type="cellIs" dxfId="5095" priority="12741" operator="equal">
      <formula>"PENDIENTES"</formula>
    </cfRule>
    <cfRule type="cellIs" dxfId="5094" priority="12742" operator="equal">
      <formula>"NINGUNO"</formula>
    </cfRule>
  </conditionalFormatting>
  <conditionalFormatting sqref="H308">
    <cfRule type="notContainsBlanks" dxfId="5093" priority="12736">
      <formula>LEN(TRIM(H308))&gt;0</formula>
    </cfRule>
  </conditionalFormatting>
  <conditionalFormatting sqref="G308">
    <cfRule type="notContainsBlanks" dxfId="5092" priority="12735">
      <formula>LEN(TRIM(G308))&gt;0</formula>
    </cfRule>
  </conditionalFormatting>
  <conditionalFormatting sqref="F308">
    <cfRule type="notContainsBlanks" dxfId="5091" priority="12734">
      <formula>LEN(TRIM(F308))&gt;0</formula>
    </cfRule>
  </conditionalFormatting>
  <conditionalFormatting sqref="E308">
    <cfRule type="notContainsBlanks" dxfId="5090" priority="12733">
      <formula>LEN(TRIM(E308))&gt;0</formula>
    </cfRule>
  </conditionalFormatting>
  <conditionalFormatting sqref="D308">
    <cfRule type="notContainsBlanks" dxfId="5089" priority="12732">
      <formula>LEN(TRIM(D308))&gt;0</formula>
    </cfRule>
  </conditionalFormatting>
  <conditionalFormatting sqref="C308">
    <cfRule type="notContainsBlanks" dxfId="5088" priority="12731">
      <formula>LEN(TRIM(C308))&gt;0</formula>
    </cfRule>
  </conditionalFormatting>
  <conditionalFormatting sqref="I308">
    <cfRule type="notContainsBlanks" dxfId="5087" priority="12730">
      <formula>LEN(TRIM(I308))&gt;0</formula>
    </cfRule>
  </conditionalFormatting>
  <conditionalFormatting sqref="T299">
    <cfRule type="cellIs" dxfId="5086" priority="12728" operator="equal">
      <formula>"NO"</formula>
    </cfRule>
    <cfRule type="cellIs" dxfId="5085" priority="12729" operator="equal">
      <formula>"SI"</formula>
    </cfRule>
  </conditionalFormatting>
  <conditionalFormatting sqref="N311">
    <cfRule type="expression" dxfId="5084" priority="12723">
      <formula>N311=" "</formula>
    </cfRule>
    <cfRule type="expression" dxfId="5083" priority="12724">
      <formula>N311="NO PRESENTÓ CERTIFICADO"</formula>
    </cfRule>
    <cfRule type="expression" dxfId="5082" priority="12725">
      <formula>N311="PRESENTÓ CERTIFICADO"</formula>
    </cfRule>
  </conditionalFormatting>
  <conditionalFormatting sqref="P311">
    <cfRule type="expression" dxfId="5081" priority="12710">
      <formula>Q311="NO SUBSANABLE"</formula>
    </cfRule>
    <cfRule type="expression" dxfId="5080" priority="12712">
      <formula>Q311="REQUERIMIENTOS SUBSANADOS"</formula>
    </cfRule>
    <cfRule type="expression" dxfId="5079" priority="12713">
      <formula>Q311="PENDIENTES POR SUBSANAR"</formula>
    </cfRule>
    <cfRule type="expression" dxfId="5078" priority="12718">
      <formula>Q311="SIN OBSERVACIÓN"</formula>
    </cfRule>
    <cfRule type="containsBlanks" dxfId="5077" priority="12719">
      <formula>LEN(TRIM(P311))=0</formula>
    </cfRule>
  </conditionalFormatting>
  <conditionalFormatting sqref="O311">
    <cfRule type="cellIs" dxfId="5076" priority="12711" operator="equal">
      <formula>"PENDIENTE POR DESCRIPCIÓN"</formula>
    </cfRule>
    <cfRule type="cellIs" dxfId="5075" priority="12715" operator="equal">
      <formula>"DESCRIPCIÓN INSUFICIENTE"</formula>
    </cfRule>
    <cfRule type="cellIs" dxfId="5074" priority="12716" operator="equal">
      <formula>"NO ESTÁ ACORDE A ITEM 5.2.1 (T.R.)"</formula>
    </cfRule>
    <cfRule type="cellIs" dxfId="5073" priority="12717" operator="equal">
      <formula>"ACORDE A ITEM 5.2.1 (T.R.)"</formula>
    </cfRule>
  </conditionalFormatting>
  <conditionalFormatting sqref="Q311">
    <cfRule type="containsBlanks" dxfId="5072" priority="12705">
      <formula>LEN(TRIM(Q311))=0</formula>
    </cfRule>
    <cfRule type="cellIs" dxfId="5071" priority="12714" operator="equal">
      <formula>"REQUERIMIENTOS SUBSANADOS"</formula>
    </cfRule>
    <cfRule type="containsText" dxfId="5070" priority="12720" operator="containsText" text="NO SUBSANABLE">
      <formula>NOT(ISERROR(SEARCH("NO SUBSANABLE",Q311)))</formula>
    </cfRule>
    <cfRule type="containsText" dxfId="5069" priority="12721" operator="containsText" text="PENDIENTES POR SUBSANAR">
      <formula>NOT(ISERROR(SEARCH("PENDIENTES POR SUBSANAR",Q311)))</formula>
    </cfRule>
    <cfRule type="containsText" dxfId="5068" priority="12722" operator="containsText" text="SIN OBSERVACIÓN">
      <formula>NOT(ISERROR(SEARCH("SIN OBSERVACIÓN",Q311)))</formula>
    </cfRule>
  </conditionalFormatting>
  <conditionalFormatting sqref="R311">
    <cfRule type="containsBlanks" dxfId="5067" priority="12704">
      <formula>LEN(TRIM(R311))=0</formula>
    </cfRule>
    <cfRule type="cellIs" dxfId="5066" priority="12706" operator="equal">
      <formula>"NO CUMPLEN CON LO SOLICITADO"</formula>
    </cfRule>
    <cfRule type="cellIs" dxfId="5065" priority="12707" operator="equal">
      <formula>"CUMPLEN CON LO SOLICITADO"</formula>
    </cfRule>
    <cfRule type="cellIs" dxfId="5064" priority="12708" operator="equal">
      <formula>"PENDIENTES"</formula>
    </cfRule>
    <cfRule type="cellIs" dxfId="5063" priority="12709" operator="equal">
      <formula>"NINGUNO"</formula>
    </cfRule>
  </conditionalFormatting>
  <conditionalFormatting sqref="H311">
    <cfRule type="notContainsBlanks" dxfId="5062" priority="12703">
      <formula>LEN(TRIM(H311))&gt;0</formula>
    </cfRule>
  </conditionalFormatting>
  <conditionalFormatting sqref="G311">
    <cfRule type="notContainsBlanks" dxfId="5061" priority="12702">
      <formula>LEN(TRIM(G311))&gt;0</formula>
    </cfRule>
  </conditionalFormatting>
  <conditionalFormatting sqref="F311">
    <cfRule type="notContainsBlanks" dxfId="5060" priority="12701">
      <formula>LEN(TRIM(F311))&gt;0</formula>
    </cfRule>
  </conditionalFormatting>
  <conditionalFormatting sqref="E311">
    <cfRule type="notContainsBlanks" dxfId="5059" priority="12700">
      <formula>LEN(TRIM(E311))&gt;0</formula>
    </cfRule>
  </conditionalFormatting>
  <conditionalFormatting sqref="D311">
    <cfRule type="notContainsBlanks" dxfId="5058" priority="12699">
      <formula>LEN(TRIM(D311))&gt;0</formula>
    </cfRule>
  </conditionalFormatting>
  <conditionalFormatting sqref="C311">
    <cfRule type="notContainsBlanks" dxfId="5057" priority="12698">
      <formula>LEN(TRIM(C311))&gt;0</formula>
    </cfRule>
  </conditionalFormatting>
  <conditionalFormatting sqref="I311">
    <cfRule type="notContainsBlanks" dxfId="5056" priority="12697">
      <formula>LEN(TRIM(I311))&gt;0</formula>
    </cfRule>
  </conditionalFormatting>
  <conditionalFormatting sqref="N321">
    <cfRule type="expression" dxfId="5055" priority="12616">
      <formula>N321=" "</formula>
    </cfRule>
    <cfRule type="expression" dxfId="5054" priority="12617">
      <formula>N321="NO PRESENTÓ CERTIFICADO"</formula>
    </cfRule>
    <cfRule type="expression" dxfId="5053" priority="12618">
      <formula>N321="PRESENTÓ CERTIFICADO"</formula>
    </cfRule>
  </conditionalFormatting>
  <conditionalFormatting sqref="P321">
    <cfRule type="expression" dxfId="5052" priority="12597">
      <formula>Q321="NO SUBSANABLE"</formula>
    </cfRule>
    <cfRule type="expression" dxfId="5051" priority="12599">
      <formula>Q321="REQUERIMIENTOS SUBSANADOS"</formula>
    </cfRule>
    <cfRule type="expression" dxfId="5050" priority="12600">
      <formula>Q321="PENDIENTES POR SUBSANAR"</formula>
    </cfRule>
    <cfRule type="expression" dxfId="5049" priority="12605">
      <formula>Q321="SIN OBSERVACIÓN"</formula>
    </cfRule>
    <cfRule type="containsBlanks" dxfId="5048" priority="12606">
      <formula>LEN(TRIM(P321))=0</formula>
    </cfRule>
  </conditionalFormatting>
  <conditionalFormatting sqref="O321">
    <cfRule type="cellIs" dxfId="5047" priority="12598" operator="equal">
      <formula>"PENDIENTE POR DESCRIPCIÓN"</formula>
    </cfRule>
    <cfRule type="cellIs" dxfId="5046" priority="12602" operator="equal">
      <formula>"DESCRIPCIÓN INSUFICIENTE"</formula>
    </cfRule>
    <cfRule type="cellIs" dxfId="5045" priority="12603" operator="equal">
      <formula>"NO ESTÁ ACORDE A ITEM 5.2.1 (T.R.)"</formula>
    </cfRule>
    <cfRule type="cellIs" dxfId="5044" priority="12604" operator="equal">
      <formula>"ACORDE A ITEM 5.2.1 (T.R.)"</formula>
    </cfRule>
  </conditionalFormatting>
  <conditionalFormatting sqref="Q321">
    <cfRule type="containsBlanks" dxfId="5043" priority="12592">
      <formula>LEN(TRIM(Q321))=0</formula>
    </cfRule>
    <cfRule type="cellIs" dxfId="5042" priority="12601" operator="equal">
      <formula>"REQUERIMIENTOS SUBSANADOS"</formula>
    </cfRule>
    <cfRule type="containsText" dxfId="5041" priority="12607" operator="containsText" text="NO SUBSANABLE">
      <formula>NOT(ISERROR(SEARCH("NO SUBSANABLE",Q321)))</formula>
    </cfRule>
    <cfRule type="containsText" dxfId="5040" priority="12608" operator="containsText" text="PENDIENTES POR SUBSANAR">
      <formula>NOT(ISERROR(SEARCH("PENDIENTES POR SUBSANAR",Q321)))</formula>
    </cfRule>
    <cfRule type="containsText" dxfId="5039" priority="12609" operator="containsText" text="SIN OBSERVACIÓN">
      <formula>NOT(ISERROR(SEARCH("SIN OBSERVACIÓN",Q321)))</formula>
    </cfRule>
  </conditionalFormatting>
  <conditionalFormatting sqref="R321">
    <cfRule type="containsBlanks" dxfId="5038" priority="12591">
      <formula>LEN(TRIM(R321))=0</formula>
    </cfRule>
    <cfRule type="cellIs" dxfId="5037" priority="12593" operator="equal">
      <formula>"NO CUMPLEN CON LO SOLICITADO"</formula>
    </cfRule>
    <cfRule type="cellIs" dxfId="5036" priority="12594" operator="equal">
      <formula>"CUMPLEN CON LO SOLICITADO"</formula>
    </cfRule>
    <cfRule type="cellIs" dxfId="5035" priority="12595" operator="equal">
      <formula>"PENDIENTES"</formula>
    </cfRule>
    <cfRule type="cellIs" dxfId="5034" priority="12596" operator="equal">
      <formula>"NINGUNO"</formula>
    </cfRule>
  </conditionalFormatting>
  <conditionalFormatting sqref="B336">
    <cfRule type="cellIs" dxfId="5033" priority="12587" operator="equal">
      <formula>"NO CUMPLE CON LA EXPERIENCIA REQUERIDA"</formula>
    </cfRule>
    <cfRule type="cellIs" dxfId="5032" priority="12588" operator="equal">
      <formula>"CUMPLE CON LA EXPERIENCIA REQUERIDA"</formula>
    </cfRule>
  </conditionalFormatting>
  <conditionalFormatting sqref="H321">
    <cfRule type="notContainsBlanks" dxfId="5031" priority="12586">
      <formula>LEN(TRIM(H321))&gt;0</formula>
    </cfRule>
  </conditionalFormatting>
  <conditionalFormatting sqref="G321">
    <cfRule type="notContainsBlanks" dxfId="5030" priority="12585">
      <formula>LEN(TRIM(G321))&gt;0</formula>
    </cfRule>
  </conditionalFormatting>
  <conditionalFormatting sqref="F321">
    <cfRule type="notContainsBlanks" dxfId="5029" priority="12584">
      <formula>LEN(TRIM(F321))&gt;0</formula>
    </cfRule>
  </conditionalFormatting>
  <conditionalFormatting sqref="E321">
    <cfRule type="notContainsBlanks" dxfId="5028" priority="12583">
      <formula>LEN(TRIM(E321))&gt;0</formula>
    </cfRule>
  </conditionalFormatting>
  <conditionalFormatting sqref="D321">
    <cfRule type="notContainsBlanks" dxfId="5027" priority="12582">
      <formula>LEN(TRIM(D321))&gt;0</formula>
    </cfRule>
  </conditionalFormatting>
  <conditionalFormatting sqref="C321">
    <cfRule type="notContainsBlanks" dxfId="5026" priority="12581">
      <formula>LEN(TRIM(C321))&gt;0</formula>
    </cfRule>
  </conditionalFormatting>
  <conditionalFormatting sqref="I321">
    <cfRule type="notContainsBlanks" dxfId="5025" priority="12580">
      <formula>LEN(TRIM(I321))&gt;0</formula>
    </cfRule>
  </conditionalFormatting>
  <conditionalFormatting sqref="N324 N327">
    <cfRule type="expression" dxfId="5024" priority="12577">
      <formula>N324=" "</formula>
    </cfRule>
    <cfRule type="expression" dxfId="5023" priority="12578">
      <formula>N324="NO PRESENTÓ CERTIFICADO"</formula>
    </cfRule>
    <cfRule type="expression" dxfId="5022" priority="12579">
      <formula>N324="PRESENTÓ CERTIFICADO"</formula>
    </cfRule>
  </conditionalFormatting>
  <conditionalFormatting sqref="P324 P327">
    <cfRule type="expression" dxfId="5021" priority="12564">
      <formula>Q324="NO SUBSANABLE"</formula>
    </cfRule>
    <cfRule type="expression" dxfId="5020" priority="12566">
      <formula>Q324="REQUERIMIENTOS SUBSANADOS"</formula>
    </cfRule>
    <cfRule type="expression" dxfId="5019" priority="12567">
      <formula>Q324="PENDIENTES POR SUBSANAR"</formula>
    </cfRule>
    <cfRule type="expression" dxfId="5018" priority="12572">
      <formula>Q324="SIN OBSERVACIÓN"</formula>
    </cfRule>
    <cfRule type="containsBlanks" dxfId="5017" priority="12573">
      <formula>LEN(TRIM(P324))=0</formula>
    </cfRule>
  </conditionalFormatting>
  <conditionalFormatting sqref="O324 O327">
    <cfRule type="cellIs" dxfId="5016" priority="12565" operator="equal">
      <formula>"PENDIENTE POR DESCRIPCIÓN"</formula>
    </cfRule>
    <cfRule type="cellIs" dxfId="5015" priority="12569" operator="equal">
      <formula>"DESCRIPCIÓN INSUFICIENTE"</formula>
    </cfRule>
    <cfRule type="cellIs" dxfId="5014" priority="12570" operator="equal">
      <formula>"NO ESTÁ ACORDE A ITEM 5.2.1 (T.R.)"</formula>
    </cfRule>
    <cfRule type="cellIs" dxfId="5013" priority="12571" operator="equal">
      <formula>"ACORDE A ITEM 5.2.1 (T.R.)"</formula>
    </cfRule>
  </conditionalFormatting>
  <conditionalFormatting sqref="Q324 Q327">
    <cfRule type="containsBlanks" dxfId="5012" priority="12559">
      <formula>LEN(TRIM(Q324))=0</formula>
    </cfRule>
    <cfRule type="cellIs" dxfId="5011" priority="12568" operator="equal">
      <formula>"REQUERIMIENTOS SUBSANADOS"</formula>
    </cfRule>
    <cfRule type="containsText" dxfId="5010" priority="12574" operator="containsText" text="NO SUBSANABLE">
      <formula>NOT(ISERROR(SEARCH("NO SUBSANABLE",Q324)))</formula>
    </cfRule>
    <cfRule type="containsText" dxfId="5009" priority="12575" operator="containsText" text="PENDIENTES POR SUBSANAR">
      <formula>NOT(ISERROR(SEARCH("PENDIENTES POR SUBSANAR",Q324)))</formula>
    </cfRule>
    <cfRule type="containsText" dxfId="5008" priority="12576" operator="containsText" text="SIN OBSERVACIÓN">
      <formula>NOT(ISERROR(SEARCH("SIN OBSERVACIÓN",Q324)))</formula>
    </cfRule>
  </conditionalFormatting>
  <conditionalFormatting sqref="R324 R327">
    <cfRule type="containsBlanks" dxfId="5007" priority="12558">
      <formula>LEN(TRIM(R324))=0</formula>
    </cfRule>
    <cfRule type="cellIs" dxfId="5006" priority="12560" operator="equal">
      <formula>"NO CUMPLEN CON LO SOLICITADO"</formula>
    </cfRule>
    <cfRule type="cellIs" dxfId="5005" priority="12561" operator="equal">
      <formula>"CUMPLEN CON LO SOLICITADO"</formula>
    </cfRule>
    <cfRule type="cellIs" dxfId="5004" priority="12562" operator="equal">
      <formula>"PENDIENTES"</formula>
    </cfRule>
    <cfRule type="cellIs" dxfId="5003" priority="12563" operator="equal">
      <formula>"NINGUNO"</formula>
    </cfRule>
  </conditionalFormatting>
  <conditionalFormatting sqref="H324 H327">
    <cfRule type="notContainsBlanks" dxfId="5002" priority="12557">
      <formula>LEN(TRIM(H324))&gt;0</formula>
    </cfRule>
  </conditionalFormatting>
  <conditionalFormatting sqref="G324 G327">
    <cfRule type="notContainsBlanks" dxfId="5001" priority="12556">
      <formula>LEN(TRIM(G324))&gt;0</formula>
    </cfRule>
  </conditionalFormatting>
  <conditionalFormatting sqref="F324 F327">
    <cfRule type="notContainsBlanks" dxfId="5000" priority="12555">
      <formula>LEN(TRIM(F324))&gt;0</formula>
    </cfRule>
  </conditionalFormatting>
  <conditionalFormatting sqref="E324 E327">
    <cfRule type="notContainsBlanks" dxfId="4999" priority="12554">
      <formula>LEN(TRIM(E324))&gt;0</formula>
    </cfRule>
  </conditionalFormatting>
  <conditionalFormatting sqref="D324 D327">
    <cfRule type="notContainsBlanks" dxfId="4998" priority="12553">
      <formula>LEN(TRIM(D324))&gt;0</formula>
    </cfRule>
  </conditionalFormatting>
  <conditionalFormatting sqref="C324 C327">
    <cfRule type="notContainsBlanks" dxfId="4997" priority="12552">
      <formula>LEN(TRIM(C324))&gt;0</formula>
    </cfRule>
  </conditionalFormatting>
  <conditionalFormatting sqref="I324 I327">
    <cfRule type="notContainsBlanks" dxfId="4996" priority="12551">
      <formula>LEN(TRIM(I324))&gt;0</formula>
    </cfRule>
  </conditionalFormatting>
  <conditionalFormatting sqref="N330">
    <cfRule type="expression" dxfId="4995" priority="12548">
      <formula>N330=" "</formula>
    </cfRule>
    <cfRule type="expression" dxfId="4994" priority="12549">
      <formula>N330="NO PRESENTÓ CERTIFICADO"</formula>
    </cfRule>
    <cfRule type="expression" dxfId="4993" priority="12550">
      <formula>N330="PRESENTÓ CERTIFICADO"</formula>
    </cfRule>
  </conditionalFormatting>
  <conditionalFormatting sqref="P330">
    <cfRule type="expression" dxfId="4992" priority="12535">
      <formula>Q330="NO SUBSANABLE"</formula>
    </cfRule>
    <cfRule type="expression" dxfId="4991" priority="12537">
      <formula>Q330="REQUERIMIENTOS SUBSANADOS"</formula>
    </cfRule>
    <cfRule type="expression" dxfId="4990" priority="12538">
      <formula>Q330="PENDIENTES POR SUBSANAR"</formula>
    </cfRule>
    <cfRule type="expression" dxfId="4989" priority="12543">
      <formula>Q330="SIN OBSERVACIÓN"</formula>
    </cfRule>
    <cfRule type="containsBlanks" dxfId="4988" priority="12544">
      <formula>LEN(TRIM(P330))=0</formula>
    </cfRule>
  </conditionalFormatting>
  <conditionalFormatting sqref="O330">
    <cfRule type="cellIs" dxfId="4987" priority="12536" operator="equal">
      <formula>"PENDIENTE POR DESCRIPCIÓN"</formula>
    </cfRule>
    <cfRule type="cellIs" dxfId="4986" priority="12540" operator="equal">
      <formula>"DESCRIPCIÓN INSUFICIENTE"</formula>
    </cfRule>
    <cfRule type="cellIs" dxfId="4985" priority="12541" operator="equal">
      <formula>"NO ESTÁ ACORDE A ITEM 5.2.1 (T.R.)"</formula>
    </cfRule>
    <cfRule type="cellIs" dxfId="4984" priority="12542" operator="equal">
      <formula>"ACORDE A ITEM 5.2.1 (T.R.)"</formula>
    </cfRule>
  </conditionalFormatting>
  <conditionalFormatting sqref="Q330">
    <cfRule type="containsBlanks" dxfId="4983" priority="12530">
      <formula>LEN(TRIM(Q330))=0</formula>
    </cfRule>
    <cfRule type="cellIs" dxfId="4982" priority="12539" operator="equal">
      <formula>"REQUERIMIENTOS SUBSANADOS"</formula>
    </cfRule>
    <cfRule type="containsText" dxfId="4981" priority="12545" operator="containsText" text="NO SUBSANABLE">
      <formula>NOT(ISERROR(SEARCH("NO SUBSANABLE",Q330)))</formula>
    </cfRule>
    <cfRule type="containsText" dxfId="4980" priority="12546" operator="containsText" text="PENDIENTES POR SUBSANAR">
      <formula>NOT(ISERROR(SEARCH("PENDIENTES POR SUBSANAR",Q330)))</formula>
    </cfRule>
    <cfRule type="containsText" dxfId="4979" priority="12547" operator="containsText" text="SIN OBSERVACIÓN">
      <formula>NOT(ISERROR(SEARCH("SIN OBSERVACIÓN",Q330)))</formula>
    </cfRule>
  </conditionalFormatting>
  <conditionalFormatting sqref="R330">
    <cfRule type="containsBlanks" dxfId="4978" priority="12529">
      <formula>LEN(TRIM(R330))=0</formula>
    </cfRule>
    <cfRule type="cellIs" dxfId="4977" priority="12531" operator="equal">
      <formula>"NO CUMPLEN CON LO SOLICITADO"</formula>
    </cfRule>
    <cfRule type="cellIs" dxfId="4976" priority="12532" operator="equal">
      <formula>"CUMPLEN CON LO SOLICITADO"</formula>
    </cfRule>
    <cfRule type="cellIs" dxfId="4975" priority="12533" operator="equal">
      <formula>"PENDIENTES"</formula>
    </cfRule>
    <cfRule type="cellIs" dxfId="4974" priority="12534" operator="equal">
      <formula>"NINGUNO"</formula>
    </cfRule>
  </conditionalFormatting>
  <conditionalFormatting sqref="H330">
    <cfRule type="notContainsBlanks" dxfId="4973" priority="12528">
      <formula>LEN(TRIM(H330))&gt;0</formula>
    </cfRule>
  </conditionalFormatting>
  <conditionalFormatting sqref="G330">
    <cfRule type="notContainsBlanks" dxfId="4972" priority="12527">
      <formula>LEN(TRIM(G330))&gt;0</formula>
    </cfRule>
  </conditionalFormatting>
  <conditionalFormatting sqref="F330">
    <cfRule type="notContainsBlanks" dxfId="4971" priority="12526">
      <formula>LEN(TRIM(F330))&gt;0</formula>
    </cfRule>
  </conditionalFormatting>
  <conditionalFormatting sqref="E330">
    <cfRule type="notContainsBlanks" dxfId="4970" priority="12525">
      <formula>LEN(TRIM(E330))&gt;0</formula>
    </cfRule>
  </conditionalFormatting>
  <conditionalFormatting sqref="D330">
    <cfRule type="notContainsBlanks" dxfId="4969" priority="12524">
      <formula>LEN(TRIM(D330))&gt;0</formula>
    </cfRule>
  </conditionalFormatting>
  <conditionalFormatting sqref="C330">
    <cfRule type="notContainsBlanks" dxfId="4968" priority="12523">
      <formula>LEN(TRIM(C330))&gt;0</formula>
    </cfRule>
  </conditionalFormatting>
  <conditionalFormatting sqref="I330">
    <cfRule type="notContainsBlanks" dxfId="4967" priority="12522">
      <formula>LEN(TRIM(I330))&gt;0</formula>
    </cfRule>
  </conditionalFormatting>
  <conditionalFormatting sqref="T321">
    <cfRule type="cellIs" dxfId="4966" priority="12520" operator="equal">
      <formula>"NO"</formula>
    </cfRule>
    <cfRule type="cellIs" dxfId="4965" priority="12521" operator="equal">
      <formula>"SI"</formula>
    </cfRule>
  </conditionalFormatting>
  <conditionalFormatting sqref="N333">
    <cfRule type="expression" dxfId="4964" priority="12515">
      <formula>N333=" "</formula>
    </cfRule>
    <cfRule type="expression" dxfId="4963" priority="12516">
      <formula>N333="NO PRESENTÓ CERTIFICADO"</formula>
    </cfRule>
    <cfRule type="expression" dxfId="4962" priority="12517">
      <formula>N333="PRESENTÓ CERTIFICADO"</formula>
    </cfRule>
  </conditionalFormatting>
  <conditionalFormatting sqref="P333">
    <cfRule type="expression" dxfId="4961" priority="12502">
      <formula>Q333="NO SUBSANABLE"</formula>
    </cfRule>
    <cfRule type="expression" dxfId="4960" priority="12504">
      <formula>Q333="REQUERIMIENTOS SUBSANADOS"</formula>
    </cfRule>
    <cfRule type="expression" dxfId="4959" priority="12505">
      <formula>Q333="PENDIENTES POR SUBSANAR"</formula>
    </cfRule>
    <cfRule type="expression" dxfId="4958" priority="12510">
      <formula>Q333="SIN OBSERVACIÓN"</formula>
    </cfRule>
    <cfRule type="containsBlanks" dxfId="4957" priority="12511">
      <formula>LEN(TRIM(P333))=0</formula>
    </cfRule>
  </conditionalFormatting>
  <conditionalFormatting sqref="O333">
    <cfRule type="cellIs" dxfId="4956" priority="12503" operator="equal">
      <formula>"PENDIENTE POR DESCRIPCIÓN"</formula>
    </cfRule>
    <cfRule type="cellIs" dxfId="4955" priority="12507" operator="equal">
      <formula>"DESCRIPCIÓN INSUFICIENTE"</formula>
    </cfRule>
    <cfRule type="cellIs" dxfId="4954" priority="12508" operator="equal">
      <formula>"NO ESTÁ ACORDE A ITEM 5.2.1 (T.R.)"</formula>
    </cfRule>
    <cfRule type="cellIs" dxfId="4953" priority="12509" operator="equal">
      <formula>"ACORDE A ITEM 5.2.1 (T.R.)"</formula>
    </cfRule>
  </conditionalFormatting>
  <conditionalFormatting sqref="Q333">
    <cfRule type="containsBlanks" dxfId="4952" priority="12497">
      <formula>LEN(TRIM(Q333))=0</formula>
    </cfRule>
    <cfRule type="cellIs" dxfId="4951" priority="12506" operator="equal">
      <formula>"REQUERIMIENTOS SUBSANADOS"</formula>
    </cfRule>
    <cfRule type="containsText" dxfId="4950" priority="12512" operator="containsText" text="NO SUBSANABLE">
      <formula>NOT(ISERROR(SEARCH("NO SUBSANABLE",Q333)))</formula>
    </cfRule>
    <cfRule type="containsText" dxfId="4949" priority="12513" operator="containsText" text="PENDIENTES POR SUBSANAR">
      <formula>NOT(ISERROR(SEARCH("PENDIENTES POR SUBSANAR",Q333)))</formula>
    </cfRule>
    <cfRule type="containsText" dxfId="4948" priority="12514" operator="containsText" text="SIN OBSERVACIÓN">
      <formula>NOT(ISERROR(SEARCH("SIN OBSERVACIÓN",Q333)))</formula>
    </cfRule>
  </conditionalFormatting>
  <conditionalFormatting sqref="R333">
    <cfRule type="containsBlanks" dxfId="4947" priority="12496">
      <formula>LEN(TRIM(R333))=0</formula>
    </cfRule>
    <cfRule type="cellIs" dxfId="4946" priority="12498" operator="equal">
      <formula>"NO CUMPLEN CON LO SOLICITADO"</formula>
    </cfRule>
    <cfRule type="cellIs" dxfId="4945" priority="12499" operator="equal">
      <formula>"CUMPLEN CON LO SOLICITADO"</formula>
    </cfRule>
    <cfRule type="cellIs" dxfId="4944" priority="12500" operator="equal">
      <formula>"PENDIENTES"</formula>
    </cfRule>
    <cfRule type="cellIs" dxfId="4943" priority="12501" operator="equal">
      <formula>"NINGUNO"</formula>
    </cfRule>
  </conditionalFormatting>
  <conditionalFormatting sqref="H333">
    <cfRule type="notContainsBlanks" dxfId="4942" priority="12495">
      <formula>LEN(TRIM(H333))&gt;0</formula>
    </cfRule>
  </conditionalFormatting>
  <conditionalFormatting sqref="G333">
    <cfRule type="notContainsBlanks" dxfId="4941" priority="12494">
      <formula>LEN(TRIM(G333))&gt;0</formula>
    </cfRule>
  </conditionalFormatting>
  <conditionalFormatting sqref="F333">
    <cfRule type="notContainsBlanks" dxfId="4940" priority="12493">
      <formula>LEN(TRIM(F333))&gt;0</formula>
    </cfRule>
  </conditionalFormatting>
  <conditionalFormatting sqref="E333">
    <cfRule type="notContainsBlanks" dxfId="4939" priority="12492">
      <formula>LEN(TRIM(E333))&gt;0</formula>
    </cfRule>
  </conditionalFormatting>
  <conditionalFormatting sqref="D333">
    <cfRule type="notContainsBlanks" dxfId="4938" priority="12491">
      <formula>LEN(TRIM(D333))&gt;0</formula>
    </cfRule>
  </conditionalFormatting>
  <conditionalFormatting sqref="C333">
    <cfRule type="notContainsBlanks" dxfId="4937" priority="12490">
      <formula>LEN(TRIM(C333))&gt;0</formula>
    </cfRule>
  </conditionalFormatting>
  <conditionalFormatting sqref="I333">
    <cfRule type="notContainsBlanks" dxfId="4936" priority="12489">
      <formula>LEN(TRIM(I333))&gt;0</formula>
    </cfRule>
  </conditionalFormatting>
  <conditionalFormatting sqref="AC12:AC41">
    <cfRule type="cellIs" dxfId="4935" priority="12413" operator="equal">
      <formula>"NH"</formula>
    </cfRule>
    <cfRule type="cellIs" dxfId="4934" priority="12414" operator="equal">
      <formula>"H"</formula>
    </cfRule>
  </conditionalFormatting>
  <conditionalFormatting sqref="P35 P41 P47">
    <cfRule type="expression" dxfId="4933" priority="12403">
      <formula>P35=" "</formula>
    </cfRule>
    <cfRule type="expression" dxfId="4932" priority="12404">
      <formula>P35="NO PRESENTÓ CERTIFICADO"</formula>
    </cfRule>
    <cfRule type="expression" dxfId="4931" priority="12405">
      <formula>P35="PRESENTÓ CERTIFICADO"</formula>
    </cfRule>
  </conditionalFormatting>
  <conditionalFormatting sqref="S35">
    <cfRule type="expression" dxfId="4930" priority="12384">
      <formula>T35="NO SUBSANABLE"</formula>
    </cfRule>
    <cfRule type="expression" dxfId="4929" priority="12386">
      <formula>T35="REQUERIMIENTOS SUBSANADOS"</formula>
    </cfRule>
    <cfRule type="expression" dxfId="4928" priority="12387">
      <formula>T35="PENDIENTES POR SUBSANAR"</formula>
    </cfRule>
    <cfRule type="expression" dxfId="4927" priority="12392">
      <formula>T35="SIN OBSERVACIÓN"</formula>
    </cfRule>
    <cfRule type="containsBlanks" dxfId="4926" priority="12393">
      <formula>LEN(TRIM(S35))=0</formula>
    </cfRule>
  </conditionalFormatting>
  <conditionalFormatting sqref="Q35 Q38 Q41 Q44 Q47">
    <cfRule type="cellIs" dxfId="4925" priority="12385" operator="equal">
      <formula>"PENDIENTE POR DESCRIPCIÓN"</formula>
    </cfRule>
    <cfRule type="cellIs" dxfId="4924" priority="12389" operator="equal">
      <formula>"DESCRIPCIÓN INSUFICIENTE"</formula>
    </cfRule>
    <cfRule type="cellIs" dxfId="4923" priority="12390" operator="equal">
      <formula>"NO ESTÁ ACORDE A ITEM 5.2.1 (T.R.)"</formula>
    </cfRule>
    <cfRule type="cellIs" dxfId="4922" priority="12391" operator="equal">
      <formula>"ACORDE A ITEM 5.2.1 (T.R.)"</formula>
    </cfRule>
  </conditionalFormatting>
  <conditionalFormatting sqref="T35 T38 T41 T44 T47">
    <cfRule type="containsBlanks" dxfId="4921" priority="12379">
      <formula>LEN(TRIM(T35))=0</formula>
    </cfRule>
    <cfRule type="cellIs" dxfId="4920" priority="12388" operator="equal">
      <formula>"REQUERIMIENTOS SUBSANADOS"</formula>
    </cfRule>
    <cfRule type="containsText" dxfId="4919" priority="12394" operator="containsText" text="NO SUBSANABLE">
      <formula>NOT(ISERROR(SEARCH("NO SUBSANABLE",T35)))</formula>
    </cfRule>
    <cfRule type="containsText" dxfId="4918" priority="12395" operator="containsText" text="PENDIENTES POR SUBSANAR">
      <formula>NOT(ISERROR(SEARCH("PENDIENTES POR SUBSANAR",T35)))</formula>
    </cfRule>
    <cfRule type="containsText" dxfId="4917" priority="12396" operator="containsText" text="SIN OBSERVACIÓN">
      <formula>NOT(ISERROR(SEARCH("SIN OBSERVACIÓN",T35)))</formula>
    </cfRule>
  </conditionalFormatting>
  <conditionalFormatting sqref="U35 U38 U41 U44 U47">
    <cfRule type="containsBlanks" dxfId="4916" priority="12378">
      <formula>LEN(TRIM(U35))=0</formula>
    </cfRule>
    <cfRule type="cellIs" dxfId="4915" priority="12380" operator="equal">
      <formula>"NO CUMPLEN CON LO SOLICITADO"</formula>
    </cfRule>
    <cfRule type="cellIs" dxfId="4914" priority="12381" operator="equal">
      <formula>"CUMPLEN CON LO SOLICITADO"</formula>
    </cfRule>
    <cfRule type="cellIs" dxfId="4913" priority="12382" operator="equal">
      <formula>"PENDIENTES"</formula>
    </cfRule>
    <cfRule type="cellIs" dxfId="4912" priority="12383" operator="equal">
      <formula>"NINGUNO"</formula>
    </cfRule>
  </conditionalFormatting>
  <conditionalFormatting sqref="H35">
    <cfRule type="notContainsBlanks" dxfId="4911" priority="12377">
      <formula>LEN(TRIM(H35))&gt;0</formula>
    </cfRule>
  </conditionalFormatting>
  <conditionalFormatting sqref="G35">
    <cfRule type="notContainsBlanks" dxfId="4910" priority="12376">
      <formula>LEN(TRIM(G35))&gt;0</formula>
    </cfRule>
  </conditionalFormatting>
  <conditionalFormatting sqref="F35 F41">
    <cfRule type="notContainsBlanks" dxfId="4909" priority="12375">
      <formula>LEN(TRIM(F35))&gt;0</formula>
    </cfRule>
  </conditionalFormatting>
  <conditionalFormatting sqref="E35 E38">
    <cfRule type="notContainsBlanks" dxfId="4908" priority="12374">
      <formula>LEN(TRIM(E35))&gt;0</formula>
    </cfRule>
  </conditionalFormatting>
  <conditionalFormatting sqref="D35">
    <cfRule type="notContainsBlanks" dxfId="4907" priority="12373">
      <formula>LEN(TRIM(D35))&gt;0</formula>
    </cfRule>
  </conditionalFormatting>
  <conditionalFormatting sqref="C35">
    <cfRule type="notContainsBlanks" dxfId="4906" priority="12372">
      <formula>LEN(TRIM(C35))&gt;0</formula>
    </cfRule>
  </conditionalFormatting>
  <conditionalFormatting sqref="I35 I41 I47">
    <cfRule type="notContainsBlanks" dxfId="4905" priority="12371">
      <formula>LEN(TRIM(I35))&gt;0</formula>
    </cfRule>
  </conditionalFormatting>
  <conditionalFormatting sqref="H38 H41">
    <cfRule type="notContainsBlanks" dxfId="4904" priority="12348">
      <formula>LEN(TRIM(H38))&gt;0</formula>
    </cfRule>
  </conditionalFormatting>
  <conditionalFormatting sqref="G38 G41">
    <cfRule type="notContainsBlanks" dxfId="4903" priority="12347">
      <formula>LEN(TRIM(G38))&gt;0</formula>
    </cfRule>
  </conditionalFormatting>
  <conditionalFormatting sqref="E41">
    <cfRule type="notContainsBlanks" dxfId="4902" priority="12345">
      <formula>LEN(TRIM(E41))&gt;0</formula>
    </cfRule>
  </conditionalFormatting>
  <conditionalFormatting sqref="D38 D41">
    <cfRule type="notContainsBlanks" dxfId="4901" priority="12344">
      <formula>LEN(TRIM(D38))&gt;0</formula>
    </cfRule>
  </conditionalFormatting>
  <conditionalFormatting sqref="C38 C41">
    <cfRule type="notContainsBlanks" dxfId="4900" priority="12343">
      <formula>LEN(TRIM(C38))&gt;0</formula>
    </cfRule>
  </conditionalFormatting>
  <conditionalFormatting sqref="I38 I44">
    <cfRule type="notContainsBlanks" dxfId="4899" priority="12342">
      <formula>LEN(TRIM(I38))&gt;0</formula>
    </cfRule>
  </conditionalFormatting>
  <conditionalFormatting sqref="S44">
    <cfRule type="expression" dxfId="4898" priority="12326">
      <formula>T44="NO SUBSANABLE"</formula>
    </cfRule>
    <cfRule type="expression" dxfId="4897" priority="12328">
      <formula>T44="REQUERIMIENTOS SUBSANADOS"</formula>
    </cfRule>
    <cfRule type="expression" dxfId="4896" priority="12329">
      <formula>T44="PENDIENTES POR SUBSANAR"</formula>
    </cfRule>
    <cfRule type="expression" dxfId="4895" priority="12334">
      <formula>T44="SIN OBSERVACIÓN"</formula>
    </cfRule>
    <cfRule type="containsBlanks" dxfId="4894" priority="12335">
      <formula>LEN(TRIM(S44))=0</formula>
    </cfRule>
  </conditionalFormatting>
  <conditionalFormatting sqref="H44">
    <cfRule type="notContainsBlanks" dxfId="4893" priority="12319">
      <formula>LEN(TRIM(H44))&gt;0</formula>
    </cfRule>
  </conditionalFormatting>
  <conditionalFormatting sqref="G44">
    <cfRule type="notContainsBlanks" dxfId="4892" priority="12318">
      <formula>LEN(TRIM(G44))&gt;0</formula>
    </cfRule>
  </conditionalFormatting>
  <conditionalFormatting sqref="F44">
    <cfRule type="notContainsBlanks" dxfId="4891" priority="12317">
      <formula>LEN(TRIM(F44))&gt;0</formula>
    </cfRule>
  </conditionalFormatting>
  <conditionalFormatting sqref="E44">
    <cfRule type="notContainsBlanks" dxfId="4890" priority="12316">
      <formula>LEN(TRIM(E44))&gt;0</formula>
    </cfRule>
  </conditionalFormatting>
  <conditionalFormatting sqref="D44">
    <cfRule type="notContainsBlanks" dxfId="4889" priority="12315">
      <formula>LEN(TRIM(D44))&gt;0</formula>
    </cfRule>
  </conditionalFormatting>
  <conditionalFormatting sqref="C44">
    <cfRule type="notContainsBlanks" dxfId="4888" priority="12314">
      <formula>LEN(TRIM(C44))&gt;0</formula>
    </cfRule>
  </conditionalFormatting>
  <conditionalFormatting sqref="S47">
    <cfRule type="expression" dxfId="4887" priority="12293">
      <formula>T47="NO SUBSANABLE"</formula>
    </cfRule>
    <cfRule type="expression" dxfId="4886" priority="12295">
      <formula>T47="REQUERIMIENTOS SUBSANADOS"</formula>
    </cfRule>
    <cfRule type="expression" dxfId="4885" priority="12296">
      <formula>T47="PENDIENTES POR SUBSANAR"</formula>
    </cfRule>
    <cfRule type="expression" dxfId="4884" priority="12301">
      <formula>T47="SIN OBSERVACIÓN"</formula>
    </cfRule>
    <cfRule type="containsBlanks" dxfId="4883" priority="12302">
      <formula>LEN(TRIM(S47))=0</formula>
    </cfRule>
  </conditionalFormatting>
  <conditionalFormatting sqref="H47">
    <cfRule type="notContainsBlanks" dxfId="4882" priority="12286">
      <formula>LEN(TRIM(H47))&gt;0</formula>
    </cfRule>
  </conditionalFormatting>
  <conditionalFormatting sqref="G47">
    <cfRule type="notContainsBlanks" dxfId="4881" priority="12285">
      <formula>LEN(TRIM(G47))&gt;0</formula>
    </cfRule>
  </conditionalFormatting>
  <conditionalFormatting sqref="F47">
    <cfRule type="notContainsBlanks" dxfId="4880" priority="12284">
      <formula>LEN(TRIM(F47))&gt;0</formula>
    </cfRule>
  </conditionalFormatting>
  <conditionalFormatting sqref="E47">
    <cfRule type="notContainsBlanks" dxfId="4879" priority="12283">
      <formula>LEN(TRIM(E47))&gt;0</formula>
    </cfRule>
  </conditionalFormatting>
  <conditionalFormatting sqref="D47">
    <cfRule type="notContainsBlanks" dxfId="4878" priority="12282">
      <formula>LEN(TRIM(D47))&gt;0</formula>
    </cfRule>
  </conditionalFormatting>
  <conditionalFormatting sqref="C47">
    <cfRule type="notContainsBlanks" dxfId="4877" priority="12281">
      <formula>LEN(TRIM(C47))&gt;0</formula>
    </cfRule>
  </conditionalFormatting>
  <conditionalFormatting sqref="P57 P60 P63 P66 P69">
    <cfRule type="expression" dxfId="4876" priority="12199">
      <formula>P57=" "</formula>
    </cfRule>
    <cfRule type="expression" dxfId="4875" priority="12200">
      <formula>P57="NO PRESENTÓ CERTIFICADO"</formula>
    </cfRule>
    <cfRule type="expression" dxfId="4874" priority="12201">
      <formula>P57="PRESENTÓ CERTIFICADO"</formula>
    </cfRule>
  </conditionalFormatting>
  <conditionalFormatting sqref="S57">
    <cfRule type="expression" dxfId="4873" priority="12180">
      <formula>T57="NO SUBSANABLE"</formula>
    </cfRule>
    <cfRule type="expression" dxfId="4872" priority="12182">
      <formula>T57="REQUERIMIENTOS SUBSANADOS"</formula>
    </cfRule>
    <cfRule type="expression" dxfId="4871" priority="12183">
      <formula>T57="PENDIENTES POR SUBSANAR"</formula>
    </cfRule>
    <cfRule type="expression" dxfId="4870" priority="12188">
      <formula>T57="SIN OBSERVACIÓN"</formula>
    </cfRule>
    <cfRule type="containsBlanks" dxfId="4869" priority="12189">
      <formula>LEN(TRIM(S57))=0</formula>
    </cfRule>
  </conditionalFormatting>
  <conditionalFormatting sqref="Q57 Q60 Q63 Q66 Q69">
    <cfRule type="cellIs" dxfId="4868" priority="12181" operator="equal">
      <formula>"PENDIENTE POR DESCRIPCIÓN"</formula>
    </cfRule>
    <cfRule type="cellIs" dxfId="4867" priority="12185" operator="equal">
      <formula>"DESCRIPCIÓN INSUFICIENTE"</formula>
    </cfRule>
    <cfRule type="cellIs" dxfId="4866" priority="12186" operator="equal">
      <formula>"NO ESTÁ ACORDE A ITEM 5.2.1 (T.R.)"</formula>
    </cfRule>
    <cfRule type="cellIs" dxfId="4865" priority="12187" operator="equal">
      <formula>"ACORDE A ITEM 5.2.1 (T.R.)"</formula>
    </cfRule>
  </conditionalFormatting>
  <conditionalFormatting sqref="T57 T60 T63 T66 T69">
    <cfRule type="containsBlanks" dxfId="4864" priority="12175">
      <formula>LEN(TRIM(T57))=0</formula>
    </cfRule>
    <cfRule type="cellIs" dxfId="4863" priority="12184" operator="equal">
      <formula>"REQUERIMIENTOS SUBSANADOS"</formula>
    </cfRule>
    <cfRule type="containsText" dxfId="4862" priority="12190" operator="containsText" text="NO SUBSANABLE">
      <formula>NOT(ISERROR(SEARCH("NO SUBSANABLE",T57)))</formula>
    </cfRule>
    <cfRule type="containsText" dxfId="4861" priority="12191" operator="containsText" text="PENDIENTES POR SUBSANAR">
      <formula>NOT(ISERROR(SEARCH("PENDIENTES POR SUBSANAR",T57)))</formula>
    </cfRule>
    <cfRule type="containsText" dxfId="4860" priority="12192" operator="containsText" text="SIN OBSERVACIÓN">
      <formula>NOT(ISERROR(SEARCH("SIN OBSERVACIÓN",T57)))</formula>
    </cfRule>
  </conditionalFormatting>
  <conditionalFormatting sqref="U57 U60 U63 U66">
    <cfRule type="containsBlanks" dxfId="4859" priority="12174">
      <formula>LEN(TRIM(U57))=0</formula>
    </cfRule>
    <cfRule type="cellIs" dxfId="4858" priority="12176" operator="equal">
      <formula>"NO CUMPLEN CON LO SOLICITADO"</formula>
    </cfRule>
    <cfRule type="cellIs" dxfId="4857" priority="12177" operator="equal">
      <formula>"CUMPLEN CON LO SOLICITADO"</formula>
    </cfRule>
    <cfRule type="cellIs" dxfId="4856" priority="12178" operator="equal">
      <formula>"PENDIENTES"</formula>
    </cfRule>
    <cfRule type="cellIs" dxfId="4855" priority="12179" operator="equal">
      <formula>"NINGUNO"</formula>
    </cfRule>
  </conditionalFormatting>
  <conditionalFormatting sqref="H57 H60 H63 H66">
    <cfRule type="notContainsBlanks" dxfId="4854" priority="12173">
      <formula>LEN(TRIM(H57))&gt;0</formula>
    </cfRule>
  </conditionalFormatting>
  <conditionalFormatting sqref="G57">
    <cfRule type="notContainsBlanks" dxfId="4853" priority="12172">
      <formula>LEN(TRIM(G57))&gt;0</formula>
    </cfRule>
  </conditionalFormatting>
  <conditionalFormatting sqref="F57 F60 F63">
    <cfRule type="notContainsBlanks" dxfId="4852" priority="12171">
      <formula>LEN(TRIM(F57))&gt;0</formula>
    </cfRule>
  </conditionalFormatting>
  <conditionalFormatting sqref="E57">
    <cfRule type="notContainsBlanks" dxfId="4851" priority="12170">
      <formula>LEN(TRIM(E57))&gt;0</formula>
    </cfRule>
  </conditionalFormatting>
  <conditionalFormatting sqref="D57">
    <cfRule type="notContainsBlanks" dxfId="4850" priority="12169">
      <formula>LEN(TRIM(D57))&gt;0</formula>
    </cfRule>
  </conditionalFormatting>
  <conditionalFormatting sqref="C57">
    <cfRule type="notContainsBlanks" dxfId="4849" priority="12168">
      <formula>LEN(TRIM(C57))&gt;0</formula>
    </cfRule>
  </conditionalFormatting>
  <conditionalFormatting sqref="S60 S63">
    <cfRule type="expression" dxfId="4848" priority="12151">
      <formula>T60="NO SUBSANABLE"</formula>
    </cfRule>
    <cfRule type="expression" dxfId="4847" priority="12153">
      <formula>T60="REQUERIMIENTOS SUBSANADOS"</formula>
    </cfRule>
    <cfRule type="expression" dxfId="4846" priority="12154">
      <formula>T60="PENDIENTES POR SUBSANAR"</formula>
    </cfRule>
    <cfRule type="expression" dxfId="4845" priority="12159">
      <formula>T60="SIN OBSERVACIÓN"</formula>
    </cfRule>
    <cfRule type="containsBlanks" dxfId="4844" priority="12160">
      <formula>LEN(TRIM(S60))=0</formula>
    </cfRule>
  </conditionalFormatting>
  <conditionalFormatting sqref="G60 G63">
    <cfRule type="notContainsBlanks" dxfId="4843" priority="12143">
      <formula>LEN(TRIM(G60))&gt;0</formula>
    </cfRule>
  </conditionalFormatting>
  <conditionalFormatting sqref="E60 E63">
    <cfRule type="notContainsBlanks" dxfId="4842" priority="12141">
      <formula>LEN(TRIM(E60))&gt;0</formula>
    </cfRule>
  </conditionalFormatting>
  <conditionalFormatting sqref="D60 D63">
    <cfRule type="notContainsBlanks" dxfId="4841" priority="12140">
      <formula>LEN(TRIM(D60))&gt;0</formula>
    </cfRule>
  </conditionalFormatting>
  <conditionalFormatting sqref="C60 C63">
    <cfRule type="notContainsBlanks" dxfId="4840" priority="12139">
      <formula>LEN(TRIM(C60))&gt;0</formula>
    </cfRule>
  </conditionalFormatting>
  <conditionalFormatting sqref="G66">
    <cfRule type="notContainsBlanks" dxfId="4839" priority="12114">
      <formula>LEN(TRIM(G66))&gt;0</formula>
    </cfRule>
  </conditionalFormatting>
  <conditionalFormatting sqref="F66">
    <cfRule type="notContainsBlanks" dxfId="4838" priority="12113">
      <formula>LEN(TRIM(F66))&gt;0</formula>
    </cfRule>
  </conditionalFormatting>
  <conditionalFormatting sqref="E66">
    <cfRule type="notContainsBlanks" dxfId="4837" priority="12112">
      <formula>LEN(TRIM(E66))&gt;0</formula>
    </cfRule>
  </conditionalFormatting>
  <conditionalFormatting sqref="D66">
    <cfRule type="notContainsBlanks" dxfId="4836" priority="12111">
      <formula>LEN(TRIM(D66))&gt;0</formula>
    </cfRule>
  </conditionalFormatting>
  <conditionalFormatting sqref="C66">
    <cfRule type="notContainsBlanks" dxfId="4835" priority="12110">
      <formula>LEN(TRIM(C66))&gt;0</formula>
    </cfRule>
  </conditionalFormatting>
  <conditionalFormatting sqref="I66 I63 I60 I57">
    <cfRule type="notContainsBlanks" dxfId="4834" priority="12109">
      <formula>LEN(TRIM(I57))&gt;0</formula>
    </cfRule>
  </conditionalFormatting>
  <conditionalFormatting sqref="S69">
    <cfRule type="expression" dxfId="4833" priority="12089">
      <formula>T69="NO SUBSANABLE"</formula>
    </cfRule>
    <cfRule type="expression" dxfId="4832" priority="12091">
      <formula>T69="REQUERIMIENTOS SUBSANADOS"</formula>
    </cfRule>
    <cfRule type="expression" dxfId="4831" priority="12092">
      <formula>T69="PENDIENTES POR SUBSANAR"</formula>
    </cfRule>
    <cfRule type="expression" dxfId="4830" priority="12097">
      <formula>T69="SIN OBSERVACIÓN"</formula>
    </cfRule>
    <cfRule type="containsBlanks" dxfId="4829" priority="12098">
      <formula>LEN(TRIM(S69))=0</formula>
    </cfRule>
  </conditionalFormatting>
  <conditionalFormatting sqref="U69">
    <cfRule type="containsBlanks" dxfId="4828" priority="12083">
      <formula>LEN(TRIM(U69))=0</formula>
    </cfRule>
    <cfRule type="cellIs" dxfId="4827" priority="12085" operator="equal">
      <formula>"NO CUMPLEN CON LO SOLICITADO"</formula>
    </cfRule>
    <cfRule type="cellIs" dxfId="4826" priority="12086" operator="equal">
      <formula>"CUMPLEN CON LO SOLICITADO"</formula>
    </cfRule>
    <cfRule type="cellIs" dxfId="4825" priority="12087" operator="equal">
      <formula>"PENDIENTES"</formula>
    </cfRule>
    <cfRule type="cellIs" dxfId="4824" priority="12088" operator="equal">
      <formula>"NINGUNO"</formula>
    </cfRule>
  </conditionalFormatting>
  <conditionalFormatting sqref="H69">
    <cfRule type="notContainsBlanks" dxfId="4823" priority="12082">
      <formula>LEN(TRIM(H69))&gt;0</formula>
    </cfRule>
  </conditionalFormatting>
  <conditionalFormatting sqref="G69">
    <cfRule type="notContainsBlanks" dxfId="4822" priority="12081">
      <formula>LEN(TRIM(G69))&gt;0</formula>
    </cfRule>
  </conditionalFormatting>
  <conditionalFormatting sqref="F69">
    <cfRule type="notContainsBlanks" dxfId="4821" priority="12080">
      <formula>LEN(TRIM(F69))&gt;0</formula>
    </cfRule>
  </conditionalFormatting>
  <conditionalFormatting sqref="E69">
    <cfRule type="notContainsBlanks" dxfId="4820" priority="12079">
      <formula>LEN(TRIM(E69))&gt;0</formula>
    </cfRule>
  </conditionalFormatting>
  <conditionalFormatting sqref="D69">
    <cfRule type="notContainsBlanks" dxfId="4819" priority="12078">
      <formula>LEN(TRIM(D69))&gt;0</formula>
    </cfRule>
  </conditionalFormatting>
  <conditionalFormatting sqref="C69">
    <cfRule type="notContainsBlanks" dxfId="4818" priority="12077">
      <formula>LEN(TRIM(C69))&gt;0</formula>
    </cfRule>
  </conditionalFormatting>
  <conditionalFormatting sqref="I69">
    <cfRule type="notContainsBlanks" dxfId="4817" priority="12076">
      <formula>LEN(TRIM(I69))&gt;0</formula>
    </cfRule>
  </conditionalFormatting>
  <conditionalFormatting sqref="P79 P82">
    <cfRule type="expression" dxfId="4816" priority="11995">
      <formula>P79=" "</formula>
    </cfRule>
    <cfRule type="expression" dxfId="4815" priority="11996">
      <formula>P79="NO PRESENTÓ CERTIFICADO"</formula>
    </cfRule>
    <cfRule type="expression" dxfId="4814" priority="11997">
      <formula>P79="PRESENTÓ CERTIFICADO"</formula>
    </cfRule>
  </conditionalFormatting>
  <conditionalFormatting sqref="S79">
    <cfRule type="expression" dxfId="4813" priority="11976">
      <formula>T79="NO SUBSANABLE"</formula>
    </cfRule>
    <cfRule type="expression" dxfId="4812" priority="11978">
      <formula>T79="REQUERIMIENTOS SUBSANADOS"</formula>
    </cfRule>
    <cfRule type="expression" dxfId="4811" priority="11979">
      <formula>T79="PENDIENTES POR SUBSANAR"</formula>
    </cfRule>
    <cfRule type="expression" dxfId="4810" priority="11984">
      <formula>T79="SIN OBSERVACIÓN"</formula>
    </cfRule>
    <cfRule type="containsBlanks" dxfId="4809" priority="11985">
      <formula>LEN(TRIM(S79))=0</formula>
    </cfRule>
  </conditionalFormatting>
  <conditionalFormatting sqref="Q79 Q82">
    <cfRule type="cellIs" dxfId="4808" priority="11977" operator="equal">
      <formula>"PENDIENTE POR DESCRIPCIÓN"</formula>
    </cfRule>
    <cfRule type="cellIs" dxfId="4807" priority="11981" operator="equal">
      <formula>"DESCRIPCIÓN INSUFICIENTE"</formula>
    </cfRule>
    <cfRule type="cellIs" dxfId="4806" priority="11982" operator="equal">
      <formula>"NO ESTÁ ACORDE A ITEM 5.2.1 (T.R.)"</formula>
    </cfRule>
    <cfRule type="cellIs" dxfId="4805" priority="11983" operator="equal">
      <formula>"ACORDE A ITEM 5.2.1 (T.R.)"</formula>
    </cfRule>
  </conditionalFormatting>
  <conditionalFormatting sqref="T79 T82">
    <cfRule type="containsBlanks" dxfId="4804" priority="11971">
      <formula>LEN(TRIM(T79))=0</formula>
    </cfRule>
    <cfRule type="cellIs" dxfId="4803" priority="11980" operator="equal">
      <formula>"REQUERIMIENTOS SUBSANADOS"</formula>
    </cfRule>
    <cfRule type="containsText" dxfId="4802" priority="11986" operator="containsText" text="NO SUBSANABLE">
      <formula>NOT(ISERROR(SEARCH("NO SUBSANABLE",T79)))</formula>
    </cfRule>
    <cfRule type="containsText" dxfId="4801" priority="11987" operator="containsText" text="PENDIENTES POR SUBSANAR">
      <formula>NOT(ISERROR(SEARCH("PENDIENTES POR SUBSANAR",T79)))</formula>
    </cfRule>
    <cfRule type="containsText" dxfId="4800" priority="11988" operator="containsText" text="SIN OBSERVACIÓN">
      <formula>NOT(ISERROR(SEARCH("SIN OBSERVACIÓN",T79)))</formula>
    </cfRule>
  </conditionalFormatting>
  <conditionalFormatting sqref="U79 U82">
    <cfRule type="containsBlanks" dxfId="4799" priority="11970">
      <formula>LEN(TRIM(U79))=0</formula>
    </cfRule>
    <cfRule type="cellIs" dxfId="4798" priority="11972" operator="equal">
      <formula>"NO CUMPLEN CON LO SOLICITADO"</formula>
    </cfRule>
    <cfRule type="cellIs" dxfId="4797" priority="11973" operator="equal">
      <formula>"CUMPLEN CON LO SOLICITADO"</formula>
    </cfRule>
    <cfRule type="cellIs" dxfId="4796" priority="11974" operator="equal">
      <formula>"PENDIENTES"</formula>
    </cfRule>
    <cfRule type="cellIs" dxfId="4795" priority="11975" operator="equal">
      <formula>"NINGUNO"</formula>
    </cfRule>
  </conditionalFormatting>
  <conditionalFormatting sqref="H79 H82">
    <cfRule type="notContainsBlanks" dxfId="4794" priority="11969">
      <formula>LEN(TRIM(H79))&gt;0</formula>
    </cfRule>
  </conditionalFormatting>
  <conditionalFormatting sqref="G79">
    <cfRule type="notContainsBlanks" dxfId="4793" priority="11968">
      <formula>LEN(TRIM(G79))&gt;0</formula>
    </cfRule>
  </conditionalFormatting>
  <conditionalFormatting sqref="F79 F82">
    <cfRule type="notContainsBlanks" dxfId="4792" priority="11967">
      <formula>LEN(TRIM(F79))&gt;0</formula>
    </cfRule>
  </conditionalFormatting>
  <conditionalFormatting sqref="E79">
    <cfRule type="notContainsBlanks" dxfId="4791" priority="11966">
      <formula>LEN(TRIM(E79))&gt;0</formula>
    </cfRule>
  </conditionalFormatting>
  <conditionalFormatting sqref="D79">
    <cfRule type="notContainsBlanks" dxfId="4790" priority="11965">
      <formula>LEN(TRIM(D79))&gt;0</formula>
    </cfRule>
  </conditionalFormatting>
  <conditionalFormatting sqref="C79">
    <cfRule type="notContainsBlanks" dxfId="4789" priority="11964">
      <formula>LEN(TRIM(C79))&gt;0</formula>
    </cfRule>
  </conditionalFormatting>
  <conditionalFormatting sqref="I79">
    <cfRule type="notContainsBlanks" dxfId="4788" priority="11963">
      <formula>LEN(TRIM(I79))&gt;0</formula>
    </cfRule>
  </conditionalFormatting>
  <conditionalFormatting sqref="N85">
    <cfRule type="expression" dxfId="4787" priority="11960">
      <formula>N85=" "</formula>
    </cfRule>
    <cfRule type="expression" dxfId="4786" priority="11961">
      <formula>N85="NO PRESENTÓ CERTIFICADO"</formula>
    </cfRule>
    <cfRule type="expression" dxfId="4785" priority="11962">
      <formula>N85="PRESENTÓ CERTIFICADO"</formula>
    </cfRule>
  </conditionalFormatting>
  <conditionalFormatting sqref="S82 P85">
    <cfRule type="expression" dxfId="4784" priority="11947">
      <formula>Q82="NO SUBSANABLE"</formula>
    </cfRule>
    <cfRule type="expression" dxfId="4783" priority="11949">
      <formula>Q82="REQUERIMIENTOS SUBSANADOS"</formula>
    </cfRule>
    <cfRule type="expression" dxfId="4782" priority="11950">
      <formula>Q82="PENDIENTES POR SUBSANAR"</formula>
    </cfRule>
    <cfRule type="expression" dxfId="4781" priority="11955">
      <formula>Q82="SIN OBSERVACIÓN"</formula>
    </cfRule>
    <cfRule type="containsBlanks" dxfId="4780" priority="11956">
      <formula>LEN(TRIM(P82))=0</formula>
    </cfRule>
  </conditionalFormatting>
  <conditionalFormatting sqref="O85">
    <cfRule type="cellIs" dxfId="4779" priority="11948" operator="equal">
      <formula>"PENDIENTE POR DESCRIPCIÓN"</formula>
    </cfRule>
    <cfRule type="cellIs" dxfId="4778" priority="11952" operator="equal">
      <formula>"DESCRIPCIÓN INSUFICIENTE"</formula>
    </cfRule>
    <cfRule type="cellIs" dxfId="4777" priority="11953" operator="equal">
      <formula>"NO ESTÁ ACORDE A ITEM 5.2.1 (T.R.)"</formula>
    </cfRule>
    <cfRule type="cellIs" dxfId="4776" priority="11954" operator="equal">
      <formula>"ACORDE A ITEM 5.2.1 (T.R.)"</formula>
    </cfRule>
  </conditionalFormatting>
  <conditionalFormatting sqref="Q85 S85">
    <cfRule type="containsBlanks" dxfId="4775" priority="11942">
      <formula>LEN(TRIM(Q85))=0</formula>
    </cfRule>
    <cfRule type="cellIs" dxfId="4774" priority="11951" operator="equal">
      <formula>"REQUERIMIENTOS SUBSANADOS"</formula>
    </cfRule>
    <cfRule type="containsText" dxfId="4773" priority="11957" operator="containsText" text="NO SUBSANABLE">
      <formula>NOT(ISERROR(SEARCH("NO SUBSANABLE",Q85)))</formula>
    </cfRule>
    <cfRule type="containsText" dxfId="4772" priority="11958" operator="containsText" text="PENDIENTES POR SUBSANAR">
      <formula>NOT(ISERROR(SEARCH("PENDIENTES POR SUBSANAR",Q85)))</formula>
    </cfRule>
    <cfRule type="containsText" dxfId="4771" priority="11959" operator="containsText" text="SIN OBSERVACIÓN">
      <formula>NOT(ISERROR(SEARCH("SIN OBSERVACIÓN",Q85)))</formula>
    </cfRule>
  </conditionalFormatting>
  <conditionalFormatting sqref="R85 T85:U85">
    <cfRule type="containsBlanks" dxfId="4770" priority="11941">
      <formula>LEN(TRIM(R85))=0</formula>
    </cfRule>
    <cfRule type="cellIs" dxfId="4769" priority="11943" operator="equal">
      <formula>"NO CUMPLEN CON LO SOLICITADO"</formula>
    </cfRule>
    <cfRule type="cellIs" dxfId="4768" priority="11944" operator="equal">
      <formula>"CUMPLEN CON LO SOLICITADO"</formula>
    </cfRule>
    <cfRule type="cellIs" dxfId="4767" priority="11945" operator="equal">
      <formula>"PENDIENTES"</formula>
    </cfRule>
    <cfRule type="cellIs" dxfId="4766" priority="11946" operator="equal">
      <formula>"NINGUNO"</formula>
    </cfRule>
  </conditionalFormatting>
  <conditionalFormatting sqref="H85">
    <cfRule type="notContainsBlanks" dxfId="4765" priority="11940">
      <formula>LEN(TRIM(H85))&gt;0</formula>
    </cfRule>
  </conditionalFormatting>
  <conditionalFormatting sqref="G82 G85">
    <cfRule type="notContainsBlanks" dxfId="4764" priority="11939">
      <formula>LEN(TRIM(G82))&gt;0</formula>
    </cfRule>
  </conditionalFormatting>
  <conditionalFormatting sqref="F85">
    <cfRule type="notContainsBlanks" dxfId="4763" priority="11938">
      <formula>LEN(TRIM(F85))&gt;0</formula>
    </cfRule>
  </conditionalFormatting>
  <conditionalFormatting sqref="E82 E85">
    <cfRule type="notContainsBlanks" dxfId="4762" priority="11937">
      <formula>LEN(TRIM(E82))&gt;0</formula>
    </cfRule>
  </conditionalFormatting>
  <conditionalFormatting sqref="D82 D85">
    <cfRule type="notContainsBlanks" dxfId="4761" priority="11936">
      <formula>LEN(TRIM(D82))&gt;0</formula>
    </cfRule>
  </conditionalFormatting>
  <conditionalFormatting sqref="C82 C85">
    <cfRule type="notContainsBlanks" dxfId="4760" priority="11935">
      <formula>LEN(TRIM(C82))&gt;0</formula>
    </cfRule>
  </conditionalFormatting>
  <conditionalFormatting sqref="I82 I85">
    <cfRule type="notContainsBlanks" dxfId="4759" priority="11934">
      <formula>LEN(TRIM(I82))&gt;0</formula>
    </cfRule>
  </conditionalFormatting>
  <conditionalFormatting sqref="N88">
    <cfRule type="expression" dxfId="4758" priority="11931">
      <formula>N88=" "</formula>
    </cfRule>
    <cfRule type="expression" dxfId="4757" priority="11932">
      <formula>N88="NO PRESENTÓ CERTIFICADO"</formula>
    </cfRule>
    <cfRule type="expression" dxfId="4756" priority="11933">
      <formula>N88="PRESENTÓ CERTIFICADO"</formula>
    </cfRule>
  </conditionalFormatting>
  <conditionalFormatting sqref="P88">
    <cfRule type="expression" dxfId="4755" priority="11918">
      <formula>Q88="NO SUBSANABLE"</formula>
    </cfRule>
    <cfRule type="expression" dxfId="4754" priority="11920">
      <formula>Q88="REQUERIMIENTOS SUBSANADOS"</formula>
    </cfRule>
    <cfRule type="expression" dxfId="4753" priority="11921">
      <formula>Q88="PENDIENTES POR SUBSANAR"</formula>
    </cfRule>
    <cfRule type="expression" dxfId="4752" priority="11926">
      <formula>Q88="SIN OBSERVACIÓN"</formula>
    </cfRule>
    <cfRule type="containsBlanks" dxfId="4751" priority="11927">
      <formula>LEN(TRIM(P88))=0</formula>
    </cfRule>
  </conditionalFormatting>
  <conditionalFormatting sqref="O88">
    <cfRule type="cellIs" dxfId="4750" priority="11919" operator="equal">
      <formula>"PENDIENTE POR DESCRIPCIÓN"</formula>
    </cfRule>
    <cfRule type="cellIs" dxfId="4749" priority="11923" operator="equal">
      <formula>"DESCRIPCIÓN INSUFICIENTE"</formula>
    </cfRule>
    <cfRule type="cellIs" dxfId="4748" priority="11924" operator="equal">
      <formula>"NO ESTÁ ACORDE A ITEM 5.2.1 (T.R.)"</formula>
    </cfRule>
    <cfRule type="cellIs" dxfId="4747" priority="11925" operator="equal">
      <formula>"ACORDE A ITEM 5.2.1 (T.R.)"</formula>
    </cfRule>
  </conditionalFormatting>
  <conditionalFormatting sqref="Q88 S88">
    <cfRule type="containsBlanks" dxfId="4746" priority="11913">
      <formula>LEN(TRIM(Q88))=0</formula>
    </cfRule>
    <cfRule type="cellIs" dxfId="4745" priority="11922" operator="equal">
      <formula>"REQUERIMIENTOS SUBSANADOS"</formula>
    </cfRule>
    <cfRule type="containsText" dxfId="4744" priority="11928" operator="containsText" text="NO SUBSANABLE">
      <formula>NOT(ISERROR(SEARCH("NO SUBSANABLE",Q88)))</formula>
    </cfRule>
    <cfRule type="containsText" dxfId="4743" priority="11929" operator="containsText" text="PENDIENTES POR SUBSANAR">
      <formula>NOT(ISERROR(SEARCH("PENDIENTES POR SUBSANAR",Q88)))</formula>
    </cfRule>
    <cfRule type="containsText" dxfId="4742" priority="11930" operator="containsText" text="SIN OBSERVACIÓN">
      <formula>NOT(ISERROR(SEARCH("SIN OBSERVACIÓN",Q88)))</formula>
    </cfRule>
  </conditionalFormatting>
  <conditionalFormatting sqref="R88 T88:U88">
    <cfRule type="containsBlanks" dxfId="4741" priority="11912">
      <formula>LEN(TRIM(R88))=0</formula>
    </cfRule>
    <cfRule type="cellIs" dxfId="4740" priority="11914" operator="equal">
      <formula>"NO CUMPLEN CON LO SOLICITADO"</formula>
    </cfRule>
    <cfRule type="cellIs" dxfId="4739" priority="11915" operator="equal">
      <formula>"CUMPLEN CON LO SOLICITADO"</formula>
    </cfRule>
    <cfRule type="cellIs" dxfId="4738" priority="11916" operator="equal">
      <formula>"PENDIENTES"</formula>
    </cfRule>
    <cfRule type="cellIs" dxfId="4737" priority="11917" operator="equal">
      <formula>"NINGUNO"</formula>
    </cfRule>
  </conditionalFormatting>
  <conditionalFormatting sqref="H88">
    <cfRule type="notContainsBlanks" dxfId="4736" priority="11911">
      <formula>LEN(TRIM(H88))&gt;0</formula>
    </cfRule>
  </conditionalFormatting>
  <conditionalFormatting sqref="G88">
    <cfRule type="notContainsBlanks" dxfId="4735" priority="11910">
      <formula>LEN(TRIM(G88))&gt;0</formula>
    </cfRule>
  </conditionalFormatting>
  <conditionalFormatting sqref="F88">
    <cfRule type="notContainsBlanks" dxfId="4734" priority="11909">
      <formula>LEN(TRIM(F88))&gt;0</formula>
    </cfRule>
  </conditionalFormatting>
  <conditionalFormatting sqref="E88">
    <cfRule type="notContainsBlanks" dxfId="4733" priority="11908">
      <formula>LEN(TRIM(E88))&gt;0</formula>
    </cfRule>
  </conditionalFormatting>
  <conditionalFormatting sqref="D88">
    <cfRule type="notContainsBlanks" dxfId="4732" priority="11907">
      <formula>LEN(TRIM(D88))&gt;0</formula>
    </cfRule>
  </conditionalFormatting>
  <conditionalFormatting sqref="C88">
    <cfRule type="notContainsBlanks" dxfId="4731" priority="11906">
      <formula>LEN(TRIM(C88))&gt;0</formula>
    </cfRule>
  </conditionalFormatting>
  <conditionalFormatting sqref="I88">
    <cfRule type="notContainsBlanks" dxfId="4730" priority="11905">
      <formula>LEN(TRIM(I88))&gt;0</formula>
    </cfRule>
  </conditionalFormatting>
  <conditionalFormatting sqref="N91">
    <cfRule type="expression" dxfId="4729" priority="11898">
      <formula>N91=" "</formula>
    </cfRule>
    <cfRule type="expression" dxfId="4728" priority="11899">
      <formula>N91="NO PRESENTÓ CERTIFICADO"</formula>
    </cfRule>
    <cfRule type="expression" dxfId="4727" priority="11900">
      <formula>N91="PRESENTÓ CERTIFICADO"</formula>
    </cfRule>
  </conditionalFormatting>
  <conditionalFormatting sqref="P91">
    <cfRule type="expression" dxfId="4726" priority="11885">
      <formula>Q91="NO SUBSANABLE"</formula>
    </cfRule>
    <cfRule type="expression" dxfId="4725" priority="11887">
      <formula>Q91="REQUERIMIENTOS SUBSANADOS"</formula>
    </cfRule>
    <cfRule type="expression" dxfId="4724" priority="11888">
      <formula>Q91="PENDIENTES POR SUBSANAR"</formula>
    </cfRule>
    <cfRule type="expression" dxfId="4723" priority="11893">
      <formula>Q91="SIN OBSERVACIÓN"</formula>
    </cfRule>
    <cfRule type="containsBlanks" dxfId="4722" priority="11894">
      <formula>LEN(TRIM(P91))=0</formula>
    </cfRule>
  </conditionalFormatting>
  <conditionalFormatting sqref="O91">
    <cfRule type="cellIs" dxfId="4721" priority="11886" operator="equal">
      <formula>"PENDIENTE POR DESCRIPCIÓN"</formula>
    </cfRule>
    <cfRule type="cellIs" dxfId="4720" priority="11890" operator="equal">
      <formula>"DESCRIPCIÓN INSUFICIENTE"</formula>
    </cfRule>
    <cfRule type="cellIs" dxfId="4719" priority="11891" operator="equal">
      <formula>"NO ESTÁ ACORDE A ITEM 5.2.1 (T.R.)"</formula>
    </cfRule>
    <cfRule type="cellIs" dxfId="4718" priority="11892" operator="equal">
      <formula>"ACORDE A ITEM 5.2.1 (T.R.)"</formula>
    </cfRule>
  </conditionalFormatting>
  <conditionalFormatting sqref="Q91 S91">
    <cfRule type="containsBlanks" dxfId="4717" priority="11880">
      <formula>LEN(TRIM(Q91))=0</formula>
    </cfRule>
    <cfRule type="cellIs" dxfId="4716" priority="11889" operator="equal">
      <formula>"REQUERIMIENTOS SUBSANADOS"</formula>
    </cfRule>
    <cfRule type="containsText" dxfId="4715" priority="11895" operator="containsText" text="NO SUBSANABLE">
      <formula>NOT(ISERROR(SEARCH("NO SUBSANABLE",Q91)))</formula>
    </cfRule>
    <cfRule type="containsText" dxfId="4714" priority="11896" operator="containsText" text="PENDIENTES POR SUBSANAR">
      <formula>NOT(ISERROR(SEARCH("PENDIENTES POR SUBSANAR",Q91)))</formula>
    </cfRule>
    <cfRule type="containsText" dxfId="4713" priority="11897" operator="containsText" text="SIN OBSERVACIÓN">
      <formula>NOT(ISERROR(SEARCH("SIN OBSERVACIÓN",Q91)))</formula>
    </cfRule>
  </conditionalFormatting>
  <conditionalFormatting sqref="R91 T91:U91">
    <cfRule type="containsBlanks" dxfId="4712" priority="11879">
      <formula>LEN(TRIM(R91))=0</formula>
    </cfRule>
    <cfRule type="cellIs" dxfId="4711" priority="11881" operator="equal">
      <formula>"NO CUMPLEN CON LO SOLICITADO"</formula>
    </cfRule>
    <cfRule type="cellIs" dxfId="4710" priority="11882" operator="equal">
      <formula>"CUMPLEN CON LO SOLICITADO"</formula>
    </cfRule>
    <cfRule type="cellIs" dxfId="4709" priority="11883" operator="equal">
      <formula>"PENDIENTES"</formula>
    </cfRule>
    <cfRule type="cellIs" dxfId="4708" priority="11884" operator="equal">
      <formula>"NINGUNO"</formula>
    </cfRule>
  </conditionalFormatting>
  <conditionalFormatting sqref="H91">
    <cfRule type="notContainsBlanks" dxfId="4707" priority="11878">
      <formula>LEN(TRIM(H91))&gt;0</formula>
    </cfRule>
  </conditionalFormatting>
  <conditionalFormatting sqref="G91">
    <cfRule type="notContainsBlanks" dxfId="4706" priority="11877">
      <formula>LEN(TRIM(G91))&gt;0</formula>
    </cfRule>
  </conditionalFormatting>
  <conditionalFormatting sqref="F91">
    <cfRule type="notContainsBlanks" dxfId="4705" priority="11876">
      <formula>LEN(TRIM(F91))&gt;0</formula>
    </cfRule>
  </conditionalFormatting>
  <conditionalFormatting sqref="E91">
    <cfRule type="notContainsBlanks" dxfId="4704" priority="11875">
      <formula>LEN(TRIM(E91))&gt;0</formula>
    </cfRule>
  </conditionalFormatting>
  <conditionalFormatting sqref="D91">
    <cfRule type="notContainsBlanks" dxfId="4703" priority="11874">
      <formula>LEN(TRIM(D91))&gt;0</formula>
    </cfRule>
  </conditionalFormatting>
  <conditionalFormatting sqref="C91">
    <cfRule type="notContainsBlanks" dxfId="4702" priority="11873">
      <formula>LEN(TRIM(C91))&gt;0</formula>
    </cfRule>
  </conditionalFormatting>
  <conditionalFormatting sqref="I91">
    <cfRule type="notContainsBlanks" dxfId="4701" priority="11872">
      <formula>LEN(TRIM(I91))&gt;0</formula>
    </cfRule>
  </conditionalFormatting>
  <conditionalFormatting sqref="P101">
    <cfRule type="expression" dxfId="4700" priority="11791">
      <formula>P101=" "</formula>
    </cfRule>
    <cfRule type="expression" dxfId="4699" priority="11792">
      <formula>P101="NO PRESENTÓ CERTIFICADO"</formula>
    </cfRule>
    <cfRule type="expression" dxfId="4698" priority="11793">
      <formula>P101="PRESENTÓ CERTIFICADO"</formula>
    </cfRule>
  </conditionalFormatting>
  <conditionalFormatting sqref="S101">
    <cfRule type="expression" dxfId="4697" priority="11772">
      <formula>T101="NO SUBSANABLE"</formula>
    </cfRule>
    <cfRule type="expression" dxfId="4696" priority="11774">
      <formula>T101="REQUERIMIENTOS SUBSANADOS"</formula>
    </cfRule>
    <cfRule type="expression" dxfId="4695" priority="11775">
      <formula>T101="PENDIENTES POR SUBSANAR"</formula>
    </cfRule>
    <cfRule type="expression" dxfId="4694" priority="11780">
      <formula>T101="SIN OBSERVACIÓN"</formula>
    </cfRule>
    <cfRule type="containsBlanks" dxfId="4693" priority="11781">
      <formula>LEN(TRIM(S101))=0</formula>
    </cfRule>
  </conditionalFormatting>
  <conditionalFormatting sqref="T101">
    <cfRule type="containsBlanks" dxfId="4692" priority="11767">
      <formula>LEN(TRIM(T101))=0</formula>
    </cfRule>
    <cfRule type="cellIs" dxfId="4691" priority="11776" operator="equal">
      <formula>"REQUERIMIENTOS SUBSANADOS"</formula>
    </cfRule>
    <cfRule type="containsText" dxfId="4690" priority="11782" operator="containsText" text="NO SUBSANABLE">
      <formula>NOT(ISERROR(SEARCH("NO SUBSANABLE",T101)))</formula>
    </cfRule>
    <cfRule type="containsText" dxfId="4689" priority="11783" operator="containsText" text="PENDIENTES POR SUBSANAR">
      <formula>NOT(ISERROR(SEARCH("PENDIENTES POR SUBSANAR",T101)))</formula>
    </cfRule>
    <cfRule type="containsText" dxfId="4688" priority="11784" operator="containsText" text="SIN OBSERVACIÓN">
      <formula>NOT(ISERROR(SEARCH("SIN OBSERVACIÓN",T101)))</formula>
    </cfRule>
  </conditionalFormatting>
  <conditionalFormatting sqref="U101">
    <cfRule type="containsBlanks" dxfId="4687" priority="11766">
      <formula>LEN(TRIM(U101))=0</formula>
    </cfRule>
    <cfRule type="cellIs" dxfId="4686" priority="11768" operator="equal">
      <formula>"NO CUMPLEN CON LO SOLICITADO"</formula>
    </cfRule>
    <cfRule type="cellIs" dxfId="4685" priority="11769" operator="equal">
      <formula>"CUMPLEN CON LO SOLICITADO"</formula>
    </cfRule>
    <cfRule type="cellIs" dxfId="4684" priority="11770" operator="equal">
      <formula>"PENDIENTES"</formula>
    </cfRule>
    <cfRule type="cellIs" dxfId="4683" priority="11771" operator="equal">
      <formula>"NINGUNO"</formula>
    </cfRule>
  </conditionalFormatting>
  <conditionalFormatting sqref="H101">
    <cfRule type="notContainsBlanks" dxfId="4682" priority="11765">
      <formula>LEN(TRIM(H101))&gt;0</formula>
    </cfRule>
  </conditionalFormatting>
  <conditionalFormatting sqref="G101">
    <cfRule type="notContainsBlanks" dxfId="4681" priority="11764">
      <formula>LEN(TRIM(G101))&gt;0</formula>
    </cfRule>
  </conditionalFormatting>
  <conditionalFormatting sqref="F101">
    <cfRule type="notContainsBlanks" dxfId="4680" priority="11763">
      <formula>LEN(TRIM(F101))&gt;0</formula>
    </cfRule>
  </conditionalFormatting>
  <conditionalFormatting sqref="E101">
    <cfRule type="notContainsBlanks" dxfId="4679" priority="11762">
      <formula>LEN(TRIM(E101))&gt;0</formula>
    </cfRule>
  </conditionalFormatting>
  <conditionalFormatting sqref="D101">
    <cfRule type="notContainsBlanks" dxfId="4678" priority="11761">
      <formula>LEN(TRIM(D101))&gt;0</formula>
    </cfRule>
  </conditionalFormatting>
  <conditionalFormatting sqref="C101">
    <cfRule type="notContainsBlanks" dxfId="4677" priority="11760">
      <formula>LEN(TRIM(C101))&gt;0</formula>
    </cfRule>
  </conditionalFormatting>
  <conditionalFormatting sqref="I101">
    <cfRule type="notContainsBlanks" dxfId="4676" priority="11759">
      <formula>LEN(TRIM(I101))&gt;0</formula>
    </cfRule>
  </conditionalFormatting>
  <conditionalFormatting sqref="P104 P107">
    <cfRule type="expression" dxfId="4675" priority="11756">
      <formula>P104=" "</formula>
    </cfRule>
    <cfRule type="expression" dxfId="4674" priority="11757">
      <formula>P104="NO PRESENTÓ CERTIFICADO"</formula>
    </cfRule>
    <cfRule type="expression" dxfId="4673" priority="11758">
      <formula>P104="PRESENTÓ CERTIFICADO"</formula>
    </cfRule>
  </conditionalFormatting>
  <conditionalFormatting sqref="S104 S107">
    <cfRule type="expression" dxfId="4672" priority="11743">
      <formula>T104="NO SUBSANABLE"</formula>
    </cfRule>
    <cfRule type="expression" dxfId="4671" priority="11745">
      <formula>T104="REQUERIMIENTOS SUBSANADOS"</formula>
    </cfRule>
    <cfRule type="expression" dxfId="4670" priority="11746">
      <formula>T104="PENDIENTES POR SUBSANAR"</formula>
    </cfRule>
    <cfRule type="expression" dxfId="4669" priority="11751">
      <formula>T104="SIN OBSERVACIÓN"</formula>
    </cfRule>
    <cfRule type="containsBlanks" dxfId="4668" priority="11752">
      <formula>LEN(TRIM(S104))=0</formula>
    </cfRule>
  </conditionalFormatting>
  <conditionalFormatting sqref="Q104 Q107 Q101">
    <cfRule type="cellIs" dxfId="4667" priority="11744" operator="equal">
      <formula>"PENDIENTE POR DESCRIPCIÓN"</formula>
    </cfRule>
    <cfRule type="cellIs" dxfId="4666" priority="11748" operator="equal">
      <formula>"DESCRIPCIÓN INSUFICIENTE"</formula>
    </cfRule>
    <cfRule type="cellIs" dxfId="4665" priority="11749" operator="equal">
      <formula>"NO ESTÁ ACORDE A ITEM 5.2.1 (T.R.)"</formula>
    </cfRule>
    <cfRule type="cellIs" dxfId="4664" priority="11750" operator="equal">
      <formula>"ACORDE A ITEM 5.2.1 (T.R.)"</formula>
    </cfRule>
  </conditionalFormatting>
  <conditionalFormatting sqref="T104 T107">
    <cfRule type="containsBlanks" dxfId="4663" priority="11738">
      <formula>LEN(TRIM(T104))=0</formula>
    </cfRule>
    <cfRule type="cellIs" dxfId="4662" priority="11747" operator="equal">
      <formula>"REQUERIMIENTOS SUBSANADOS"</formula>
    </cfRule>
    <cfRule type="containsText" dxfId="4661" priority="11753" operator="containsText" text="NO SUBSANABLE">
      <formula>NOT(ISERROR(SEARCH("NO SUBSANABLE",T104)))</formula>
    </cfRule>
    <cfRule type="containsText" dxfId="4660" priority="11754" operator="containsText" text="PENDIENTES POR SUBSANAR">
      <formula>NOT(ISERROR(SEARCH("PENDIENTES POR SUBSANAR",T104)))</formula>
    </cfRule>
    <cfRule type="containsText" dxfId="4659" priority="11755" operator="containsText" text="SIN OBSERVACIÓN">
      <formula>NOT(ISERROR(SEARCH("SIN OBSERVACIÓN",T104)))</formula>
    </cfRule>
  </conditionalFormatting>
  <conditionalFormatting sqref="U104 U107">
    <cfRule type="containsBlanks" dxfId="4658" priority="11737">
      <formula>LEN(TRIM(U104))=0</formula>
    </cfRule>
    <cfRule type="cellIs" dxfId="4657" priority="11739" operator="equal">
      <formula>"NO CUMPLEN CON LO SOLICITADO"</formula>
    </cfRule>
    <cfRule type="cellIs" dxfId="4656" priority="11740" operator="equal">
      <formula>"CUMPLEN CON LO SOLICITADO"</formula>
    </cfRule>
    <cfRule type="cellIs" dxfId="4655" priority="11741" operator="equal">
      <formula>"PENDIENTES"</formula>
    </cfRule>
    <cfRule type="cellIs" dxfId="4654" priority="11742" operator="equal">
      <formula>"NINGUNO"</formula>
    </cfRule>
  </conditionalFormatting>
  <conditionalFormatting sqref="H104 H107">
    <cfRule type="notContainsBlanks" dxfId="4653" priority="11736">
      <formula>LEN(TRIM(H104))&gt;0</formula>
    </cfRule>
  </conditionalFormatting>
  <conditionalFormatting sqref="G104 G107">
    <cfRule type="notContainsBlanks" dxfId="4652" priority="11735">
      <formula>LEN(TRIM(G104))&gt;0</formula>
    </cfRule>
  </conditionalFormatting>
  <conditionalFormatting sqref="F104 F107 F110">
    <cfRule type="notContainsBlanks" dxfId="4651" priority="11734">
      <formula>LEN(TRIM(F104))&gt;0</formula>
    </cfRule>
  </conditionalFormatting>
  <conditionalFormatting sqref="E104 E107">
    <cfRule type="notContainsBlanks" dxfId="4650" priority="11733">
      <formula>LEN(TRIM(E104))&gt;0</formula>
    </cfRule>
  </conditionalFormatting>
  <conditionalFormatting sqref="D104 D107">
    <cfRule type="notContainsBlanks" dxfId="4649" priority="11732">
      <formula>LEN(TRIM(D104))&gt;0</formula>
    </cfRule>
  </conditionalFormatting>
  <conditionalFormatting sqref="C104 C107">
    <cfRule type="notContainsBlanks" dxfId="4648" priority="11731">
      <formula>LEN(TRIM(C104))&gt;0</formula>
    </cfRule>
  </conditionalFormatting>
  <conditionalFormatting sqref="I104 I107">
    <cfRule type="notContainsBlanks" dxfId="4647" priority="11730">
      <formula>LEN(TRIM(I104))&gt;0</formula>
    </cfRule>
  </conditionalFormatting>
  <conditionalFormatting sqref="N110">
    <cfRule type="expression" dxfId="4646" priority="11727">
      <formula>N110=" "</formula>
    </cfRule>
    <cfRule type="expression" dxfId="4645" priority="11728">
      <formula>N110="NO PRESENTÓ CERTIFICADO"</formula>
    </cfRule>
    <cfRule type="expression" dxfId="4644" priority="11729">
      <formula>N110="PRESENTÓ CERTIFICADO"</formula>
    </cfRule>
  </conditionalFormatting>
  <conditionalFormatting sqref="P110">
    <cfRule type="expression" dxfId="4643" priority="11714">
      <formula>Q110="NO SUBSANABLE"</formula>
    </cfRule>
    <cfRule type="expression" dxfId="4642" priority="11716">
      <formula>Q110="REQUERIMIENTOS SUBSANADOS"</formula>
    </cfRule>
    <cfRule type="expression" dxfId="4641" priority="11717">
      <formula>Q110="PENDIENTES POR SUBSANAR"</formula>
    </cfRule>
    <cfRule type="expression" dxfId="4640" priority="11722">
      <formula>Q110="SIN OBSERVACIÓN"</formula>
    </cfRule>
    <cfRule type="containsBlanks" dxfId="4639" priority="11723">
      <formula>LEN(TRIM(P110))=0</formula>
    </cfRule>
  </conditionalFormatting>
  <conditionalFormatting sqref="O110">
    <cfRule type="cellIs" dxfId="4638" priority="11715" operator="equal">
      <formula>"PENDIENTE POR DESCRIPCIÓN"</formula>
    </cfRule>
    <cfRule type="cellIs" dxfId="4637" priority="11719" operator="equal">
      <formula>"DESCRIPCIÓN INSUFICIENTE"</formula>
    </cfRule>
    <cfRule type="cellIs" dxfId="4636" priority="11720" operator="equal">
      <formula>"NO ESTÁ ACORDE A ITEM 5.2.1 (T.R.)"</formula>
    </cfRule>
    <cfRule type="cellIs" dxfId="4635" priority="11721" operator="equal">
      <formula>"ACORDE A ITEM 5.2.1 (T.R.)"</formula>
    </cfRule>
  </conditionalFormatting>
  <conditionalFormatting sqref="Q110">
    <cfRule type="containsBlanks" dxfId="4634" priority="11709">
      <formula>LEN(TRIM(Q110))=0</formula>
    </cfRule>
    <cfRule type="cellIs" dxfId="4633" priority="11718" operator="equal">
      <formula>"REQUERIMIENTOS SUBSANADOS"</formula>
    </cfRule>
    <cfRule type="containsText" dxfId="4632" priority="11724" operator="containsText" text="NO SUBSANABLE">
      <formula>NOT(ISERROR(SEARCH("NO SUBSANABLE",Q110)))</formula>
    </cfRule>
    <cfRule type="containsText" dxfId="4631" priority="11725" operator="containsText" text="PENDIENTES POR SUBSANAR">
      <formula>NOT(ISERROR(SEARCH("PENDIENTES POR SUBSANAR",Q110)))</formula>
    </cfRule>
    <cfRule type="containsText" dxfId="4630" priority="11726" operator="containsText" text="SIN OBSERVACIÓN">
      <formula>NOT(ISERROR(SEARCH("SIN OBSERVACIÓN",Q110)))</formula>
    </cfRule>
  </conditionalFormatting>
  <conditionalFormatting sqref="R110:V110">
    <cfRule type="containsBlanks" dxfId="4629" priority="11708">
      <formula>LEN(TRIM(R110))=0</formula>
    </cfRule>
    <cfRule type="cellIs" dxfId="4628" priority="11710" operator="equal">
      <formula>"NO CUMPLEN CON LO SOLICITADO"</formula>
    </cfRule>
    <cfRule type="cellIs" dxfId="4627" priority="11711" operator="equal">
      <formula>"CUMPLEN CON LO SOLICITADO"</formula>
    </cfRule>
    <cfRule type="cellIs" dxfId="4626" priority="11712" operator="equal">
      <formula>"PENDIENTES"</formula>
    </cfRule>
    <cfRule type="cellIs" dxfId="4625" priority="11713" operator="equal">
      <formula>"NINGUNO"</formula>
    </cfRule>
  </conditionalFormatting>
  <conditionalFormatting sqref="H110">
    <cfRule type="notContainsBlanks" dxfId="4624" priority="11707">
      <formula>LEN(TRIM(H110))&gt;0</formula>
    </cfRule>
  </conditionalFormatting>
  <conditionalFormatting sqref="G110">
    <cfRule type="notContainsBlanks" dxfId="4623" priority="11706">
      <formula>LEN(TRIM(G110))&gt;0</formula>
    </cfRule>
  </conditionalFormatting>
  <conditionalFormatting sqref="E110">
    <cfRule type="notContainsBlanks" dxfId="4622" priority="11704">
      <formula>LEN(TRIM(E110))&gt;0</formula>
    </cfRule>
  </conditionalFormatting>
  <conditionalFormatting sqref="D110">
    <cfRule type="notContainsBlanks" dxfId="4621" priority="11703">
      <formula>LEN(TRIM(D110))&gt;0</formula>
    </cfRule>
  </conditionalFormatting>
  <conditionalFormatting sqref="C110">
    <cfRule type="notContainsBlanks" dxfId="4620" priority="11702">
      <formula>LEN(TRIM(C110))&gt;0</formula>
    </cfRule>
  </conditionalFormatting>
  <conditionalFormatting sqref="I110">
    <cfRule type="notContainsBlanks" dxfId="4619" priority="11701">
      <formula>LEN(TRIM(I110))&gt;0</formula>
    </cfRule>
  </conditionalFormatting>
  <conditionalFormatting sqref="N113">
    <cfRule type="expression" dxfId="4618" priority="11694">
      <formula>N113=" "</formula>
    </cfRule>
    <cfRule type="expression" dxfId="4617" priority="11695">
      <formula>N113="NO PRESENTÓ CERTIFICADO"</formula>
    </cfRule>
    <cfRule type="expression" dxfId="4616" priority="11696">
      <formula>N113="PRESENTÓ CERTIFICADO"</formula>
    </cfRule>
  </conditionalFormatting>
  <conditionalFormatting sqref="P113">
    <cfRule type="expression" dxfId="4615" priority="11681">
      <formula>Q113="NO SUBSANABLE"</formula>
    </cfRule>
    <cfRule type="expression" dxfId="4614" priority="11683">
      <formula>Q113="REQUERIMIENTOS SUBSANADOS"</formula>
    </cfRule>
    <cfRule type="expression" dxfId="4613" priority="11684">
      <formula>Q113="PENDIENTES POR SUBSANAR"</formula>
    </cfRule>
    <cfRule type="expression" dxfId="4612" priority="11689">
      <formula>Q113="SIN OBSERVACIÓN"</formula>
    </cfRule>
    <cfRule type="containsBlanks" dxfId="4611" priority="11690">
      <formula>LEN(TRIM(P113))=0</formula>
    </cfRule>
  </conditionalFormatting>
  <conditionalFormatting sqref="O113">
    <cfRule type="cellIs" dxfId="4610" priority="11682" operator="equal">
      <formula>"PENDIENTE POR DESCRIPCIÓN"</formula>
    </cfRule>
    <cfRule type="cellIs" dxfId="4609" priority="11686" operator="equal">
      <formula>"DESCRIPCIÓN INSUFICIENTE"</formula>
    </cfRule>
    <cfRule type="cellIs" dxfId="4608" priority="11687" operator="equal">
      <formula>"NO ESTÁ ACORDE A ITEM 5.2.1 (T.R.)"</formula>
    </cfRule>
    <cfRule type="cellIs" dxfId="4607" priority="11688" operator="equal">
      <formula>"ACORDE A ITEM 5.2.1 (T.R.)"</formula>
    </cfRule>
  </conditionalFormatting>
  <conditionalFormatting sqref="Q113">
    <cfRule type="containsBlanks" dxfId="4606" priority="11676">
      <formula>LEN(TRIM(Q113))=0</formula>
    </cfRule>
    <cfRule type="cellIs" dxfId="4605" priority="11685" operator="equal">
      <formula>"REQUERIMIENTOS SUBSANADOS"</formula>
    </cfRule>
    <cfRule type="containsText" dxfId="4604" priority="11691" operator="containsText" text="NO SUBSANABLE">
      <formula>NOT(ISERROR(SEARCH("NO SUBSANABLE",Q113)))</formula>
    </cfRule>
    <cfRule type="containsText" dxfId="4603" priority="11692" operator="containsText" text="PENDIENTES POR SUBSANAR">
      <formula>NOT(ISERROR(SEARCH("PENDIENTES POR SUBSANAR",Q113)))</formula>
    </cfRule>
    <cfRule type="containsText" dxfId="4602" priority="11693" operator="containsText" text="SIN OBSERVACIÓN">
      <formula>NOT(ISERROR(SEARCH("SIN OBSERVACIÓN",Q113)))</formula>
    </cfRule>
  </conditionalFormatting>
  <conditionalFormatting sqref="R113:V113">
    <cfRule type="containsBlanks" dxfId="4601" priority="11675">
      <formula>LEN(TRIM(R113))=0</formula>
    </cfRule>
    <cfRule type="cellIs" dxfId="4600" priority="11677" operator="equal">
      <formula>"NO CUMPLEN CON LO SOLICITADO"</formula>
    </cfRule>
    <cfRule type="cellIs" dxfId="4599" priority="11678" operator="equal">
      <formula>"CUMPLEN CON LO SOLICITADO"</formula>
    </cfRule>
    <cfRule type="cellIs" dxfId="4598" priority="11679" operator="equal">
      <formula>"PENDIENTES"</formula>
    </cfRule>
    <cfRule type="cellIs" dxfId="4597" priority="11680" operator="equal">
      <formula>"NINGUNO"</formula>
    </cfRule>
  </conditionalFormatting>
  <conditionalFormatting sqref="H113">
    <cfRule type="notContainsBlanks" dxfId="4596" priority="11674">
      <formula>LEN(TRIM(H113))&gt;0</formula>
    </cfRule>
  </conditionalFormatting>
  <conditionalFormatting sqref="G113">
    <cfRule type="notContainsBlanks" dxfId="4595" priority="11673">
      <formula>LEN(TRIM(G113))&gt;0</formula>
    </cfRule>
  </conditionalFormatting>
  <conditionalFormatting sqref="F113">
    <cfRule type="notContainsBlanks" dxfId="4594" priority="11672">
      <formula>LEN(TRIM(F113))&gt;0</formula>
    </cfRule>
  </conditionalFormatting>
  <conditionalFormatting sqref="E113">
    <cfRule type="notContainsBlanks" dxfId="4593" priority="11671">
      <formula>LEN(TRIM(E113))&gt;0</formula>
    </cfRule>
  </conditionalFormatting>
  <conditionalFormatting sqref="D113">
    <cfRule type="notContainsBlanks" dxfId="4592" priority="11670">
      <formula>LEN(TRIM(D113))&gt;0</formula>
    </cfRule>
  </conditionalFormatting>
  <conditionalFormatting sqref="C113">
    <cfRule type="notContainsBlanks" dxfId="4591" priority="11669">
      <formula>LEN(TRIM(C113))&gt;0</formula>
    </cfRule>
  </conditionalFormatting>
  <conditionalFormatting sqref="I113">
    <cfRule type="notContainsBlanks" dxfId="4590" priority="11668">
      <formula>LEN(TRIM(I113))&gt;0</formula>
    </cfRule>
  </conditionalFormatting>
  <conditionalFormatting sqref="P123">
    <cfRule type="expression" dxfId="4589" priority="11587">
      <formula>P123=" "</formula>
    </cfRule>
    <cfRule type="expression" dxfId="4588" priority="11588">
      <formula>P123="NO PRESENTÓ CERTIFICADO"</formula>
    </cfRule>
    <cfRule type="expression" dxfId="4587" priority="11589">
      <formula>P123="PRESENTÓ CERTIFICADO"</formula>
    </cfRule>
  </conditionalFormatting>
  <conditionalFormatting sqref="S123">
    <cfRule type="expression" dxfId="4586" priority="11568">
      <formula>T123="NO SUBSANABLE"</formula>
    </cfRule>
    <cfRule type="expression" dxfId="4585" priority="11570">
      <formula>T123="REQUERIMIENTOS SUBSANADOS"</formula>
    </cfRule>
    <cfRule type="expression" dxfId="4584" priority="11571">
      <formula>T123="PENDIENTES POR SUBSANAR"</formula>
    </cfRule>
    <cfRule type="expression" dxfId="4583" priority="11576">
      <formula>T123="SIN OBSERVACIÓN"</formula>
    </cfRule>
    <cfRule type="containsBlanks" dxfId="4582" priority="11577">
      <formula>LEN(TRIM(S123))=0</formula>
    </cfRule>
  </conditionalFormatting>
  <conditionalFormatting sqref="Q123">
    <cfRule type="cellIs" dxfId="4581" priority="11569" operator="equal">
      <formula>"PENDIENTE POR DESCRIPCIÓN"</formula>
    </cfRule>
    <cfRule type="cellIs" dxfId="4580" priority="11573" operator="equal">
      <formula>"DESCRIPCIÓN INSUFICIENTE"</formula>
    </cfRule>
    <cfRule type="cellIs" dxfId="4579" priority="11574" operator="equal">
      <formula>"NO ESTÁ ACORDE A ITEM 5.2.1 (T.R.)"</formula>
    </cfRule>
    <cfRule type="cellIs" dxfId="4578" priority="11575" operator="equal">
      <formula>"ACORDE A ITEM 5.2.1 (T.R.)"</formula>
    </cfRule>
  </conditionalFormatting>
  <conditionalFormatting sqref="T123">
    <cfRule type="containsBlanks" dxfId="4577" priority="11563">
      <formula>LEN(TRIM(T123))=0</formula>
    </cfRule>
    <cfRule type="cellIs" dxfId="4576" priority="11572" operator="equal">
      <formula>"REQUERIMIENTOS SUBSANADOS"</formula>
    </cfRule>
    <cfRule type="containsText" dxfId="4575" priority="11578" operator="containsText" text="NO SUBSANABLE">
      <formula>NOT(ISERROR(SEARCH("NO SUBSANABLE",T123)))</formula>
    </cfRule>
    <cfRule type="containsText" dxfId="4574" priority="11579" operator="containsText" text="PENDIENTES POR SUBSANAR">
      <formula>NOT(ISERROR(SEARCH("PENDIENTES POR SUBSANAR",T123)))</formula>
    </cfRule>
    <cfRule type="containsText" dxfId="4573" priority="11580" operator="containsText" text="SIN OBSERVACIÓN">
      <formula>NOT(ISERROR(SEARCH("SIN OBSERVACIÓN",T123)))</formula>
    </cfRule>
  </conditionalFormatting>
  <conditionalFormatting sqref="U123">
    <cfRule type="containsBlanks" dxfId="4572" priority="11562">
      <formula>LEN(TRIM(U123))=0</formula>
    </cfRule>
    <cfRule type="cellIs" dxfId="4571" priority="11564" operator="equal">
      <formula>"NO CUMPLEN CON LO SOLICITADO"</formula>
    </cfRule>
    <cfRule type="cellIs" dxfId="4570" priority="11565" operator="equal">
      <formula>"CUMPLEN CON LO SOLICITADO"</formula>
    </cfRule>
    <cfRule type="cellIs" dxfId="4569" priority="11566" operator="equal">
      <formula>"PENDIENTES"</formula>
    </cfRule>
    <cfRule type="cellIs" dxfId="4568" priority="11567" operator="equal">
      <formula>"NINGUNO"</formula>
    </cfRule>
  </conditionalFormatting>
  <conditionalFormatting sqref="H123 H126 H129 H132">
    <cfRule type="notContainsBlanks" dxfId="4567" priority="11561">
      <formula>LEN(TRIM(H123))&gt;0</formula>
    </cfRule>
  </conditionalFormatting>
  <conditionalFormatting sqref="G123">
    <cfRule type="notContainsBlanks" dxfId="4566" priority="11560">
      <formula>LEN(TRIM(G123))&gt;0</formula>
    </cfRule>
  </conditionalFormatting>
  <conditionalFormatting sqref="F123">
    <cfRule type="notContainsBlanks" dxfId="4565" priority="11559">
      <formula>LEN(TRIM(F123))&gt;0</formula>
    </cfRule>
  </conditionalFormatting>
  <conditionalFormatting sqref="E123">
    <cfRule type="notContainsBlanks" dxfId="4564" priority="11558">
      <formula>LEN(TRIM(E123))&gt;0</formula>
    </cfRule>
  </conditionalFormatting>
  <conditionalFormatting sqref="D123">
    <cfRule type="notContainsBlanks" dxfId="4563" priority="11557">
      <formula>LEN(TRIM(D123))&gt;0</formula>
    </cfRule>
  </conditionalFormatting>
  <conditionalFormatting sqref="C123">
    <cfRule type="notContainsBlanks" dxfId="4562" priority="11556">
      <formula>LEN(TRIM(C123))&gt;0</formula>
    </cfRule>
  </conditionalFormatting>
  <conditionalFormatting sqref="I123 I126 I129 I132">
    <cfRule type="notContainsBlanks" dxfId="4561" priority="11555">
      <formula>LEN(TRIM(I123))&gt;0</formula>
    </cfRule>
  </conditionalFormatting>
  <conditionalFormatting sqref="P126 P129">
    <cfRule type="expression" dxfId="4560" priority="11552">
      <formula>P126=" "</formula>
    </cfRule>
    <cfRule type="expression" dxfId="4559" priority="11553">
      <formula>P126="NO PRESENTÓ CERTIFICADO"</formula>
    </cfRule>
    <cfRule type="expression" dxfId="4558" priority="11554">
      <formula>P126="PRESENTÓ CERTIFICADO"</formula>
    </cfRule>
  </conditionalFormatting>
  <conditionalFormatting sqref="S126">
    <cfRule type="expression" dxfId="4557" priority="11539">
      <formula>T126="NO SUBSANABLE"</formula>
    </cfRule>
    <cfRule type="expression" dxfId="4556" priority="11541">
      <formula>T126="REQUERIMIENTOS SUBSANADOS"</formula>
    </cfRule>
    <cfRule type="expression" dxfId="4555" priority="11542">
      <formula>T126="PENDIENTES POR SUBSANAR"</formula>
    </cfRule>
    <cfRule type="expression" dxfId="4554" priority="11547">
      <formula>T126="SIN OBSERVACIÓN"</formula>
    </cfRule>
    <cfRule type="containsBlanks" dxfId="4553" priority="11548">
      <formula>LEN(TRIM(S126))=0</formula>
    </cfRule>
  </conditionalFormatting>
  <conditionalFormatting sqref="Q126 Q129">
    <cfRule type="cellIs" dxfId="4552" priority="11540" operator="equal">
      <formula>"PENDIENTE POR DESCRIPCIÓN"</formula>
    </cfRule>
    <cfRule type="cellIs" dxfId="4551" priority="11544" operator="equal">
      <formula>"DESCRIPCIÓN INSUFICIENTE"</formula>
    </cfRule>
    <cfRule type="cellIs" dxfId="4550" priority="11545" operator="equal">
      <formula>"NO ESTÁ ACORDE A ITEM 5.2.1 (T.R.)"</formula>
    </cfRule>
    <cfRule type="cellIs" dxfId="4549" priority="11546" operator="equal">
      <formula>"ACORDE A ITEM 5.2.1 (T.R.)"</formula>
    </cfRule>
  </conditionalFormatting>
  <conditionalFormatting sqref="T126 T129">
    <cfRule type="containsBlanks" dxfId="4548" priority="11534">
      <formula>LEN(TRIM(T126))=0</formula>
    </cfRule>
    <cfRule type="cellIs" dxfId="4547" priority="11543" operator="equal">
      <formula>"REQUERIMIENTOS SUBSANADOS"</formula>
    </cfRule>
    <cfRule type="containsText" dxfId="4546" priority="11549" operator="containsText" text="NO SUBSANABLE">
      <formula>NOT(ISERROR(SEARCH("NO SUBSANABLE",T126)))</formula>
    </cfRule>
    <cfRule type="containsText" dxfId="4545" priority="11550" operator="containsText" text="PENDIENTES POR SUBSANAR">
      <formula>NOT(ISERROR(SEARCH("PENDIENTES POR SUBSANAR",T126)))</formula>
    </cfRule>
    <cfRule type="containsText" dxfId="4544" priority="11551" operator="containsText" text="SIN OBSERVACIÓN">
      <formula>NOT(ISERROR(SEARCH("SIN OBSERVACIÓN",T126)))</formula>
    </cfRule>
  </conditionalFormatting>
  <conditionalFormatting sqref="U126 U129">
    <cfRule type="containsBlanks" dxfId="4543" priority="11533">
      <formula>LEN(TRIM(U126))=0</formula>
    </cfRule>
    <cfRule type="cellIs" dxfId="4542" priority="11535" operator="equal">
      <formula>"NO CUMPLEN CON LO SOLICITADO"</formula>
    </cfRule>
    <cfRule type="cellIs" dxfId="4541" priority="11536" operator="equal">
      <formula>"CUMPLEN CON LO SOLICITADO"</formula>
    </cfRule>
    <cfRule type="cellIs" dxfId="4540" priority="11537" operator="equal">
      <formula>"PENDIENTES"</formula>
    </cfRule>
    <cfRule type="cellIs" dxfId="4539" priority="11538" operator="equal">
      <formula>"NINGUNO"</formula>
    </cfRule>
  </conditionalFormatting>
  <conditionalFormatting sqref="G126 G129">
    <cfRule type="notContainsBlanks" dxfId="4538" priority="11531">
      <formula>LEN(TRIM(G126))&gt;0</formula>
    </cfRule>
  </conditionalFormatting>
  <conditionalFormatting sqref="F126 F129">
    <cfRule type="notContainsBlanks" dxfId="4537" priority="11530">
      <formula>LEN(TRIM(F126))&gt;0</formula>
    </cfRule>
  </conditionalFormatting>
  <conditionalFormatting sqref="E126 E129">
    <cfRule type="notContainsBlanks" dxfId="4536" priority="11529">
      <formula>LEN(TRIM(E126))&gt;0</formula>
    </cfRule>
  </conditionalFormatting>
  <conditionalFormatting sqref="D126 D129">
    <cfRule type="notContainsBlanks" dxfId="4535" priority="11528">
      <formula>LEN(TRIM(D126))&gt;0</formula>
    </cfRule>
  </conditionalFormatting>
  <conditionalFormatting sqref="C126 C129">
    <cfRule type="notContainsBlanks" dxfId="4534" priority="11527">
      <formula>LEN(TRIM(C126))&gt;0</formula>
    </cfRule>
  </conditionalFormatting>
  <conditionalFormatting sqref="P132">
    <cfRule type="expression" dxfId="4533" priority="11523">
      <formula>P132=" "</formula>
    </cfRule>
    <cfRule type="expression" dxfId="4532" priority="11524">
      <formula>P132="NO PRESENTÓ CERTIFICADO"</formula>
    </cfRule>
    <cfRule type="expression" dxfId="4531" priority="11525">
      <formula>P132="PRESENTÓ CERTIFICADO"</formula>
    </cfRule>
  </conditionalFormatting>
  <conditionalFormatting sqref="S132">
    <cfRule type="expression" dxfId="4530" priority="11510">
      <formula>T132="NO SUBSANABLE"</formula>
    </cfRule>
    <cfRule type="expression" dxfId="4529" priority="11512">
      <formula>T132="REQUERIMIENTOS SUBSANADOS"</formula>
    </cfRule>
    <cfRule type="expression" dxfId="4528" priority="11513">
      <formula>T132="PENDIENTES POR SUBSANAR"</formula>
    </cfRule>
    <cfRule type="expression" dxfId="4527" priority="11518">
      <formula>T132="SIN OBSERVACIÓN"</formula>
    </cfRule>
    <cfRule type="containsBlanks" dxfId="4526" priority="11519">
      <formula>LEN(TRIM(S132))=0</formula>
    </cfRule>
  </conditionalFormatting>
  <conditionalFormatting sqref="Q132">
    <cfRule type="cellIs" dxfId="4525" priority="11511" operator="equal">
      <formula>"PENDIENTE POR DESCRIPCIÓN"</formula>
    </cfRule>
    <cfRule type="cellIs" dxfId="4524" priority="11515" operator="equal">
      <formula>"DESCRIPCIÓN INSUFICIENTE"</formula>
    </cfRule>
    <cfRule type="cellIs" dxfId="4523" priority="11516" operator="equal">
      <formula>"NO ESTÁ ACORDE A ITEM 5.2.1 (T.R.)"</formula>
    </cfRule>
    <cfRule type="cellIs" dxfId="4522" priority="11517" operator="equal">
      <formula>"ACORDE A ITEM 5.2.1 (T.R.)"</formula>
    </cfRule>
  </conditionalFormatting>
  <conditionalFormatting sqref="T132">
    <cfRule type="containsBlanks" dxfId="4521" priority="11505">
      <formula>LEN(TRIM(T132))=0</formula>
    </cfRule>
    <cfRule type="cellIs" dxfId="4520" priority="11514" operator="equal">
      <formula>"REQUERIMIENTOS SUBSANADOS"</formula>
    </cfRule>
    <cfRule type="containsText" dxfId="4519" priority="11520" operator="containsText" text="NO SUBSANABLE">
      <formula>NOT(ISERROR(SEARCH("NO SUBSANABLE",T132)))</formula>
    </cfRule>
    <cfRule type="containsText" dxfId="4518" priority="11521" operator="containsText" text="PENDIENTES POR SUBSANAR">
      <formula>NOT(ISERROR(SEARCH("PENDIENTES POR SUBSANAR",T132)))</formula>
    </cfRule>
    <cfRule type="containsText" dxfId="4517" priority="11522" operator="containsText" text="SIN OBSERVACIÓN">
      <formula>NOT(ISERROR(SEARCH("SIN OBSERVACIÓN",T132)))</formula>
    </cfRule>
  </conditionalFormatting>
  <conditionalFormatting sqref="U132">
    <cfRule type="containsBlanks" dxfId="4516" priority="11504">
      <formula>LEN(TRIM(U132))=0</formula>
    </cfRule>
    <cfRule type="cellIs" dxfId="4515" priority="11506" operator="equal">
      <formula>"NO CUMPLEN CON LO SOLICITADO"</formula>
    </cfRule>
    <cfRule type="cellIs" dxfId="4514" priority="11507" operator="equal">
      <formula>"CUMPLEN CON LO SOLICITADO"</formula>
    </cfRule>
    <cfRule type="cellIs" dxfId="4513" priority="11508" operator="equal">
      <formula>"PENDIENTES"</formula>
    </cfRule>
    <cfRule type="cellIs" dxfId="4512" priority="11509" operator="equal">
      <formula>"NINGUNO"</formula>
    </cfRule>
  </conditionalFormatting>
  <conditionalFormatting sqref="G132">
    <cfRule type="notContainsBlanks" dxfId="4511" priority="11502">
      <formula>LEN(TRIM(G132))&gt;0</formula>
    </cfRule>
  </conditionalFormatting>
  <conditionalFormatting sqref="F132">
    <cfRule type="notContainsBlanks" dxfId="4510" priority="11501">
      <formula>LEN(TRIM(F132))&gt;0</formula>
    </cfRule>
  </conditionalFormatting>
  <conditionalFormatting sqref="E132">
    <cfRule type="notContainsBlanks" dxfId="4509" priority="11500">
      <formula>LEN(TRIM(E132))&gt;0</formula>
    </cfRule>
  </conditionalFormatting>
  <conditionalFormatting sqref="D132">
    <cfRule type="notContainsBlanks" dxfId="4508" priority="11499">
      <formula>LEN(TRIM(D132))&gt;0</formula>
    </cfRule>
  </conditionalFormatting>
  <conditionalFormatting sqref="C132">
    <cfRule type="notContainsBlanks" dxfId="4507" priority="11498">
      <formula>LEN(TRIM(C132))&gt;0</formula>
    </cfRule>
  </conditionalFormatting>
  <conditionalFormatting sqref="N135">
    <cfRule type="expression" dxfId="4506" priority="11490">
      <formula>N135=" "</formula>
    </cfRule>
    <cfRule type="expression" dxfId="4505" priority="11491">
      <formula>N135="NO PRESENTÓ CERTIFICADO"</formula>
    </cfRule>
    <cfRule type="expression" dxfId="4504" priority="11492">
      <formula>N135="PRESENTÓ CERTIFICADO"</formula>
    </cfRule>
  </conditionalFormatting>
  <conditionalFormatting sqref="P135">
    <cfRule type="expression" dxfId="4503" priority="11477">
      <formula>Q135="NO SUBSANABLE"</formula>
    </cfRule>
    <cfRule type="expression" dxfId="4502" priority="11479">
      <formula>Q135="REQUERIMIENTOS SUBSANADOS"</formula>
    </cfRule>
    <cfRule type="expression" dxfId="4501" priority="11480">
      <formula>Q135="PENDIENTES POR SUBSANAR"</formula>
    </cfRule>
    <cfRule type="expression" dxfId="4500" priority="11485">
      <formula>Q135="SIN OBSERVACIÓN"</formula>
    </cfRule>
    <cfRule type="containsBlanks" dxfId="4499" priority="11486">
      <formula>LEN(TRIM(P135))=0</formula>
    </cfRule>
  </conditionalFormatting>
  <conditionalFormatting sqref="O135">
    <cfRule type="cellIs" dxfId="4498" priority="11478" operator="equal">
      <formula>"PENDIENTE POR DESCRIPCIÓN"</formula>
    </cfRule>
    <cfRule type="cellIs" dxfId="4497" priority="11482" operator="equal">
      <formula>"DESCRIPCIÓN INSUFICIENTE"</formula>
    </cfRule>
    <cfRule type="cellIs" dxfId="4496" priority="11483" operator="equal">
      <formula>"NO ESTÁ ACORDE A ITEM 5.2.1 (T.R.)"</formula>
    </cfRule>
    <cfRule type="cellIs" dxfId="4495" priority="11484" operator="equal">
      <formula>"ACORDE A ITEM 5.2.1 (T.R.)"</formula>
    </cfRule>
  </conditionalFormatting>
  <conditionalFormatting sqref="Q135">
    <cfRule type="containsBlanks" dxfId="4494" priority="11472">
      <formula>LEN(TRIM(Q135))=0</formula>
    </cfRule>
    <cfRule type="cellIs" dxfId="4493" priority="11481" operator="equal">
      <formula>"REQUERIMIENTOS SUBSANADOS"</formula>
    </cfRule>
    <cfRule type="containsText" dxfId="4492" priority="11487" operator="containsText" text="NO SUBSANABLE">
      <formula>NOT(ISERROR(SEARCH("NO SUBSANABLE",Q135)))</formula>
    </cfRule>
    <cfRule type="containsText" dxfId="4491" priority="11488" operator="containsText" text="PENDIENTES POR SUBSANAR">
      <formula>NOT(ISERROR(SEARCH("PENDIENTES POR SUBSANAR",Q135)))</formula>
    </cfRule>
    <cfRule type="containsText" dxfId="4490" priority="11489" operator="containsText" text="SIN OBSERVACIÓN">
      <formula>NOT(ISERROR(SEARCH("SIN OBSERVACIÓN",Q135)))</formula>
    </cfRule>
  </conditionalFormatting>
  <conditionalFormatting sqref="S135:U135">
    <cfRule type="containsBlanks" dxfId="4489" priority="11471">
      <formula>LEN(TRIM(S135))=0</formula>
    </cfRule>
    <cfRule type="cellIs" dxfId="4488" priority="11473" operator="equal">
      <formula>"NO CUMPLEN CON LO SOLICITADO"</formula>
    </cfRule>
    <cfRule type="cellIs" dxfId="4487" priority="11474" operator="equal">
      <formula>"CUMPLEN CON LO SOLICITADO"</formula>
    </cfRule>
    <cfRule type="cellIs" dxfId="4486" priority="11475" operator="equal">
      <formula>"PENDIENTES"</formula>
    </cfRule>
    <cfRule type="cellIs" dxfId="4485" priority="11476" operator="equal">
      <formula>"NINGUNO"</formula>
    </cfRule>
  </conditionalFormatting>
  <conditionalFormatting sqref="H135">
    <cfRule type="notContainsBlanks" dxfId="4484" priority="11470">
      <formula>LEN(TRIM(H135))&gt;0</formula>
    </cfRule>
  </conditionalFormatting>
  <conditionalFormatting sqref="G135">
    <cfRule type="notContainsBlanks" dxfId="4483" priority="11469">
      <formula>LEN(TRIM(G135))&gt;0</formula>
    </cfRule>
  </conditionalFormatting>
  <conditionalFormatting sqref="F135">
    <cfRule type="notContainsBlanks" dxfId="4482" priority="11468">
      <formula>LEN(TRIM(F135))&gt;0</formula>
    </cfRule>
  </conditionalFormatting>
  <conditionalFormatting sqref="E135">
    <cfRule type="notContainsBlanks" dxfId="4481" priority="11467">
      <formula>LEN(TRIM(E135))&gt;0</formula>
    </cfRule>
  </conditionalFormatting>
  <conditionalFormatting sqref="D135">
    <cfRule type="notContainsBlanks" dxfId="4480" priority="11466">
      <formula>LEN(TRIM(D135))&gt;0</formula>
    </cfRule>
  </conditionalFormatting>
  <conditionalFormatting sqref="C135">
    <cfRule type="notContainsBlanks" dxfId="4479" priority="11465">
      <formula>LEN(TRIM(C135))&gt;0</formula>
    </cfRule>
  </conditionalFormatting>
  <conditionalFormatting sqref="I135">
    <cfRule type="notContainsBlanks" dxfId="4478" priority="11464">
      <formula>LEN(TRIM(I135))&gt;0</formula>
    </cfRule>
  </conditionalFormatting>
  <conditionalFormatting sqref="P38 P44">
    <cfRule type="expression" dxfId="4477" priority="9138">
      <formula>P38=" "</formula>
    </cfRule>
    <cfRule type="expression" dxfId="4476" priority="9139">
      <formula>P38="NO PRESENTÓ CERTIFICADO"</formula>
    </cfRule>
    <cfRule type="expression" dxfId="4475" priority="9140">
      <formula>P38="PRESENTÓ CERTIFICADO"</formula>
    </cfRule>
  </conditionalFormatting>
  <conditionalFormatting sqref="S38">
    <cfRule type="expression" dxfId="4474" priority="9109">
      <formula>T38="NO SUBSANABLE"</formula>
    </cfRule>
    <cfRule type="expression" dxfId="4473" priority="9110">
      <formula>T38="REQUERIMIENTOS SUBSANADOS"</formula>
    </cfRule>
    <cfRule type="expression" dxfId="4472" priority="9111">
      <formula>T38="PENDIENTES POR SUBSANAR"</formula>
    </cfRule>
    <cfRule type="expression" dxfId="4471" priority="9112">
      <formula>T38="SIN OBSERVACIÓN"</formula>
    </cfRule>
    <cfRule type="containsBlanks" dxfId="4470" priority="9113">
      <formula>LEN(TRIM(S38))=0</formula>
    </cfRule>
  </conditionalFormatting>
  <conditionalFormatting sqref="S41">
    <cfRule type="expression" dxfId="4469" priority="9114">
      <formula>T41="NO SUBSANABLE"</formula>
    </cfRule>
    <cfRule type="expression" dxfId="4468" priority="9115">
      <formula>T41="REQUERIMIENTOS SUBSANADOS"</formula>
    </cfRule>
    <cfRule type="expression" dxfId="4467" priority="9116">
      <formula>T41="PENDIENTES POR SUBSANAR"</formula>
    </cfRule>
    <cfRule type="expression" dxfId="4466" priority="9117">
      <formula>T41="SIN OBSERVACIÓN"</formula>
    </cfRule>
    <cfRule type="containsBlanks" dxfId="4465" priority="9118">
      <formula>LEN(TRIM(S41))=0</formula>
    </cfRule>
  </conditionalFormatting>
  <conditionalFormatting sqref="S66">
    <cfRule type="expression" dxfId="4464" priority="9100">
      <formula>T66="NO SUBSANABLE"</formula>
    </cfRule>
    <cfRule type="expression" dxfId="4463" priority="9101">
      <formula>T66="REQUERIMIENTOS SUBSANADOS"</formula>
    </cfRule>
    <cfRule type="expression" dxfId="4462" priority="9102">
      <formula>T66="PENDIENTES POR SUBSANAR"</formula>
    </cfRule>
    <cfRule type="expression" dxfId="4461" priority="9104">
      <formula>T66="SIN OBSERVACIÓN"</formula>
    </cfRule>
    <cfRule type="containsBlanks" dxfId="4460" priority="9105">
      <formula>LEN(TRIM(S66))=0</formula>
    </cfRule>
  </conditionalFormatting>
  <conditionalFormatting sqref="K16">
    <cfRule type="expression" dxfId="4459" priority="8931">
      <formula>J16="NO CUMPLE"</formula>
    </cfRule>
    <cfRule type="expression" dxfId="4458" priority="8932">
      <formula>J16="CUMPLE"</formula>
    </cfRule>
  </conditionalFormatting>
  <conditionalFormatting sqref="M16">
    <cfRule type="expression" dxfId="4457" priority="8929">
      <formula>L16="NO CUMPLE"</formula>
    </cfRule>
    <cfRule type="expression" dxfId="4456" priority="8930">
      <formula>L16="CUMPLE"</formula>
    </cfRule>
  </conditionalFormatting>
  <conditionalFormatting sqref="J16:J18">
    <cfRule type="cellIs" dxfId="4455" priority="8927" operator="equal">
      <formula>"NO CUMPLE"</formula>
    </cfRule>
    <cfRule type="cellIs" dxfId="4454" priority="8928" operator="equal">
      <formula>"CUMPLE"</formula>
    </cfRule>
  </conditionalFormatting>
  <conditionalFormatting sqref="L16:L18">
    <cfRule type="cellIs" dxfId="4453" priority="8925" operator="equal">
      <formula>"NO CUMPLE"</formula>
    </cfRule>
    <cfRule type="cellIs" dxfId="4452" priority="8926" operator="equal">
      <formula>"CUMPLE"</formula>
    </cfRule>
  </conditionalFormatting>
  <conditionalFormatting sqref="K17:K18">
    <cfRule type="expression" dxfId="4451" priority="8923">
      <formula>J17="NO CUMPLE"</formula>
    </cfRule>
    <cfRule type="expression" dxfId="4450" priority="8924">
      <formula>J17="CUMPLE"</formula>
    </cfRule>
  </conditionalFormatting>
  <conditionalFormatting sqref="M17">
    <cfRule type="expression" dxfId="4449" priority="8919">
      <formula>L17="NO CUMPLE"</formula>
    </cfRule>
    <cfRule type="expression" dxfId="4448" priority="8920">
      <formula>L17="CUMPLE"</formula>
    </cfRule>
  </conditionalFormatting>
  <conditionalFormatting sqref="N343">
    <cfRule type="expression" dxfId="4447" priority="7894">
      <formula>N343=" "</formula>
    </cfRule>
    <cfRule type="expression" dxfId="4446" priority="7895">
      <formula>N343="NO PRESENTÓ CERTIFICADO"</formula>
    </cfRule>
    <cfRule type="expression" dxfId="4445" priority="7896">
      <formula>N343="PRESENTÓ CERTIFICADO"</formula>
    </cfRule>
  </conditionalFormatting>
  <conditionalFormatting sqref="P343">
    <cfRule type="expression" dxfId="4444" priority="7879">
      <formula>Q343="NO SUBSANABLE"</formula>
    </cfRule>
    <cfRule type="expression" dxfId="4443" priority="7881">
      <formula>Q343="REQUERIMIENTOS SUBSANADOS"</formula>
    </cfRule>
    <cfRule type="expression" dxfId="4442" priority="7882">
      <formula>Q343="PENDIENTES POR SUBSANAR"</formula>
    </cfRule>
    <cfRule type="expression" dxfId="4441" priority="7887">
      <formula>Q343="SIN OBSERVACIÓN"</formula>
    </cfRule>
    <cfRule type="containsBlanks" dxfId="4440" priority="7888">
      <formula>LEN(TRIM(P343))=0</formula>
    </cfRule>
  </conditionalFormatting>
  <conditionalFormatting sqref="O343">
    <cfRule type="cellIs" dxfId="4439" priority="7880" operator="equal">
      <formula>"PENDIENTE POR DESCRIPCIÓN"</formula>
    </cfRule>
    <cfRule type="cellIs" dxfId="4438" priority="7884" operator="equal">
      <formula>"DESCRIPCIÓN INSUFICIENTE"</formula>
    </cfRule>
    <cfRule type="cellIs" dxfId="4437" priority="7885" operator="equal">
      <formula>"NO ESTÁ ACORDE A ITEM 5.2.1 (T.R.)"</formula>
    </cfRule>
    <cfRule type="cellIs" dxfId="4436" priority="7886" operator="equal">
      <formula>"ACORDE A ITEM 5.2.1 (T.R.)"</formula>
    </cfRule>
  </conditionalFormatting>
  <conditionalFormatting sqref="Q343">
    <cfRule type="containsBlanks" dxfId="4435" priority="7874">
      <formula>LEN(TRIM(Q343))=0</formula>
    </cfRule>
    <cfRule type="cellIs" dxfId="4434" priority="7883" operator="equal">
      <formula>"REQUERIMIENTOS SUBSANADOS"</formula>
    </cfRule>
    <cfRule type="containsText" dxfId="4433" priority="7889" operator="containsText" text="NO SUBSANABLE">
      <formula>NOT(ISERROR(SEARCH("NO SUBSANABLE",Q343)))</formula>
    </cfRule>
    <cfRule type="containsText" dxfId="4432" priority="7890" operator="containsText" text="PENDIENTES POR SUBSANAR">
      <formula>NOT(ISERROR(SEARCH("PENDIENTES POR SUBSANAR",Q343)))</formula>
    </cfRule>
    <cfRule type="containsText" dxfId="4431" priority="7891" operator="containsText" text="SIN OBSERVACIÓN">
      <formula>NOT(ISERROR(SEARCH("SIN OBSERVACIÓN",Q343)))</formula>
    </cfRule>
  </conditionalFormatting>
  <conditionalFormatting sqref="R343">
    <cfRule type="containsBlanks" dxfId="4430" priority="7873">
      <formula>LEN(TRIM(R343))=0</formula>
    </cfRule>
    <cfRule type="cellIs" dxfId="4429" priority="7875" operator="equal">
      <formula>"NO CUMPLEN CON LO SOLICITADO"</formula>
    </cfRule>
    <cfRule type="cellIs" dxfId="4428" priority="7876" operator="equal">
      <formula>"CUMPLEN CON LO SOLICITADO"</formula>
    </cfRule>
    <cfRule type="cellIs" dxfId="4427" priority="7877" operator="equal">
      <formula>"PENDIENTES"</formula>
    </cfRule>
    <cfRule type="cellIs" dxfId="4426" priority="7878" operator="equal">
      <formula>"NINGUNO"</formula>
    </cfRule>
  </conditionalFormatting>
  <conditionalFormatting sqref="B358">
    <cfRule type="cellIs" dxfId="4425" priority="7869" operator="equal">
      <formula>"NO CUMPLE CON LA EXPERIENCIA REQUERIDA"</formula>
    </cfRule>
    <cfRule type="cellIs" dxfId="4424" priority="7870" operator="equal">
      <formula>"CUMPLE CON LA EXPERIENCIA REQUERIDA"</formula>
    </cfRule>
  </conditionalFormatting>
  <conditionalFormatting sqref="H343">
    <cfRule type="notContainsBlanks" dxfId="4423" priority="7868">
      <formula>LEN(TRIM(H343))&gt;0</formula>
    </cfRule>
  </conditionalFormatting>
  <conditionalFormatting sqref="G343">
    <cfRule type="notContainsBlanks" dxfId="4422" priority="7867">
      <formula>LEN(TRIM(G343))&gt;0</formula>
    </cfRule>
  </conditionalFormatting>
  <conditionalFormatting sqref="F343">
    <cfRule type="notContainsBlanks" dxfId="4421" priority="7866">
      <formula>LEN(TRIM(F343))&gt;0</formula>
    </cfRule>
  </conditionalFormatting>
  <conditionalFormatting sqref="E343">
    <cfRule type="notContainsBlanks" dxfId="4420" priority="7865">
      <formula>LEN(TRIM(E343))&gt;0</formula>
    </cfRule>
  </conditionalFormatting>
  <conditionalFormatting sqref="D343">
    <cfRule type="notContainsBlanks" dxfId="4419" priority="7864">
      <formula>LEN(TRIM(D343))&gt;0</formula>
    </cfRule>
  </conditionalFormatting>
  <conditionalFormatting sqref="C343">
    <cfRule type="notContainsBlanks" dxfId="4418" priority="7863">
      <formula>LEN(TRIM(C343))&gt;0</formula>
    </cfRule>
  </conditionalFormatting>
  <conditionalFormatting sqref="I343">
    <cfRule type="notContainsBlanks" dxfId="4417" priority="7862">
      <formula>LEN(TRIM(I343))&gt;0</formula>
    </cfRule>
  </conditionalFormatting>
  <conditionalFormatting sqref="N346 N349">
    <cfRule type="expression" dxfId="4416" priority="7859">
      <formula>N346=" "</formula>
    </cfRule>
    <cfRule type="expression" dxfId="4415" priority="7860">
      <formula>N346="NO PRESENTÓ CERTIFICADO"</formula>
    </cfRule>
    <cfRule type="expression" dxfId="4414" priority="7861">
      <formula>N346="PRESENTÓ CERTIFICADO"</formula>
    </cfRule>
  </conditionalFormatting>
  <conditionalFormatting sqref="P346 P349">
    <cfRule type="expression" dxfId="4413" priority="7846">
      <formula>Q346="NO SUBSANABLE"</formula>
    </cfRule>
    <cfRule type="expression" dxfId="4412" priority="7848">
      <formula>Q346="REQUERIMIENTOS SUBSANADOS"</formula>
    </cfRule>
    <cfRule type="expression" dxfId="4411" priority="7849">
      <formula>Q346="PENDIENTES POR SUBSANAR"</formula>
    </cfRule>
    <cfRule type="expression" dxfId="4410" priority="7854">
      <formula>Q346="SIN OBSERVACIÓN"</formula>
    </cfRule>
    <cfRule type="containsBlanks" dxfId="4409" priority="7855">
      <formula>LEN(TRIM(P346))=0</formula>
    </cfRule>
  </conditionalFormatting>
  <conditionalFormatting sqref="O346 O349">
    <cfRule type="cellIs" dxfId="4408" priority="7847" operator="equal">
      <formula>"PENDIENTE POR DESCRIPCIÓN"</formula>
    </cfRule>
    <cfRule type="cellIs" dxfId="4407" priority="7851" operator="equal">
      <formula>"DESCRIPCIÓN INSUFICIENTE"</formula>
    </cfRule>
    <cfRule type="cellIs" dxfId="4406" priority="7852" operator="equal">
      <formula>"NO ESTÁ ACORDE A ITEM 5.2.1 (T.R.)"</formula>
    </cfRule>
    <cfRule type="cellIs" dxfId="4405" priority="7853" operator="equal">
      <formula>"ACORDE A ITEM 5.2.1 (T.R.)"</formula>
    </cfRule>
  </conditionalFormatting>
  <conditionalFormatting sqref="Q346 Q349">
    <cfRule type="containsBlanks" dxfId="4404" priority="7841">
      <formula>LEN(TRIM(Q346))=0</formula>
    </cfRule>
    <cfRule type="cellIs" dxfId="4403" priority="7850" operator="equal">
      <formula>"REQUERIMIENTOS SUBSANADOS"</formula>
    </cfRule>
    <cfRule type="containsText" dxfId="4402" priority="7856" operator="containsText" text="NO SUBSANABLE">
      <formula>NOT(ISERROR(SEARCH("NO SUBSANABLE",Q346)))</formula>
    </cfRule>
    <cfRule type="containsText" dxfId="4401" priority="7857" operator="containsText" text="PENDIENTES POR SUBSANAR">
      <formula>NOT(ISERROR(SEARCH("PENDIENTES POR SUBSANAR",Q346)))</formula>
    </cfRule>
    <cfRule type="containsText" dxfId="4400" priority="7858" operator="containsText" text="SIN OBSERVACIÓN">
      <formula>NOT(ISERROR(SEARCH("SIN OBSERVACIÓN",Q346)))</formula>
    </cfRule>
  </conditionalFormatting>
  <conditionalFormatting sqref="R346 R349">
    <cfRule type="containsBlanks" dxfId="4399" priority="7840">
      <formula>LEN(TRIM(R346))=0</formula>
    </cfRule>
    <cfRule type="cellIs" dxfId="4398" priority="7842" operator="equal">
      <formula>"NO CUMPLEN CON LO SOLICITADO"</formula>
    </cfRule>
    <cfRule type="cellIs" dxfId="4397" priority="7843" operator="equal">
      <formula>"CUMPLEN CON LO SOLICITADO"</formula>
    </cfRule>
    <cfRule type="cellIs" dxfId="4396" priority="7844" operator="equal">
      <formula>"PENDIENTES"</formula>
    </cfRule>
    <cfRule type="cellIs" dxfId="4395" priority="7845" operator="equal">
      <formula>"NINGUNO"</formula>
    </cfRule>
  </conditionalFormatting>
  <conditionalFormatting sqref="H346 H349">
    <cfRule type="notContainsBlanks" dxfId="4394" priority="7839">
      <formula>LEN(TRIM(H346))&gt;0</formula>
    </cfRule>
  </conditionalFormatting>
  <conditionalFormatting sqref="G346 G349">
    <cfRule type="notContainsBlanks" dxfId="4393" priority="7838">
      <formula>LEN(TRIM(G346))&gt;0</formula>
    </cfRule>
  </conditionalFormatting>
  <conditionalFormatting sqref="F346 F349">
    <cfRule type="notContainsBlanks" dxfId="4392" priority="7837">
      <formula>LEN(TRIM(F346))&gt;0</formula>
    </cfRule>
  </conditionalFormatting>
  <conditionalFormatting sqref="E346 E349">
    <cfRule type="notContainsBlanks" dxfId="4391" priority="7836">
      <formula>LEN(TRIM(E346))&gt;0</formula>
    </cfRule>
  </conditionalFormatting>
  <conditionalFormatting sqref="D346 D349">
    <cfRule type="notContainsBlanks" dxfId="4390" priority="7835">
      <formula>LEN(TRIM(D346))&gt;0</formula>
    </cfRule>
  </conditionalFormatting>
  <conditionalFormatting sqref="C346 C349">
    <cfRule type="notContainsBlanks" dxfId="4389" priority="7834">
      <formula>LEN(TRIM(C346))&gt;0</formula>
    </cfRule>
  </conditionalFormatting>
  <conditionalFormatting sqref="I346 I349">
    <cfRule type="notContainsBlanks" dxfId="4388" priority="7833">
      <formula>LEN(TRIM(I346))&gt;0</formula>
    </cfRule>
  </conditionalFormatting>
  <conditionalFormatting sqref="N352">
    <cfRule type="expression" dxfId="4387" priority="7830">
      <formula>N352=" "</formula>
    </cfRule>
    <cfRule type="expression" dxfId="4386" priority="7831">
      <formula>N352="NO PRESENTÓ CERTIFICADO"</formula>
    </cfRule>
    <cfRule type="expression" dxfId="4385" priority="7832">
      <formula>N352="PRESENTÓ CERTIFICADO"</formula>
    </cfRule>
  </conditionalFormatting>
  <conditionalFormatting sqref="P352">
    <cfRule type="expression" dxfId="4384" priority="7817">
      <formula>Q352="NO SUBSANABLE"</formula>
    </cfRule>
    <cfRule type="expression" dxfId="4383" priority="7819">
      <formula>Q352="REQUERIMIENTOS SUBSANADOS"</formula>
    </cfRule>
    <cfRule type="expression" dxfId="4382" priority="7820">
      <formula>Q352="PENDIENTES POR SUBSANAR"</formula>
    </cfRule>
    <cfRule type="expression" dxfId="4381" priority="7825">
      <formula>Q352="SIN OBSERVACIÓN"</formula>
    </cfRule>
    <cfRule type="containsBlanks" dxfId="4380" priority="7826">
      <formula>LEN(TRIM(P352))=0</formula>
    </cfRule>
  </conditionalFormatting>
  <conditionalFormatting sqref="O352">
    <cfRule type="cellIs" dxfId="4379" priority="7818" operator="equal">
      <formula>"PENDIENTE POR DESCRIPCIÓN"</formula>
    </cfRule>
    <cfRule type="cellIs" dxfId="4378" priority="7822" operator="equal">
      <formula>"DESCRIPCIÓN INSUFICIENTE"</formula>
    </cfRule>
    <cfRule type="cellIs" dxfId="4377" priority="7823" operator="equal">
      <formula>"NO ESTÁ ACORDE A ITEM 5.2.1 (T.R.)"</formula>
    </cfRule>
    <cfRule type="cellIs" dxfId="4376" priority="7824" operator="equal">
      <formula>"ACORDE A ITEM 5.2.1 (T.R.)"</formula>
    </cfRule>
  </conditionalFormatting>
  <conditionalFormatting sqref="Q352">
    <cfRule type="containsBlanks" dxfId="4375" priority="7812">
      <formula>LEN(TRIM(Q352))=0</formula>
    </cfRule>
    <cfRule type="cellIs" dxfId="4374" priority="7821" operator="equal">
      <formula>"REQUERIMIENTOS SUBSANADOS"</formula>
    </cfRule>
    <cfRule type="containsText" dxfId="4373" priority="7827" operator="containsText" text="NO SUBSANABLE">
      <formula>NOT(ISERROR(SEARCH("NO SUBSANABLE",Q352)))</formula>
    </cfRule>
    <cfRule type="containsText" dxfId="4372" priority="7828" operator="containsText" text="PENDIENTES POR SUBSANAR">
      <formula>NOT(ISERROR(SEARCH("PENDIENTES POR SUBSANAR",Q352)))</formula>
    </cfRule>
    <cfRule type="containsText" dxfId="4371" priority="7829" operator="containsText" text="SIN OBSERVACIÓN">
      <formula>NOT(ISERROR(SEARCH("SIN OBSERVACIÓN",Q352)))</formula>
    </cfRule>
  </conditionalFormatting>
  <conditionalFormatting sqref="R352">
    <cfRule type="containsBlanks" dxfId="4370" priority="7811">
      <formula>LEN(TRIM(R352))=0</formula>
    </cfRule>
    <cfRule type="cellIs" dxfId="4369" priority="7813" operator="equal">
      <formula>"NO CUMPLEN CON LO SOLICITADO"</formula>
    </cfRule>
    <cfRule type="cellIs" dxfId="4368" priority="7814" operator="equal">
      <formula>"CUMPLEN CON LO SOLICITADO"</formula>
    </cfRule>
    <cfRule type="cellIs" dxfId="4367" priority="7815" operator="equal">
      <formula>"PENDIENTES"</formula>
    </cfRule>
    <cfRule type="cellIs" dxfId="4366" priority="7816" operator="equal">
      <formula>"NINGUNO"</formula>
    </cfRule>
  </conditionalFormatting>
  <conditionalFormatting sqref="H352">
    <cfRule type="notContainsBlanks" dxfId="4365" priority="7810">
      <formula>LEN(TRIM(H352))&gt;0</formula>
    </cfRule>
  </conditionalFormatting>
  <conditionalFormatting sqref="G352">
    <cfRule type="notContainsBlanks" dxfId="4364" priority="7809">
      <formula>LEN(TRIM(G352))&gt;0</formula>
    </cfRule>
  </conditionalFormatting>
  <conditionalFormatting sqref="F352">
    <cfRule type="notContainsBlanks" dxfId="4363" priority="7808">
      <formula>LEN(TRIM(F352))&gt;0</formula>
    </cfRule>
  </conditionalFormatting>
  <conditionalFormatting sqref="E352">
    <cfRule type="notContainsBlanks" dxfId="4362" priority="7807">
      <formula>LEN(TRIM(E352))&gt;0</formula>
    </cfRule>
  </conditionalFormatting>
  <conditionalFormatting sqref="D352">
    <cfRule type="notContainsBlanks" dxfId="4361" priority="7806">
      <formula>LEN(TRIM(D352))&gt;0</formula>
    </cfRule>
  </conditionalFormatting>
  <conditionalFormatting sqref="C352">
    <cfRule type="notContainsBlanks" dxfId="4360" priority="7805">
      <formula>LEN(TRIM(C352))&gt;0</formula>
    </cfRule>
  </conditionalFormatting>
  <conditionalFormatting sqref="I352">
    <cfRule type="notContainsBlanks" dxfId="4359" priority="7804">
      <formula>LEN(TRIM(I352))&gt;0</formula>
    </cfRule>
  </conditionalFormatting>
  <conditionalFormatting sqref="T343">
    <cfRule type="cellIs" dxfId="4358" priority="7802" operator="equal">
      <formula>"NO"</formula>
    </cfRule>
    <cfRule type="cellIs" dxfId="4357" priority="7803" operator="equal">
      <formula>"SI"</formula>
    </cfRule>
  </conditionalFormatting>
  <conditionalFormatting sqref="N355">
    <cfRule type="expression" dxfId="4356" priority="7797">
      <formula>N355=" "</formula>
    </cfRule>
    <cfRule type="expression" dxfId="4355" priority="7798">
      <formula>N355="NO PRESENTÓ CERTIFICADO"</formula>
    </cfRule>
    <cfRule type="expression" dxfId="4354" priority="7799">
      <formula>N355="PRESENTÓ CERTIFICADO"</formula>
    </cfRule>
  </conditionalFormatting>
  <conditionalFormatting sqref="P355">
    <cfRule type="expression" dxfId="4353" priority="7784">
      <formula>Q355="NO SUBSANABLE"</formula>
    </cfRule>
    <cfRule type="expression" dxfId="4352" priority="7786">
      <formula>Q355="REQUERIMIENTOS SUBSANADOS"</formula>
    </cfRule>
    <cfRule type="expression" dxfId="4351" priority="7787">
      <formula>Q355="PENDIENTES POR SUBSANAR"</formula>
    </cfRule>
    <cfRule type="expression" dxfId="4350" priority="7792">
      <formula>Q355="SIN OBSERVACIÓN"</formula>
    </cfRule>
    <cfRule type="containsBlanks" dxfId="4349" priority="7793">
      <formula>LEN(TRIM(P355))=0</formula>
    </cfRule>
  </conditionalFormatting>
  <conditionalFormatting sqref="O355">
    <cfRule type="cellIs" dxfId="4348" priority="7785" operator="equal">
      <formula>"PENDIENTE POR DESCRIPCIÓN"</formula>
    </cfRule>
    <cfRule type="cellIs" dxfId="4347" priority="7789" operator="equal">
      <formula>"DESCRIPCIÓN INSUFICIENTE"</formula>
    </cfRule>
    <cfRule type="cellIs" dxfId="4346" priority="7790" operator="equal">
      <formula>"NO ESTÁ ACORDE A ITEM 5.2.1 (T.R.)"</formula>
    </cfRule>
    <cfRule type="cellIs" dxfId="4345" priority="7791" operator="equal">
      <formula>"ACORDE A ITEM 5.2.1 (T.R.)"</formula>
    </cfRule>
  </conditionalFormatting>
  <conditionalFormatting sqref="Q355">
    <cfRule type="containsBlanks" dxfId="4344" priority="7779">
      <formula>LEN(TRIM(Q355))=0</formula>
    </cfRule>
    <cfRule type="cellIs" dxfId="4343" priority="7788" operator="equal">
      <formula>"REQUERIMIENTOS SUBSANADOS"</formula>
    </cfRule>
    <cfRule type="containsText" dxfId="4342" priority="7794" operator="containsText" text="NO SUBSANABLE">
      <formula>NOT(ISERROR(SEARCH("NO SUBSANABLE",Q355)))</formula>
    </cfRule>
    <cfRule type="containsText" dxfId="4341" priority="7795" operator="containsText" text="PENDIENTES POR SUBSANAR">
      <formula>NOT(ISERROR(SEARCH("PENDIENTES POR SUBSANAR",Q355)))</formula>
    </cfRule>
    <cfRule type="containsText" dxfId="4340" priority="7796" operator="containsText" text="SIN OBSERVACIÓN">
      <formula>NOT(ISERROR(SEARCH("SIN OBSERVACIÓN",Q355)))</formula>
    </cfRule>
  </conditionalFormatting>
  <conditionalFormatting sqref="R355">
    <cfRule type="containsBlanks" dxfId="4339" priority="7778">
      <formula>LEN(TRIM(R355))=0</formula>
    </cfRule>
    <cfRule type="cellIs" dxfId="4338" priority="7780" operator="equal">
      <formula>"NO CUMPLEN CON LO SOLICITADO"</formula>
    </cfRule>
    <cfRule type="cellIs" dxfId="4337" priority="7781" operator="equal">
      <formula>"CUMPLEN CON LO SOLICITADO"</formula>
    </cfRule>
    <cfRule type="cellIs" dxfId="4336" priority="7782" operator="equal">
      <formula>"PENDIENTES"</formula>
    </cfRule>
    <cfRule type="cellIs" dxfId="4335" priority="7783" operator="equal">
      <formula>"NINGUNO"</formula>
    </cfRule>
  </conditionalFormatting>
  <conditionalFormatting sqref="H355">
    <cfRule type="notContainsBlanks" dxfId="4334" priority="7777">
      <formula>LEN(TRIM(H355))&gt;0</formula>
    </cfRule>
  </conditionalFormatting>
  <conditionalFormatting sqref="G355">
    <cfRule type="notContainsBlanks" dxfId="4333" priority="7776">
      <formula>LEN(TRIM(G355))&gt;0</formula>
    </cfRule>
  </conditionalFormatting>
  <conditionalFormatting sqref="F355">
    <cfRule type="notContainsBlanks" dxfId="4332" priority="7775">
      <formula>LEN(TRIM(F355))&gt;0</formula>
    </cfRule>
  </conditionalFormatting>
  <conditionalFormatting sqref="E355">
    <cfRule type="notContainsBlanks" dxfId="4331" priority="7774">
      <formula>LEN(TRIM(E355))&gt;0</formula>
    </cfRule>
  </conditionalFormatting>
  <conditionalFormatting sqref="D355">
    <cfRule type="notContainsBlanks" dxfId="4330" priority="7773">
      <formula>LEN(TRIM(D355))&gt;0</formula>
    </cfRule>
  </conditionalFormatting>
  <conditionalFormatting sqref="C355">
    <cfRule type="notContainsBlanks" dxfId="4329" priority="7772">
      <formula>LEN(TRIM(C355))&gt;0</formula>
    </cfRule>
  </conditionalFormatting>
  <conditionalFormatting sqref="I355">
    <cfRule type="notContainsBlanks" dxfId="4328" priority="7771">
      <formula>LEN(TRIM(I355))&gt;0</formula>
    </cfRule>
  </conditionalFormatting>
  <conditionalFormatting sqref="N365">
    <cfRule type="expression" dxfId="4327" priority="7696">
      <formula>N365=" "</formula>
    </cfRule>
    <cfRule type="expression" dxfId="4326" priority="7697">
      <formula>N365="NO PRESENTÓ CERTIFICADO"</formula>
    </cfRule>
    <cfRule type="expression" dxfId="4325" priority="7698">
      <formula>N365="PRESENTÓ CERTIFICADO"</formula>
    </cfRule>
  </conditionalFormatting>
  <conditionalFormatting sqref="P365">
    <cfRule type="expression" dxfId="4324" priority="7681">
      <formula>Q365="NO SUBSANABLE"</formula>
    </cfRule>
    <cfRule type="expression" dxfId="4323" priority="7683">
      <formula>Q365="REQUERIMIENTOS SUBSANADOS"</formula>
    </cfRule>
    <cfRule type="expression" dxfId="4322" priority="7684">
      <formula>Q365="PENDIENTES POR SUBSANAR"</formula>
    </cfRule>
    <cfRule type="expression" dxfId="4321" priority="7689">
      <formula>Q365="SIN OBSERVACIÓN"</formula>
    </cfRule>
    <cfRule type="containsBlanks" dxfId="4320" priority="7690">
      <formula>LEN(TRIM(P365))=0</formula>
    </cfRule>
  </conditionalFormatting>
  <conditionalFormatting sqref="O365">
    <cfRule type="cellIs" dxfId="4319" priority="7682" operator="equal">
      <formula>"PENDIENTE POR DESCRIPCIÓN"</formula>
    </cfRule>
    <cfRule type="cellIs" dxfId="4318" priority="7686" operator="equal">
      <formula>"DESCRIPCIÓN INSUFICIENTE"</formula>
    </cfRule>
    <cfRule type="cellIs" dxfId="4317" priority="7687" operator="equal">
      <formula>"NO ESTÁ ACORDE A ITEM 5.2.1 (T.R.)"</formula>
    </cfRule>
    <cfRule type="cellIs" dxfId="4316" priority="7688" operator="equal">
      <formula>"ACORDE A ITEM 5.2.1 (T.R.)"</formula>
    </cfRule>
  </conditionalFormatting>
  <conditionalFormatting sqref="Q365">
    <cfRule type="containsBlanks" dxfId="4315" priority="7676">
      <formula>LEN(TRIM(Q365))=0</formula>
    </cfRule>
    <cfRule type="cellIs" dxfId="4314" priority="7685" operator="equal">
      <formula>"REQUERIMIENTOS SUBSANADOS"</formula>
    </cfRule>
    <cfRule type="containsText" dxfId="4313" priority="7691" operator="containsText" text="NO SUBSANABLE">
      <formula>NOT(ISERROR(SEARCH("NO SUBSANABLE",Q365)))</formula>
    </cfRule>
    <cfRule type="containsText" dxfId="4312" priority="7692" operator="containsText" text="PENDIENTES POR SUBSANAR">
      <formula>NOT(ISERROR(SEARCH("PENDIENTES POR SUBSANAR",Q365)))</formula>
    </cfRule>
    <cfRule type="containsText" dxfId="4311" priority="7693" operator="containsText" text="SIN OBSERVACIÓN">
      <formula>NOT(ISERROR(SEARCH("SIN OBSERVACIÓN",Q365)))</formula>
    </cfRule>
  </conditionalFormatting>
  <conditionalFormatting sqref="R365">
    <cfRule type="containsBlanks" dxfId="4310" priority="7675">
      <formula>LEN(TRIM(R365))=0</formula>
    </cfRule>
    <cfRule type="cellIs" dxfId="4309" priority="7677" operator="equal">
      <formula>"NO CUMPLEN CON LO SOLICITADO"</formula>
    </cfRule>
    <cfRule type="cellIs" dxfId="4308" priority="7678" operator="equal">
      <formula>"CUMPLEN CON LO SOLICITADO"</formula>
    </cfRule>
    <cfRule type="cellIs" dxfId="4307" priority="7679" operator="equal">
      <formula>"PENDIENTES"</formula>
    </cfRule>
    <cfRule type="cellIs" dxfId="4306" priority="7680" operator="equal">
      <formula>"NINGUNO"</formula>
    </cfRule>
  </conditionalFormatting>
  <conditionalFormatting sqref="B380">
    <cfRule type="cellIs" dxfId="4305" priority="7671" operator="equal">
      <formula>"NO CUMPLE CON LA EXPERIENCIA REQUERIDA"</formula>
    </cfRule>
    <cfRule type="cellIs" dxfId="4304" priority="7672" operator="equal">
      <formula>"CUMPLE CON LA EXPERIENCIA REQUERIDA"</formula>
    </cfRule>
  </conditionalFormatting>
  <conditionalFormatting sqref="H365">
    <cfRule type="notContainsBlanks" dxfId="4303" priority="7670">
      <formula>LEN(TRIM(H365))&gt;0</formula>
    </cfRule>
  </conditionalFormatting>
  <conditionalFormatting sqref="G365">
    <cfRule type="notContainsBlanks" dxfId="4302" priority="7669">
      <formula>LEN(TRIM(G365))&gt;0</formula>
    </cfRule>
  </conditionalFormatting>
  <conditionalFormatting sqref="F365">
    <cfRule type="notContainsBlanks" dxfId="4301" priority="7668">
      <formula>LEN(TRIM(F365))&gt;0</formula>
    </cfRule>
  </conditionalFormatting>
  <conditionalFormatting sqref="E365">
    <cfRule type="notContainsBlanks" dxfId="4300" priority="7667">
      <formula>LEN(TRIM(E365))&gt;0</formula>
    </cfRule>
  </conditionalFormatting>
  <conditionalFormatting sqref="D365">
    <cfRule type="notContainsBlanks" dxfId="4299" priority="7666">
      <formula>LEN(TRIM(D365))&gt;0</formula>
    </cfRule>
  </conditionalFormatting>
  <conditionalFormatting sqref="C365">
    <cfRule type="notContainsBlanks" dxfId="4298" priority="7665">
      <formula>LEN(TRIM(C365))&gt;0</formula>
    </cfRule>
  </conditionalFormatting>
  <conditionalFormatting sqref="I365">
    <cfRule type="notContainsBlanks" dxfId="4297" priority="7664">
      <formula>LEN(TRIM(I365))&gt;0</formula>
    </cfRule>
  </conditionalFormatting>
  <conditionalFormatting sqref="N368 N371">
    <cfRule type="expression" dxfId="4296" priority="7661">
      <formula>N368=" "</formula>
    </cfRule>
    <cfRule type="expression" dxfId="4295" priority="7662">
      <formula>N368="NO PRESENTÓ CERTIFICADO"</formula>
    </cfRule>
    <cfRule type="expression" dxfId="4294" priority="7663">
      <formula>N368="PRESENTÓ CERTIFICADO"</formula>
    </cfRule>
  </conditionalFormatting>
  <conditionalFormatting sqref="P368 P371">
    <cfRule type="expression" dxfId="4293" priority="7648">
      <formula>Q368="NO SUBSANABLE"</formula>
    </cfRule>
    <cfRule type="expression" dxfId="4292" priority="7650">
      <formula>Q368="REQUERIMIENTOS SUBSANADOS"</formula>
    </cfRule>
    <cfRule type="expression" dxfId="4291" priority="7651">
      <formula>Q368="PENDIENTES POR SUBSANAR"</formula>
    </cfRule>
    <cfRule type="expression" dxfId="4290" priority="7656">
      <formula>Q368="SIN OBSERVACIÓN"</formula>
    </cfRule>
    <cfRule type="containsBlanks" dxfId="4289" priority="7657">
      <formula>LEN(TRIM(P368))=0</formula>
    </cfRule>
  </conditionalFormatting>
  <conditionalFormatting sqref="O368 O371">
    <cfRule type="cellIs" dxfId="4288" priority="7649" operator="equal">
      <formula>"PENDIENTE POR DESCRIPCIÓN"</formula>
    </cfRule>
    <cfRule type="cellIs" dxfId="4287" priority="7653" operator="equal">
      <formula>"DESCRIPCIÓN INSUFICIENTE"</formula>
    </cfRule>
    <cfRule type="cellIs" dxfId="4286" priority="7654" operator="equal">
      <formula>"NO ESTÁ ACORDE A ITEM 5.2.1 (T.R.)"</formula>
    </cfRule>
    <cfRule type="cellIs" dxfId="4285" priority="7655" operator="equal">
      <formula>"ACORDE A ITEM 5.2.1 (T.R.)"</formula>
    </cfRule>
  </conditionalFormatting>
  <conditionalFormatting sqref="Q368 Q371">
    <cfRule type="containsBlanks" dxfId="4284" priority="7643">
      <formula>LEN(TRIM(Q368))=0</formula>
    </cfRule>
    <cfRule type="cellIs" dxfId="4283" priority="7652" operator="equal">
      <formula>"REQUERIMIENTOS SUBSANADOS"</formula>
    </cfRule>
    <cfRule type="containsText" dxfId="4282" priority="7658" operator="containsText" text="NO SUBSANABLE">
      <formula>NOT(ISERROR(SEARCH("NO SUBSANABLE",Q368)))</formula>
    </cfRule>
    <cfRule type="containsText" dxfId="4281" priority="7659" operator="containsText" text="PENDIENTES POR SUBSANAR">
      <formula>NOT(ISERROR(SEARCH("PENDIENTES POR SUBSANAR",Q368)))</formula>
    </cfRule>
    <cfRule type="containsText" dxfId="4280" priority="7660" operator="containsText" text="SIN OBSERVACIÓN">
      <formula>NOT(ISERROR(SEARCH("SIN OBSERVACIÓN",Q368)))</formula>
    </cfRule>
  </conditionalFormatting>
  <conditionalFormatting sqref="R368 R371">
    <cfRule type="containsBlanks" dxfId="4279" priority="7642">
      <formula>LEN(TRIM(R368))=0</formula>
    </cfRule>
    <cfRule type="cellIs" dxfId="4278" priority="7644" operator="equal">
      <formula>"NO CUMPLEN CON LO SOLICITADO"</formula>
    </cfRule>
    <cfRule type="cellIs" dxfId="4277" priority="7645" operator="equal">
      <formula>"CUMPLEN CON LO SOLICITADO"</formula>
    </cfRule>
    <cfRule type="cellIs" dxfId="4276" priority="7646" operator="equal">
      <formula>"PENDIENTES"</formula>
    </cfRule>
    <cfRule type="cellIs" dxfId="4275" priority="7647" operator="equal">
      <formula>"NINGUNO"</formula>
    </cfRule>
  </conditionalFormatting>
  <conditionalFormatting sqref="H368 H371">
    <cfRule type="notContainsBlanks" dxfId="4274" priority="7641">
      <formula>LEN(TRIM(H368))&gt;0</formula>
    </cfRule>
  </conditionalFormatting>
  <conditionalFormatting sqref="G368 G371">
    <cfRule type="notContainsBlanks" dxfId="4273" priority="7640">
      <formula>LEN(TRIM(G368))&gt;0</formula>
    </cfRule>
  </conditionalFormatting>
  <conditionalFormatting sqref="F368 F371">
    <cfRule type="notContainsBlanks" dxfId="4272" priority="7639">
      <formula>LEN(TRIM(F368))&gt;0</formula>
    </cfRule>
  </conditionalFormatting>
  <conditionalFormatting sqref="E368 E371">
    <cfRule type="notContainsBlanks" dxfId="4271" priority="7638">
      <formula>LEN(TRIM(E368))&gt;0</formula>
    </cfRule>
  </conditionalFormatting>
  <conditionalFormatting sqref="D368 D371">
    <cfRule type="notContainsBlanks" dxfId="4270" priority="7637">
      <formula>LEN(TRIM(D368))&gt;0</formula>
    </cfRule>
  </conditionalFormatting>
  <conditionalFormatting sqref="C368 C371">
    <cfRule type="notContainsBlanks" dxfId="4269" priority="7636">
      <formula>LEN(TRIM(C368))&gt;0</formula>
    </cfRule>
  </conditionalFormatting>
  <conditionalFormatting sqref="I368 I371">
    <cfRule type="notContainsBlanks" dxfId="4268" priority="7635">
      <formula>LEN(TRIM(I368))&gt;0</formula>
    </cfRule>
  </conditionalFormatting>
  <conditionalFormatting sqref="N374">
    <cfRule type="expression" dxfId="4267" priority="7632">
      <formula>N374=" "</formula>
    </cfRule>
    <cfRule type="expression" dxfId="4266" priority="7633">
      <formula>N374="NO PRESENTÓ CERTIFICADO"</formula>
    </cfRule>
    <cfRule type="expression" dxfId="4265" priority="7634">
      <formula>N374="PRESENTÓ CERTIFICADO"</formula>
    </cfRule>
  </conditionalFormatting>
  <conditionalFormatting sqref="P374">
    <cfRule type="expression" dxfId="4264" priority="7619">
      <formula>Q374="NO SUBSANABLE"</formula>
    </cfRule>
    <cfRule type="expression" dxfId="4263" priority="7621">
      <formula>Q374="REQUERIMIENTOS SUBSANADOS"</formula>
    </cfRule>
    <cfRule type="expression" dxfId="4262" priority="7622">
      <formula>Q374="PENDIENTES POR SUBSANAR"</formula>
    </cfRule>
    <cfRule type="expression" dxfId="4261" priority="7627">
      <formula>Q374="SIN OBSERVACIÓN"</formula>
    </cfRule>
    <cfRule type="containsBlanks" dxfId="4260" priority="7628">
      <formula>LEN(TRIM(P374))=0</formula>
    </cfRule>
  </conditionalFormatting>
  <conditionalFormatting sqref="O374">
    <cfRule type="cellIs" dxfId="4259" priority="7620" operator="equal">
      <formula>"PENDIENTE POR DESCRIPCIÓN"</formula>
    </cfRule>
    <cfRule type="cellIs" dxfId="4258" priority="7624" operator="equal">
      <formula>"DESCRIPCIÓN INSUFICIENTE"</formula>
    </cfRule>
    <cfRule type="cellIs" dxfId="4257" priority="7625" operator="equal">
      <formula>"NO ESTÁ ACORDE A ITEM 5.2.1 (T.R.)"</formula>
    </cfRule>
    <cfRule type="cellIs" dxfId="4256" priority="7626" operator="equal">
      <formula>"ACORDE A ITEM 5.2.1 (T.R.)"</formula>
    </cfRule>
  </conditionalFormatting>
  <conditionalFormatting sqref="Q374">
    <cfRule type="containsBlanks" dxfId="4255" priority="7614">
      <formula>LEN(TRIM(Q374))=0</formula>
    </cfRule>
    <cfRule type="cellIs" dxfId="4254" priority="7623" operator="equal">
      <formula>"REQUERIMIENTOS SUBSANADOS"</formula>
    </cfRule>
    <cfRule type="containsText" dxfId="4253" priority="7629" operator="containsText" text="NO SUBSANABLE">
      <formula>NOT(ISERROR(SEARCH("NO SUBSANABLE",Q374)))</formula>
    </cfRule>
    <cfRule type="containsText" dxfId="4252" priority="7630" operator="containsText" text="PENDIENTES POR SUBSANAR">
      <formula>NOT(ISERROR(SEARCH("PENDIENTES POR SUBSANAR",Q374)))</formula>
    </cfRule>
    <cfRule type="containsText" dxfId="4251" priority="7631" operator="containsText" text="SIN OBSERVACIÓN">
      <formula>NOT(ISERROR(SEARCH("SIN OBSERVACIÓN",Q374)))</formula>
    </cfRule>
  </conditionalFormatting>
  <conditionalFormatting sqref="R374">
    <cfRule type="containsBlanks" dxfId="4250" priority="7613">
      <formula>LEN(TRIM(R374))=0</formula>
    </cfRule>
    <cfRule type="cellIs" dxfId="4249" priority="7615" operator="equal">
      <formula>"NO CUMPLEN CON LO SOLICITADO"</formula>
    </cfRule>
    <cfRule type="cellIs" dxfId="4248" priority="7616" operator="equal">
      <formula>"CUMPLEN CON LO SOLICITADO"</formula>
    </cfRule>
    <cfRule type="cellIs" dxfId="4247" priority="7617" operator="equal">
      <formula>"PENDIENTES"</formula>
    </cfRule>
    <cfRule type="cellIs" dxfId="4246" priority="7618" operator="equal">
      <formula>"NINGUNO"</formula>
    </cfRule>
  </conditionalFormatting>
  <conditionalFormatting sqref="H374">
    <cfRule type="notContainsBlanks" dxfId="4245" priority="7612">
      <formula>LEN(TRIM(H374))&gt;0</formula>
    </cfRule>
  </conditionalFormatting>
  <conditionalFormatting sqref="G374">
    <cfRule type="notContainsBlanks" dxfId="4244" priority="7611">
      <formula>LEN(TRIM(G374))&gt;0</formula>
    </cfRule>
  </conditionalFormatting>
  <conditionalFormatting sqref="F374">
    <cfRule type="notContainsBlanks" dxfId="4243" priority="7610">
      <formula>LEN(TRIM(F374))&gt;0</formula>
    </cfRule>
  </conditionalFormatting>
  <conditionalFormatting sqref="E374">
    <cfRule type="notContainsBlanks" dxfId="4242" priority="7609">
      <formula>LEN(TRIM(E374))&gt;0</formula>
    </cfRule>
  </conditionalFormatting>
  <conditionalFormatting sqref="D374">
    <cfRule type="notContainsBlanks" dxfId="4241" priority="7608">
      <formula>LEN(TRIM(D374))&gt;0</formula>
    </cfRule>
  </conditionalFormatting>
  <conditionalFormatting sqref="C374">
    <cfRule type="notContainsBlanks" dxfId="4240" priority="7607">
      <formula>LEN(TRIM(C374))&gt;0</formula>
    </cfRule>
  </conditionalFormatting>
  <conditionalFormatting sqref="I374">
    <cfRule type="notContainsBlanks" dxfId="4239" priority="7606">
      <formula>LEN(TRIM(I374))&gt;0</formula>
    </cfRule>
  </conditionalFormatting>
  <conditionalFormatting sqref="T365">
    <cfRule type="cellIs" dxfId="4238" priority="7604" operator="equal">
      <formula>"NO"</formula>
    </cfRule>
    <cfRule type="cellIs" dxfId="4237" priority="7605" operator="equal">
      <formula>"SI"</formula>
    </cfRule>
  </conditionalFormatting>
  <conditionalFormatting sqref="N377">
    <cfRule type="expression" dxfId="4236" priority="7599">
      <formula>N377=" "</formula>
    </cfRule>
    <cfRule type="expression" dxfId="4235" priority="7600">
      <formula>N377="NO PRESENTÓ CERTIFICADO"</formula>
    </cfRule>
    <cfRule type="expression" dxfId="4234" priority="7601">
      <formula>N377="PRESENTÓ CERTIFICADO"</formula>
    </cfRule>
  </conditionalFormatting>
  <conditionalFormatting sqref="P377">
    <cfRule type="expression" dxfId="4233" priority="7586">
      <formula>Q377="NO SUBSANABLE"</formula>
    </cfRule>
    <cfRule type="expression" dxfId="4232" priority="7588">
      <formula>Q377="REQUERIMIENTOS SUBSANADOS"</formula>
    </cfRule>
    <cfRule type="expression" dxfId="4231" priority="7589">
      <formula>Q377="PENDIENTES POR SUBSANAR"</formula>
    </cfRule>
    <cfRule type="expression" dxfId="4230" priority="7594">
      <formula>Q377="SIN OBSERVACIÓN"</formula>
    </cfRule>
    <cfRule type="containsBlanks" dxfId="4229" priority="7595">
      <formula>LEN(TRIM(P377))=0</formula>
    </cfRule>
  </conditionalFormatting>
  <conditionalFormatting sqref="O377">
    <cfRule type="cellIs" dxfId="4228" priority="7587" operator="equal">
      <formula>"PENDIENTE POR DESCRIPCIÓN"</formula>
    </cfRule>
    <cfRule type="cellIs" dxfId="4227" priority="7591" operator="equal">
      <formula>"DESCRIPCIÓN INSUFICIENTE"</formula>
    </cfRule>
    <cfRule type="cellIs" dxfId="4226" priority="7592" operator="equal">
      <formula>"NO ESTÁ ACORDE A ITEM 5.2.1 (T.R.)"</formula>
    </cfRule>
    <cfRule type="cellIs" dxfId="4225" priority="7593" operator="equal">
      <formula>"ACORDE A ITEM 5.2.1 (T.R.)"</formula>
    </cfRule>
  </conditionalFormatting>
  <conditionalFormatting sqref="Q377">
    <cfRule type="containsBlanks" dxfId="4224" priority="7581">
      <formula>LEN(TRIM(Q377))=0</formula>
    </cfRule>
    <cfRule type="cellIs" dxfId="4223" priority="7590" operator="equal">
      <formula>"REQUERIMIENTOS SUBSANADOS"</formula>
    </cfRule>
    <cfRule type="containsText" dxfId="4222" priority="7596" operator="containsText" text="NO SUBSANABLE">
      <formula>NOT(ISERROR(SEARCH("NO SUBSANABLE",Q377)))</formula>
    </cfRule>
    <cfRule type="containsText" dxfId="4221" priority="7597" operator="containsText" text="PENDIENTES POR SUBSANAR">
      <formula>NOT(ISERROR(SEARCH("PENDIENTES POR SUBSANAR",Q377)))</formula>
    </cfRule>
    <cfRule type="containsText" dxfId="4220" priority="7598" operator="containsText" text="SIN OBSERVACIÓN">
      <formula>NOT(ISERROR(SEARCH("SIN OBSERVACIÓN",Q377)))</formula>
    </cfRule>
  </conditionalFormatting>
  <conditionalFormatting sqref="R377">
    <cfRule type="containsBlanks" dxfId="4219" priority="7580">
      <formula>LEN(TRIM(R377))=0</formula>
    </cfRule>
    <cfRule type="cellIs" dxfId="4218" priority="7582" operator="equal">
      <formula>"NO CUMPLEN CON LO SOLICITADO"</formula>
    </cfRule>
    <cfRule type="cellIs" dxfId="4217" priority="7583" operator="equal">
      <formula>"CUMPLEN CON LO SOLICITADO"</formula>
    </cfRule>
    <cfRule type="cellIs" dxfId="4216" priority="7584" operator="equal">
      <formula>"PENDIENTES"</formula>
    </cfRule>
    <cfRule type="cellIs" dxfId="4215" priority="7585" operator="equal">
      <formula>"NINGUNO"</formula>
    </cfRule>
  </conditionalFormatting>
  <conditionalFormatting sqref="H377">
    <cfRule type="notContainsBlanks" dxfId="4214" priority="7579">
      <formula>LEN(TRIM(H377))&gt;0</formula>
    </cfRule>
  </conditionalFormatting>
  <conditionalFormatting sqref="G377">
    <cfRule type="notContainsBlanks" dxfId="4213" priority="7578">
      <formula>LEN(TRIM(G377))&gt;0</formula>
    </cfRule>
  </conditionalFormatting>
  <conditionalFormatting sqref="F377">
    <cfRule type="notContainsBlanks" dxfId="4212" priority="7577">
      <formula>LEN(TRIM(F377))&gt;0</formula>
    </cfRule>
  </conditionalFormatting>
  <conditionalFormatting sqref="E377">
    <cfRule type="notContainsBlanks" dxfId="4211" priority="7576">
      <formula>LEN(TRIM(E377))&gt;0</formula>
    </cfRule>
  </conditionalFormatting>
  <conditionalFormatting sqref="D377">
    <cfRule type="notContainsBlanks" dxfId="4210" priority="7575">
      <formula>LEN(TRIM(D377))&gt;0</formula>
    </cfRule>
  </conditionalFormatting>
  <conditionalFormatting sqref="C377">
    <cfRule type="notContainsBlanks" dxfId="4209" priority="7574">
      <formula>LEN(TRIM(C377))&gt;0</formula>
    </cfRule>
  </conditionalFormatting>
  <conditionalFormatting sqref="I377">
    <cfRule type="notContainsBlanks" dxfId="4208" priority="7573">
      <formula>LEN(TRIM(I377))&gt;0</formula>
    </cfRule>
  </conditionalFormatting>
  <conditionalFormatting sqref="T50">
    <cfRule type="cellIs" dxfId="4207" priority="7499" operator="equal">
      <formula>"NO CUMPLE"</formula>
    </cfRule>
    <cfRule type="cellIs" dxfId="4206" priority="7500" operator="equal">
      <formula>"CUMPLE"</formula>
    </cfRule>
  </conditionalFormatting>
  <conditionalFormatting sqref="S299 S302 S305 S308 S311">
    <cfRule type="cellIs" dxfId="4205" priority="7471" operator="greaterThan">
      <formula>0</formula>
    </cfRule>
    <cfRule type="cellIs" dxfId="4204" priority="7472" operator="equal">
      <formula>0</formula>
    </cfRule>
  </conditionalFormatting>
  <conditionalFormatting sqref="S321 S324 S327 S330 S333">
    <cfRule type="cellIs" dxfId="4203" priority="7469" operator="greaterThan">
      <formula>0</formula>
    </cfRule>
    <cfRule type="cellIs" dxfId="4202" priority="7470" operator="equal">
      <formula>0</formula>
    </cfRule>
  </conditionalFormatting>
  <conditionalFormatting sqref="S343 S346 S349 S352 S355">
    <cfRule type="cellIs" dxfId="4201" priority="7467" operator="greaterThan">
      <formula>0</formula>
    </cfRule>
    <cfRule type="cellIs" dxfId="4200" priority="7468" operator="equal">
      <formula>0</formula>
    </cfRule>
  </conditionalFormatting>
  <conditionalFormatting sqref="S365 S368 S371 S374 S377">
    <cfRule type="cellIs" dxfId="4199" priority="7465" operator="greaterThan">
      <formula>0</formula>
    </cfRule>
    <cfRule type="cellIs" dxfId="4198" priority="7466" operator="equal">
      <formula>0</formula>
    </cfRule>
  </conditionalFormatting>
  <conditionalFormatting sqref="T72">
    <cfRule type="cellIs" dxfId="4197" priority="7463" operator="equal">
      <formula>"NO CUMPLE"</formula>
    </cfRule>
    <cfRule type="cellIs" dxfId="4196" priority="7464" operator="equal">
      <formula>"CUMPLE"</formula>
    </cfRule>
  </conditionalFormatting>
  <conditionalFormatting sqref="T94">
    <cfRule type="cellIs" dxfId="4195" priority="7461" operator="equal">
      <formula>"NO CUMPLE"</formula>
    </cfRule>
    <cfRule type="cellIs" dxfId="4194" priority="7462" operator="equal">
      <formula>"CUMPLE"</formula>
    </cfRule>
  </conditionalFormatting>
  <conditionalFormatting sqref="T116">
    <cfRule type="cellIs" dxfId="4193" priority="7459" operator="equal">
      <formula>"NO CUMPLE"</formula>
    </cfRule>
    <cfRule type="cellIs" dxfId="4192" priority="7460" operator="equal">
      <formula>"CUMPLE"</formula>
    </cfRule>
  </conditionalFormatting>
  <conditionalFormatting sqref="T138">
    <cfRule type="cellIs" dxfId="4191" priority="7457" operator="equal">
      <formula>"NO CUMPLE"</formula>
    </cfRule>
    <cfRule type="cellIs" dxfId="4190" priority="7458" operator="equal">
      <formula>"CUMPLE"</formula>
    </cfRule>
  </conditionalFormatting>
  <conditionalFormatting sqref="T160">
    <cfRule type="cellIs" dxfId="4189" priority="7455" operator="equal">
      <formula>"NO CUMPLE"</formula>
    </cfRule>
    <cfRule type="cellIs" dxfId="4188" priority="7456" operator="equal">
      <formula>"CUMPLE"</formula>
    </cfRule>
  </conditionalFormatting>
  <conditionalFormatting sqref="T182">
    <cfRule type="cellIs" dxfId="4187" priority="7453" operator="equal">
      <formula>"NO CUMPLE"</formula>
    </cfRule>
    <cfRule type="cellIs" dxfId="4186" priority="7454" operator="equal">
      <formula>"CUMPLE"</formula>
    </cfRule>
  </conditionalFormatting>
  <conditionalFormatting sqref="T204">
    <cfRule type="cellIs" dxfId="4185" priority="7451" operator="equal">
      <formula>"NO CUMPLE"</formula>
    </cfRule>
    <cfRule type="cellIs" dxfId="4184" priority="7452" operator="equal">
      <formula>"CUMPLE"</formula>
    </cfRule>
  </conditionalFormatting>
  <conditionalFormatting sqref="T226">
    <cfRule type="cellIs" dxfId="4183" priority="7449" operator="equal">
      <formula>"NO CUMPLE"</formula>
    </cfRule>
    <cfRule type="cellIs" dxfId="4182" priority="7450" operator="equal">
      <formula>"CUMPLE"</formula>
    </cfRule>
  </conditionalFormatting>
  <conditionalFormatting sqref="T248">
    <cfRule type="cellIs" dxfId="4181" priority="7447" operator="equal">
      <formula>"NO CUMPLE"</formula>
    </cfRule>
    <cfRule type="cellIs" dxfId="4180" priority="7448" operator="equal">
      <formula>"CUMPLE"</formula>
    </cfRule>
  </conditionalFormatting>
  <conditionalFormatting sqref="T270">
    <cfRule type="cellIs" dxfId="4179" priority="7445" operator="equal">
      <formula>"NO CUMPLE"</formula>
    </cfRule>
    <cfRule type="cellIs" dxfId="4178" priority="7446" operator="equal">
      <formula>"CUMPLE"</formula>
    </cfRule>
  </conditionalFormatting>
  <conditionalFormatting sqref="T292">
    <cfRule type="cellIs" dxfId="4177" priority="7443" operator="equal">
      <formula>"NO CUMPLE"</formula>
    </cfRule>
    <cfRule type="cellIs" dxfId="4176" priority="7444" operator="equal">
      <formula>"CUMPLE"</formula>
    </cfRule>
  </conditionalFormatting>
  <conditionalFormatting sqref="T314">
    <cfRule type="cellIs" dxfId="4175" priority="7441" operator="equal">
      <formula>"NO CUMPLE"</formula>
    </cfRule>
    <cfRule type="cellIs" dxfId="4174" priority="7442" operator="equal">
      <formula>"CUMPLE"</formula>
    </cfRule>
  </conditionalFormatting>
  <conditionalFormatting sqref="T336">
    <cfRule type="cellIs" dxfId="4173" priority="7439" operator="equal">
      <formula>"NO CUMPLE"</formula>
    </cfRule>
    <cfRule type="cellIs" dxfId="4172" priority="7440" operator="equal">
      <formula>"CUMPLE"</formula>
    </cfRule>
  </conditionalFormatting>
  <conditionalFormatting sqref="T358">
    <cfRule type="cellIs" dxfId="4171" priority="7437" operator="equal">
      <formula>"NO CUMPLE"</formula>
    </cfRule>
    <cfRule type="cellIs" dxfId="4170" priority="7438" operator="equal">
      <formula>"CUMPLE"</formula>
    </cfRule>
  </conditionalFormatting>
  <conditionalFormatting sqref="T380">
    <cfRule type="cellIs" dxfId="4169" priority="7435" operator="equal">
      <formula>"NO CUMPLE"</formula>
    </cfRule>
    <cfRule type="cellIs" dxfId="4168" priority="7436" operator="equal">
      <formula>"CUMPLE"</formula>
    </cfRule>
  </conditionalFormatting>
  <conditionalFormatting sqref="K19">
    <cfRule type="expression" dxfId="4167" priority="7433">
      <formula>J19="NO CUMPLE"</formula>
    </cfRule>
    <cfRule type="expression" dxfId="4166" priority="7434">
      <formula>J19="CUMPLE"</formula>
    </cfRule>
  </conditionalFormatting>
  <conditionalFormatting sqref="M19">
    <cfRule type="expression" dxfId="4165" priority="7431">
      <formula>L19="NO CUMPLE"</formula>
    </cfRule>
    <cfRule type="expression" dxfId="4164" priority="7432">
      <formula>L19="CUMPLE"</formula>
    </cfRule>
  </conditionalFormatting>
  <conditionalFormatting sqref="J19:J21">
    <cfRule type="cellIs" dxfId="4163" priority="7429" operator="equal">
      <formula>"NO CUMPLE"</formula>
    </cfRule>
    <cfRule type="cellIs" dxfId="4162" priority="7430" operator="equal">
      <formula>"CUMPLE"</formula>
    </cfRule>
  </conditionalFormatting>
  <conditionalFormatting sqref="L19:L21">
    <cfRule type="cellIs" dxfId="4161" priority="7427" operator="equal">
      <formula>"NO CUMPLE"</formula>
    </cfRule>
    <cfRule type="cellIs" dxfId="4160" priority="7428" operator="equal">
      <formula>"CUMPLE"</formula>
    </cfRule>
  </conditionalFormatting>
  <conditionalFormatting sqref="K20:K21">
    <cfRule type="expression" dxfId="4159" priority="7425">
      <formula>J20="NO CUMPLE"</formula>
    </cfRule>
    <cfRule type="expression" dxfId="4158" priority="7426">
      <formula>J20="CUMPLE"</formula>
    </cfRule>
  </conditionalFormatting>
  <conditionalFormatting sqref="M20">
    <cfRule type="expression" dxfId="4157" priority="7421">
      <formula>L20="NO CUMPLE"</formula>
    </cfRule>
    <cfRule type="expression" dxfId="4156" priority="7422">
      <formula>L20="CUMPLE"</formula>
    </cfRule>
  </conditionalFormatting>
  <conditionalFormatting sqref="K22">
    <cfRule type="expression" dxfId="4155" priority="7419">
      <formula>J22="NO CUMPLE"</formula>
    </cfRule>
    <cfRule type="expression" dxfId="4154" priority="7420">
      <formula>J22="CUMPLE"</formula>
    </cfRule>
  </conditionalFormatting>
  <conditionalFormatting sqref="M22">
    <cfRule type="expression" dxfId="4153" priority="7417">
      <formula>L22="NO CUMPLE"</formula>
    </cfRule>
    <cfRule type="expression" dxfId="4152" priority="7418">
      <formula>L22="CUMPLE"</formula>
    </cfRule>
  </conditionalFormatting>
  <conditionalFormatting sqref="J22:J27">
    <cfRule type="cellIs" dxfId="4151" priority="7415" operator="equal">
      <formula>"NO CUMPLE"</formula>
    </cfRule>
    <cfRule type="cellIs" dxfId="4150" priority="7416" operator="equal">
      <formula>"CUMPLE"</formula>
    </cfRule>
  </conditionalFormatting>
  <conditionalFormatting sqref="L22:L24">
    <cfRule type="cellIs" dxfId="4149" priority="7413" operator="equal">
      <formula>"NO CUMPLE"</formula>
    </cfRule>
    <cfRule type="cellIs" dxfId="4148" priority="7414" operator="equal">
      <formula>"CUMPLE"</formula>
    </cfRule>
  </conditionalFormatting>
  <conditionalFormatting sqref="K23:K24">
    <cfRule type="expression" dxfId="4147" priority="7411">
      <formula>J23="NO CUMPLE"</formula>
    </cfRule>
    <cfRule type="expression" dxfId="4146" priority="7412">
      <formula>J23="CUMPLE"</formula>
    </cfRule>
  </conditionalFormatting>
  <conditionalFormatting sqref="M23">
    <cfRule type="expression" dxfId="4145" priority="7407">
      <formula>L23="NO CUMPLE"</formula>
    </cfRule>
    <cfRule type="expression" dxfId="4144" priority="7408">
      <formula>L23="CUMPLE"</formula>
    </cfRule>
  </conditionalFormatting>
  <conditionalFormatting sqref="K25">
    <cfRule type="expression" dxfId="4143" priority="7405">
      <formula>J25="NO CUMPLE"</formula>
    </cfRule>
    <cfRule type="expression" dxfId="4142" priority="7406">
      <formula>J25="CUMPLE"</formula>
    </cfRule>
  </conditionalFormatting>
  <conditionalFormatting sqref="M25">
    <cfRule type="expression" dxfId="4141" priority="7403">
      <formula>L25="NO CUMPLE"</formula>
    </cfRule>
    <cfRule type="expression" dxfId="4140" priority="7404">
      <formula>L25="CUMPLE"</formula>
    </cfRule>
  </conditionalFormatting>
  <conditionalFormatting sqref="L25:L27">
    <cfRule type="cellIs" dxfId="4139" priority="7399" operator="equal">
      <formula>"NO CUMPLE"</formula>
    </cfRule>
    <cfRule type="cellIs" dxfId="4138" priority="7400" operator="equal">
      <formula>"CUMPLE"</formula>
    </cfRule>
  </conditionalFormatting>
  <conditionalFormatting sqref="K26:K27">
    <cfRule type="expression" dxfId="4137" priority="7397">
      <formula>J26="NO CUMPLE"</formula>
    </cfRule>
    <cfRule type="expression" dxfId="4136" priority="7398">
      <formula>J26="CUMPLE"</formula>
    </cfRule>
  </conditionalFormatting>
  <conditionalFormatting sqref="M26">
    <cfRule type="expression" dxfId="4135" priority="7393">
      <formula>L26="NO CUMPLE"</formula>
    </cfRule>
    <cfRule type="expression" dxfId="4134" priority="7394">
      <formula>L26="CUMPLE"</formula>
    </cfRule>
  </conditionalFormatting>
  <conditionalFormatting sqref="N387">
    <cfRule type="expression" dxfId="4133" priority="6270">
      <formula>N387=" "</formula>
    </cfRule>
    <cfRule type="expression" dxfId="4132" priority="6271">
      <formula>N387="NO PRESENTÓ CERTIFICADO"</formula>
    </cfRule>
    <cfRule type="expression" dxfId="4131" priority="6272">
      <formula>N387="PRESENTÓ CERTIFICADO"</formula>
    </cfRule>
  </conditionalFormatting>
  <conditionalFormatting sqref="P387">
    <cfRule type="expression" dxfId="4130" priority="6257">
      <formula>Q387="NO SUBSANABLE"</formula>
    </cfRule>
    <cfRule type="expression" dxfId="4129" priority="6259">
      <formula>Q387="REQUERIMIENTOS SUBSANADOS"</formula>
    </cfRule>
    <cfRule type="expression" dxfId="4128" priority="6260">
      <formula>Q387="PENDIENTES POR SUBSANAR"</formula>
    </cfRule>
    <cfRule type="expression" dxfId="4127" priority="6265">
      <formula>Q387="SIN OBSERVACIÓN"</formula>
    </cfRule>
    <cfRule type="containsBlanks" dxfId="4126" priority="6266">
      <formula>LEN(TRIM(P387))=0</formula>
    </cfRule>
  </conditionalFormatting>
  <conditionalFormatting sqref="O387">
    <cfRule type="cellIs" dxfId="4125" priority="6258" operator="equal">
      <formula>"PENDIENTE POR DESCRIPCIÓN"</formula>
    </cfRule>
    <cfRule type="cellIs" dxfId="4124" priority="6262" operator="equal">
      <formula>"DESCRIPCIÓN INSUFICIENTE"</formula>
    </cfRule>
    <cfRule type="cellIs" dxfId="4123" priority="6263" operator="equal">
      <formula>"NO ESTÁ ACORDE A ITEM 5.2.1 (T.R.)"</formula>
    </cfRule>
    <cfRule type="cellIs" dxfId="4122" priority="6264" operator="equal">
      <formula>"ACORDE A ITEM 5.2.1 (T.R.)"</formula>
    </cfRule>
  </conditionalFormatting>
  <conditionalFormatting sqref="Q387">
    <cfRule type="containsBlanks" dxfId="4121" priority="6252">
      <formula>LEN(TRIM(Q387))=0</formula>
    </cfRule>
    <cfRule type="cellIs" dxfId="4120" priority="6261" operator="equal">
      <formula>"REQUERIMIENTOS SUBSANADOS"</formula>
    </cfRule>
    <cfRule type="containsText" dxfId="4119" priority="6267" operator="containsText" text="NO SUBSANABLE">
      <formula>NOT(ISERROR(SEARCH("NO SUBSANABLE",Q387)))</formula>
    </cfRule>
    <cfRule type="containsText" dxfId="4118" priority="6268" operator="containsText" text="PENDIENTES POR SUBSANAR">
      <formula>NOT(ISERROR(SEARCH("PENDIENTES POR SUBSANAR",Q387)))</formula>
    </cfRule>
    <cfRule type="containsText" dxfId="4117" priority="6269" operator="containsText" text="SIN OBSERVACIÓN">
      <formula>NOT(ISERROR(SEARCH("SIN OBSERVACIÓN",Q387)))</formula>
    </cfRule>
  </conditionalFormatting>
  <conditionalFormatting sqref="R387">
    <cfRule type="containsBlanks" dxfId="4116" priority="6251">
      <formula>LEN(TRIM(R387))=0</formula>
    </cfRule>
    <cfRule type="cellIs" dxfId="4115" priority="6253" operator="equal">
      <formula>"NO CUMPLEN CON LO SOLICITADO"</formula>
    </cfRule>
    <cfRule type="cellIs" dxfId="4114" priority="6254" operator="equal">
      <formula>"CUMPLEN CON LO SOLICITADO"</formula>
    </cfRule>
    <cfRule type="cellIs" dxfId="4113" priority="6255" operator="equal">
      <formula>"PENDIENTES"</formula>
    </cfRule>
    <cfRule type="cellIs" dxfId="4112" priority="6256" operator="equal">
      <formula>"NINGUNO"</formula>
    </cfRule>
  </conditionalFormatting>
  <conditionalFormatting sqref="B402">
    <cfRule type="cellIs" dxfId="4111" priority="6249" operator="equal">
      <formula>"NO CUMPLE CON LA EXPERIENCIA REQUERIDA"</formula>
    </cfRule>
    <cfRule type="cellIs" dxfId="4110" priority="6250" operator="equal">
      <formula>"CUMPLE CON LA EXPERIENCIA REQUERIDA"</formula>
    </cfRule>
  </conditionalFormatting>
  <conditionalFormatting sqref="H387">
    <cfRule type="notContainsBlanks" dxfId="4109" priority="6248">
      <formula>LEN(TRIM(H387))&gt;0</formula>
    </cfRule>
  </conditionalFormatting>
  <conditionalFormatting sqref="G387">
    <cfRule type="notContainsBlanks" dxfId="4108" priority="6247">
      <formula>LEN(TRIM(G387))&gt;0</formula>
    </cfRule>
  </conditionalFormatting>
  <conditionalFormatting sqref="F387">
    <cfRule type="notContainsBlanks" dxfId="4107" priority="6246">
      <formula>LEN(TRIM(F387))&gt;0</formula>
    </cfRule>
  </conditionalFormatting>
  <conditionalFormatting sqref="E387">
    <cfRule type="notContainsBlanks" dxfId="4106" priority="6245">
      <formula>LEN(TRIM(E387))&gt;0</formula>
    </cfRule>
  </conditionalFormatting>
  <conditionalFormatting sqref="D387">
    <cfRule type="notContainsBlanks" dxfId="4105" priority="6244">
      <formula>LEN(TRIM(D387))&gt;0</formula>
    </cfRule>
  </conditionalFormatting>
  <conditionalFormatting sqref="C387">
    <cfRule type="notContainsBlanks" dxfId="4104" priority="6243">
      <formula>LEN(TRIM(C387))&gt;0</formula>
    </cfRule>
  </conditionalFormatting>
  <conditionalFormatting sqref="I387">
    <cfRule type="notContainsBlanks" dxfId="4103" priority="6242">
      <formula>LEN(TRIM(I387))&gt;0</formula>
    </cfRule>
  </conditionalFormatting>
  <conditionalFormatting sqref="N390 N393">
    <cfRule type="expression" dxfId="4102" priority="6239">
      <formula>N390=" "</formula>
    </cfRule>
    <cfRule type="expression" dxfId="4101" priority="6240">
      <formula>N390="NO PRESENTÓ CERTIFICADO"</formula>
    </cfRule>
    <cfRule type="expression" dxfId="4100" priority="6241">
      <formula>N390="PRESENTÓ CERTIFICADO"</formula>
    </cfRule>
  </conditionalFormatting>
  <conditionalFormatting sqref="P390 P393">
    <cfRule type="expression" dxfId="4099" priority="6226">
      <formula>Q390="NO SUBSANABLE"</formula>
    </cfRule>
    <cfRule type="expression" dxfId="4098" priority="6228">
      <formula>Q390="REQUERIMIENTOS SUBSANADOS"</formula>
    </cfRule>
    <cfRule type="expression" dxfId="4097" priority="6229">
      <formula>Q390="PENDIENTES POR SUBSANAR"</formula>
    </cfRule>
    <cfRule type="expression" dxfId="4096" priority="6234">
      <formula>Q390="SIN OBSERVACIÓN"</formula>
    </cfRule>
    <cfRule type="containsBlanks" dxfId="4095" priority="6235">
      <formula>LEN(TRIM(P390))=0</formula>
    </cfRule>
  </conditionalFormatting>
  <conditionalFormatting sqref="O390 O393">
    <cfRule type="cellIs" dxfId="4094" priority="6227" operator="equal">
      <formula>"PENDIENTE POR DESCRIPCIÓN"</formula>
    </cfRule>
    <cfRule type="cellIs" dxfId="4093" priority="6231" operator="equal">
      <formula>"DESCRIPCIÓN INSUFICIENTE"</formula>
    </cfRule>
    <cfRule type="cellIs" dxfId="4092" priority="6232" operator="equal">
      <formula>"NO ESTÁ ACORDE A ITEM 5.2.1 (T.R.)"</formula>
    </cfRule>
    <cfRule type="cellIs" dxfId="4091" priority="6233" operator="equal">
      <formula>"ACORDE A ITEM 5.2.1 (T.R.)"</formula>
    </cfRule>
  </conditionalFormatting>
  <conditionalFormatting sqref="Q390 Q393">
    <cfRule type="containsBlanks" dxfId="4090" priority="6221">
      <formula>LEN(TRIM(Q390))=0</formula>
    </cfRule>
    <cfRule type="cellIs" dxfId="4089" priority="6230" operator="equal">
      <formula>"REQUERIMIENTOS SUBSANADOS"</formula>
    </cfRule>
    <cfRule type="containsText" dxfId="4088" priority="6236" operator="containsText" text="NO SUBSANABLE">
      <formula>NOT(ISERROR(SEARCH("NO SUBSANABLE",Q390)))</formula>
    </cfRule>
    <cfRule type="containsText" dxfId="4087" priority="6237" operator="containsText" text="PENDIENTES POR SUBSANAR">
      <formula>NOT(ISERROR(SEARCH("PENDIENTES POR SUBSANAR",Q390)))</formula>
    </cfRule>
    <cfRule type="containsText" dxfId="4086" priority="6238" operator="containsText" text="SIN OBSERVACIÓN">
      <formula>NOT(ISERROR(SEARCH("SIN OBSERVACIÓN",Q390)))</formula>
    </cfRule>
  </conditionalFormatting>
  <conditionalFormatting sqref="R390 R393">
    <cfRule type="containsBlanks" dxfId="4085" priority="6220">
      <formula>LEN(TRIM(R390))=0</formula>
    </cfRule>
    <cfRule type="cellIs" dxfId="4084" priority="6222" operator="equal">
      <formula>"NO CUMPLEN CON LO SOLICITADO"</formula>
    </cfRule>
    <cfRule type="cellIs" dxfId="4083" priority="6223" operator="equal">
      <formula>"CUMPLEN CON LO SOLICITADO"</formula>
    </cfRule>
    <cfRule type="cellIs" dxfId="4082" priority="6224" operator="equal">
      <formula>"PENDIENTES"</formula>
    </cfRule>
    <cfRule type="cellIs" dxfId="4081" priority="6225" operator="equal">
      <formula>"NINGUNO"</formula>
    </cfRule>
  </conditionalFormatting>
  <conditionalFormatting sqref="H390 H393">
    <cfRule type="notContainsBlanks" dxfId="4080" priority="6219">
      <formula>LEN(TRIM(H390))&gt;0</formula>
    </cfRule>
  </conditionalFormatting>
  <conditionalFormatting sqref="G390 G393">
    <cfRule type="notContainsBlanks" dxfId="4079" priority="6218">
      <formula>LEN(TRIM(G390))&gt;0</formula>
    </cfRule>
  </conditionalFormatting>
  <conditionalFormatting sqref="F390 F393">
    <cfRule type="notContainsBlanks" dxfId="4078" priority="6217">
      <formula>LEN(TRIM(F390))&gt;0</formula>
    </cfRule>
  </conditionalFormatting>
  <conditionalFormatting sqref="E390 E393">
    <cfRule type="notContainsBlanks" dxfId="4077" priority="6216">
      <formula>LEN(TRIM(E390))&gt;0</formula>
    </cfRule>
  </conditionalFormatting>
  <conditionalFormatting sqref="D390 D393">
    <cfRule type="notContainsBlanks" dxfId="4076" priority="6215">
      <formula>LEN(TRIM(D390))&gt;0</formula>
    </cfRule>
  </conditionalFormatting>
  <conditionalFormatting sqref="C390 C393">
    <cfRule type="notContainsBlanks" dxfId="4075" priority="6214">
      <formula>LEN(TRIM(C390))&gt;0</formula>
    </cfRule>
  </conditionalFormatting>
  <conditionalFormatting sqref="I390 I393">
    <cfRule type="notContainsBlanks" dxfId="4074" priority="6213">
      <formula>LEN(TRIM(I390))&gt;0</formula>
    </cfRule>
  </conditionalFormatting>
  <conditionalFormatting sqref="N396">
    <cfRule type="expression" dxfId="4073" priority="6210">
      <formula>N396=" "</formula>
    </cfRule>
    <cfRule type="expression" dxfId="4072" priority="6211">
      <formula>N396="NO PRESENTÓ CERTIFICADO"</formula>
    </cfRule>
    <cfRule type="expression" dxfId="4071" priority="6212">
      <formula>N396="PRESENTÓ CERTIFICADO"</formula>
    </cfRule>
  </conditionalFormatting>
  <conditionalFormatting sqref="P396">
    <cfRule type="expression" dxfId="4070" priority="6197">
      <formula>Q396="NO SUBSANABLE"</formula>
    </cfRule>
    <cfRule type="expression" dxfId="4069" priority="6199">
      <formula>Q396="REQUERIMIENTOS SUBSANADOS"</formula>
    </cfRule>
    <cfRule type="expression" dxfId="4068" priority="6200">
      <formula>Q396="PENDIENTES POR SUBSANAR"</formula>
    </cfRule>
    <cfRule type="expression" dxfId="4067" priority="6205">
      <formula>Q396="SIN OBSERVACIÓN"</formula>
    </cfRule>
    <cfRule type="containsBlanks" dxfId="4066" priority="6206">
      <formula>LEN(TRIM(P396))=0</formula>
    </cfRule>
  </conditionalFormatting>
  <conditionalFormatting sqref="O396">
    <cfRule type="cellIs" dxfId="4065" priority="6198" operator="equal">
      <formula>"PENDIENTE POR DESCRIPCIÓN"</formula>
    </cfRule>
    <cfRule type="cellIs" dxfId="4064" priority="6202" operator="equal">
      <formula>"DESCRIPCIÓN INSUFICIENTE"</formula>
    </cfRule>
    <cfRule type="cellIs" dxfId="4063" priority="6203" operator="equal">
      <formula>"NO ESTÁ ACORDE A ITEM 5.2.1 (T.R.)"</formula>
    </cfRule>
    <cfRule type="cellIs" dxfId="4062" priority="6204" operator="equal">
      <formula>"ACORDE A ITEM 5.2.1 (T.R.)"</formula>
    </cfRule>
  </conditionalFormatting>
  <conditionalFormatting sqref="Q396">
    <cfRule type="containsBlanks" dxfId="4061" priority="6192">
      <formula>LEN(TRIM(Q396))=0</formula>
    </cfRule>
    <cfRule type="cellIs" dxfId="4060" priority="6201" operator="equal">
      <formula>"REQUERIMIENTOS SUBSANADOS"</formula>
    </cfRule>
    <cfRule type="containsText" dxfId="4059" priority="6207" operator="containsText" text="NO SUBSANABLE">
      <formula>NOT(ISERROR(SEARCH("NO SUBSANABLE",Q396)))</formula>
    </cfRule>
    <cfRule type="containsText" dxfId="4058" priority="6208" operator="containsText" text="PENDIENTES POR SUBSANAR">
      <formula>NOT(ISERROR(SEARCH("PENDIENTES POR SUBSANAR",Q396)))</formula>
    </cfRule>
    <cfRule type="containsText" dxfId="4057" priority="6209" operator="containsText" text="SIN OBSERVACIÓN">
      <formula>NOT(ISERROR(SEARCH("SIN OBSERVACIÓN",Q396)))</formula>
    </cfRule>
  </conditionalFormatting>
  <conditionalFormatting sqref="R396">
    <cfRule type="containsBlanks" dxfId="4056" priority="6191">
      <formula>LEN(TRIM(R396))=0</formula>
    </cfRule>
    <cfRule type="cellIs" dxfId="4055" priority="6193" operator="equal">
      <formula>"NO CUMPLEN CON LO SOLICITADO"</formula>
    </cfRule>
    <cfRule type="cellIs" dxfId="4054" priority="6194" operator="equal">
      <formula>"CUMPLEN CON LO SOLICITADO"</formula>
    </cfRule>
    <cfRule type="cellIs" dxfId="4053" priority="6195" operator="equal">
      <formula>"PENDIENTES"</formula>
    </cfRule>
    <cfRule type="cellIs" dxfId="4052" priority="6196" operator="equal">
      <formula>"NINGUNO"</formula>
    </cfRule>
  </conditionalFormatting>
  <conditionalFormatting sqref="H396">
    <cfRule type="notContainsBlanks" dxfId="4051" priority="6190">
      <formula>LEN(TRIM(H396))&gt;0</formula>
    </cfRule>
  </conditionalFormatting>
  <conditionalFormatting sqref="G396">
    <cfRule type="notContainsBlanks" dxfId="4050" priority="6189">
      <formula>LEN(TRIM(G396))&gt;0</formula>
    </cfRule>
  </conditionalFormatting>
  <conditionalFormatting sqref="F396">
    <cfRule type="notContainsBlanks" dxfId="4049" priority="6188">
      <formula>LEN(TRIM(F396))&gt;0</formula>
    </cfRule>
  </conditionalFormatting>
  <conditionalFormatting sqref="E396">
    <cfRule type="notContainsBlanks" dxfId="4048" priority="6187">
      <formula>LEN(TRIM(E396))&gt;0</formula>
    </cfRule>
  </conditionalFormatting>
  <conditionalFormatting sqref="D396">
    <cfRule type="notContainsBlanks" dxfId="4047" priority="6186">
      <formula>LEN(TRIM(D396))&gt;0</formula>
    </cfRule>
  </conditionalFormatting>
  <conditionalFormatting sqref="C396">
    <cfRule type="notContainsBlanks" dxfId="4046" priority="6185">
      <formula>LEN(TRIM(C396))&gt;0</formula>
    </cfRule>
  </conditionalFormatting>
  <conditionalFormatting sqref="I396">
    <cfRule type="notContainsBlanks" dxfId="4045" priority="6184">
      <formula>LEN(TRIM(I396))&gt;0</formula>
    </cfRule>
  </conditionalFormatting>
  <conditionalFormatting sqref="T387">
    <cfRule type="cellIs" dxfId="4044" priority="6182" operator="equal">
      <formula>"NO"</formula>
    </cfRule>
    <cfRule type="cellIs" dxfId="4043" priority="6183" operator="equal">
      <formula>"SI"</formula>
    </cfRule>
  </conditionalFormatting>
  <conditionalFormatting sqref="N399">
    <cfRule type="expression" dxfId="4042" priority="6179">
      <formula>N399=" "</formula>
    </cfRule>
    <cfRule type="expression" dxfId="4041" priority="6180">
      <formula>N399="NO PRESENTÓ CERTIFICADO"</formula>
    </cfRule>
    <cfRule type="expression" dxfId="4040" priority="6181">
      <formula>N399="PRESENTÓ CERTIFICADO"</formula>
    </cfRule>
  </conditionalFormatting>
  <conditionalFormatting sqref="P399">
    <cfRule type="expression" dxfId="4039" priority="6166">
      <formula>Q399="NO SUBSANABLE"</formula>
    </cfRule>
    <cfRule type="expression" dxfId="4038" priority="6168">
      <formula>Q399="REQUERIMIENTOS SUBSANADOS"</formula>
    </cfRule>
    <cfRule type="expression" dxfId="4037" priority="6169">
      <formula>Q399="PENDIENTES POR SUBSANAR"</formula>
    </cfRule>
    <cfRule type="expression" dxfId="4036" priority="6174">
      <formula>Q399="SIN OBSERVACIÓN"</formula>
    </cfRule>
    <cfRule type="containsBlanks" dxfId="4035" priority="6175">
      <formula>LEN(TRIM(P399))=0</formula>
    </cfRule>
  </conditionalFormatting>
  <conditionalFormatting sqref="O399">
    <cfRule type="cellIs" dxfId="4034" priority="6167" operator="equal">
      <formula>"PENDIENTE POR DESCRIPCIÓN"</formula>
    </cfRule>
    <cfRule type="cellIs" dxfId="4033" priority="6171" operator="equal">
      <formula>"DESCRIPCIÓN INSUFICIENTE"</formula>
    </cfRule>
    <cfRule type="cellIs" dxfId="4032" priority="6172" operator="equal">
      <formula>"NO ESTÁ ACORDE A ITEM 5.2.1 (T.R.)"</formula>
    </cfRule>
    <cfRule type="cellIs" dxfId="4031" priority="6173" operator="equal">
      <formula>"ACORDE A ITEM 5.2.1 (T.R.)"</formula>
    </cfRule>
  </conditionalFormatting>
  <conditionalFormatting sqref="Q399">
    <cfRule type="containsBlanks" dxfId="4030" priority="6161">
      <formula>LEN(TRIM(Q399))=0</formula>
    </cfRule>
    <cfRule type="cellIs" dxfId="4029" priority="6170" operator="equal">
      <formula>"REQUERIMIENTOS SUBSANADOS"</formula>
    </cfRule>
    <cfRule type="containsText" dxfId="4028" priority="6176" operator="containsText" text="NO SUBSANABLE">
      <formula>NOT(ISERROR(SEARCH("NO SUBSANABLE",Q399)))</formula>
    </cfRule>
    <cfRule type="containsText" dxfId="4027" priority="6177" operator="containsText" text="PENDIENTES POR SUBSANAR">
      <formula>NOT(ISERROR(SEARCH("PENDIENTES POR SUBSANAR",Q399)))</formula>
    </cfRule>
    <cfRule type="containsText" dxfId="4026" priority="6178" operator="containsText" text="SIN OBSERVACIÓN">
      <formula>NOT(ISERROR(SEARCH("SIN OBSERVACIÓN",Q399)))</formula>
    </cfRule>
  </conditionalFormatting>
  <conditionalFormatting sqref="R399">
    <cfRule type="containsBlanks" dxfId="4025" priority="6160">
      <formula>LEN(TRIM(R399))=0</formula>
    </cfRule>
    <cfRule type="cellIs" dxfId="4024" priority="6162" operator="equal">
      <formula>"NO CUMPLEN CON LO SOLICITADO"</formula>
    </cfRule>
    <cfRule type="cellIs" dxfId="4023" priority="6163" operator="equal">
      <formula>"CUMPLEN CON LO SOLICITADO"</formula>
    </cfRule>
    <cfRule type="cellIs" dxfId="4022" priority="6164" operator="equal">
      <formula>"PENDIENTES"</formula>
    </cfRule>
    <cfRule type="cellIs" dxfId="4021" priority="6165" operator="equal">
      <formula>"NINGUNO"</formula>
    </cfRule>
  </conditionalFormatting>
  <conditionalFormatting sqref="H399">
    <cfRule type="notContainsBlanks" dxfId="4020" priority="6159">
      <formula>LEN(TRIM(H399))&gt;0</formula>
    </cfRule>
  </conditionalFormatting>
  <conditionalFormatting sqref="G399">
    <cfRule type="notContainsBlanks" dxfId="4019" priority="6158">
      <formula>LEN(TRIM(G399))&gt;0</formula>
    </cfRule>
  </conditionalFormatting>
  <conditionalFormatting sqref="F399">
    <cfRule type="notContainsBlanks" dxfId="4018" priority="6157">
      <formula>LEN(TRIM(F399))&gt;0</formula>
    </cfRule>
  </conditionalFormatting>
  <conditionalFormatting sqref="E399">
    <cfRule type="notContainsBlanks" dxfId="4017" priority="6156">
      <formula>LEN(TRIM(E399))&gt;0</formula>
    </cfRule>
  </conditionalFormatting>
  <conditionalFormatting sqref="D399">
    <cfRule type="notContainsBlanks" dxfId="4016" priority="6155">
      <formula>LEN(TRIM(D399))&gt;0</formula>
    </cfRule>
  </conditionalFormatting>
  <conditionalFormatting sqref="C399">
    <cfRule type="notContainsBlanks" dxfId="4015" priority="6154">
      <formula>LEN(TRIM(C399))&gt;0</formula>
    </cfRule>
  </conditionalFormatting>
  <conditionalFormatting sqref="I399">
    <cfRule type="notContainsBlanks" dxfId="4014" priority="6153">
      <formula>LEN(TRIM(I399))&gt;0</formula>
    </cfRule>
  </conditionalFormatting>
  <conditionalFormatting sqref="S387 S390 S393 S396 S399">
    <cfRule type="cellIs" dxfId="4013" priority="6151" operator="greaterThan">
      <formula>0</formula>
    </cfRule>
    <cfRule type="cellIs" dxfId="4012" priority="6152" operator="equal">
      <formula>0</formula>
    </cfRule>
  </conditionalFormatting>
  <conditionalFormatting sqref="T402">
    <cfRule type="cellIs" dxfId="4011" priority="6149" operator="equal">
      <formula>"NO CUMPLE"</formula>
    </cfRule>
    <cfRule type="cellIs" dxfId="4010" priority="6150" operator="equal">
      <formula>"CUMPLE"</formula>
    </cfRule>
  </conditionalFormatting>
  <conditionalFormatting sqref="N409">
    <cfRule type="expression" dxfId="4009" priority="6076">
      <formula>N409=" "</formula>
    </cfRule>
    <cfRule type="expression" dxfId="4008" priority="6077">
      <formula>N409="NO PRESENTÓ CERTIFICADO"</formula>
    </cfRule>
    <cfRule type="expression" dxfId="4007" priority="6078">
      <formula>N409="PRESENTÓ CERTIFICADO"</formula>
    </cfRule>
  </conditionalFormatting>
  <conditionalFormatting sqref="P409">
    <cfRule type="expression" dxfId="4006" priority="6063">
      <formula>Q409="NO SUBSANABLE"</formula>
    </cfRule>
    <cfRule type="expression" dxfId="4005" priority="6065">
      <formula>Q409="REQUERIMIENTOS SUBSANADOS"</formula>
    </cfRule>
    <cfRule type="expression" dxfId="4004" priority="6066">
      <formula>Q409="PENDIENTES POR SUBSANAR"</formula>
    </cfRule>
    <cfRule type="expression" dxfId="4003" priority="6071">
      <formula>Q409="SIN OBSERVACIÓN"</formula>
    </cfRule>
    <cfRule type="containsBlanks" dxfId="4002" priority="6072">
      <formula>LEN(TRIM(P409))=0</formula>
    </cfRule>
  </conditionalFormatting>
  <conditionalFormatting sqref="O409">
    <cfRule type="cellIs" dxfId="4001" priority="6064" operator="equal">
      <formula>"PENDIENTE POR DESCRIPCIÓN"</formula>
    </cfRule>
    <cfRule type="cellIs" dxfId="4000" priority="6068" operator="equal">
      <formula>"DESCRIPCIÓN INSUFICIENTE"</formula>
    </cfRule>
    <cfRule type="cellIs" dxfId="3999" priority="6069" operator="equal">
      <formula>"NO ESTÁ ACORDE A ITEM 5.2.1 (T.R.)"</formula>
    </cfRule>
    <cfRule type="cellIs" dxfId="3998" priority="6070" operator="equal">
      <formula>"ACORDE A ITEM 5.2.1 (T.R.)"</formula>
    </cfRule>
  </conditionalFormatting>
  <conditionalFormatting sqref="Q409">
    <cfRule type="containsBlanks" dxfId="3997" priority="6058">
      <formula>LEN(TRIM(Q409))=0</formula>
    </cfRule>
    <cfRule type="cellIs" dxfId="3996" priority="6067" operator="equal">
      <formula>"REQUERIMIENTOS SUBSANADOS"</formula>
    </cfRule>
    <cfRule type="containsText" dxfId="3995" priority="6073" operator="containsText" text="NO SUBSANABLE">
      <formula>NOT(ISERROR(SEARCH("NO SUBSANABLE",Q409)))</formula>
    </cfRule>
    <cfRule type="containsText" dxfId="3994" priority="6074" operator="containsText" text="PENDIENTES POR SUBSANAR">
      <formula>NOT(ISERROR(SEARCH("PENDIENTES POR SUBSANAR",Q409)))</formula>
    </cfRule>
    <cfRule type="containsText" dxfId="3993" priority="6075" operator="containsText" text="SIN OBSERVACIÓN">
      <formula>NOT(ISERROR(SEARCH("SIN OBSERVACIÓN",Q409)))</formula>
    </cfRule>
  </conditionalFormatting>
  <conditionalFormatting sqref="R409">
    <cfRule type="containsBlanks" dxfId="3992" priority="6057">
      <formula>LEN(TRIM(R409))=0</formula>
    </cfRule>
    <cfRule type="cellIs" dxfId="3991" priority="6059" operator="equal">
      <formula>"NO CUMPLEN CON LO SOLICITADO"</formula>
    </cfRule>
    <cfRule type="cellIs" dxfId="3990" priority="6060" operator="equal">
      <formula>"CUMPLEN CON LO SOLICITADO"</formula>
    </cfRule>
    <cfRule type="cellIs" dxfId="3989" priority="6061" operator="equal">
      <formula>"PENDIENTES"</formula>
    </cfRule>
    <cfRule type="cellIs" dxfId="3988" priority="6062" operator="equal">
      <formula>"NINGUNO"</formula>
    </cfRule>
  </conditionalFormatting>
  <conditionalFormatting sqref="B424">
    <cfRule type="cellIs" dxfId="3987" priority="6055" operator="equal">
      <formula>"NO CUMPLE CON LA EXPERIENCIA REQUERIDA"</formula>
    </cfRule>
    <cfRule type="cellIs" dxfId="3986" priority="6056" operator="equal">
      <formula>"CUMPLE CON LA EXPERIENCIA REQUERIDA"</formula>
    </cfRule>
  </conditionalFormatting>
  <conditionalFormatting sqref="H409">
    <cfRule type="notContainsBlanks" dxfId="3985" priority="6054">
      <formula>LEN(TRIM(H409))&gt;0</formula>
    </cfRule>
  </conditionalFormatting>
  <conditionalFormatting sqref="G409">
    <cfRule type="notContainsBlanks" dxfId="3984" priority="6053">
      <formula>LEN(TRIM(G409))&gt;0</formula>
    </cfRule>
  </conditionalFormatting>
  <conditionalFormatting sqref="F409">
    <cfRule type="notContainsBlanks" dxfId="3983" priority="6052">
      <formula>LEN(TRIM(F409))&gt;0</formula>
    </cfRule>
  </conditionalFormatting>
  <conditionalFormatting sqref="E409">
    <cfRule type="notContainsBlanks" dxfId="3982" priority="6051">
      <formula>LEN(TRIM(E409))&gt;0</formula>
    </cfRule>
  </conditionalFormatting>
  <conditionalFormatting sqref="D409">
    <cfRule type="notContainsBlanks" dxfId="3981" priority="6050">
      <formula>LEN(TRIM(D409))&gt;0</formula>
    </cfRule>
  </conditionalFormatting>
  <conditionalFormatting sqref="C409">
    <cfRule type="notContainsBlanks" dxfId="3980" priority="6049">
      <formula>LEN(TRIM(C409))&gt;0</formula>
    </cfRule>
  </conditionalFormatting>
  <conditionalFormatting sqref="I409">
    <cfRule type="notContainsBlanks" dxfId="3979" priority="6048">
      <formula>LEN(TRIM(I409))&gt;0</formula>
    </cfRule>
  </conditionalFormatting>
  <conditionalFormatting sqref="N412 N415">
    <cfRule type="expression" dxfId="3978" priority="6045">
      <formula>N412=" "</formula>
    </cfRule>
    <cfRule type="expression" dxfId="3977" priority="6046">
      <formula>N412="NO PRESENTÓ CERTIFICADO"</formula>
    </cfRule>
    <cfRule type="expression" dxfId="3976" priority="6047">
      <formula>N412="PRESENTÓ CERTIFICADO"</formula>
    </cfRule>
  </conditionalFormatting>
  <conditionalFormatting sqref="P412 P415">
    <cfRule type="expression" dxfId="3975" priority="6032">
      <formula>Q412="NO SUBSANABLE"</formula>
    </cfRule>
    <cfRule type="expression" dxfId="3974" priority="6034">
      <formula>Q412="REQUERIMIENTOS SUBSANADOS"</formula>
    </cfRule>
    <cfRule type="expression" dxfId="3973" priority="6035">
      <formula>Q412="PENDIENTES POR SUBSANAR"</formula>
    </cfRule>
    <cfRule type="expression" dxfId="3972" priority="6040">
      <formula>Q412="SIN OBSERVACIÓN"</formula>
    </cfRule>
    <cfRule type="containsBlanks" dxfId="3971" priority="6041">
      <formula>LEN(TRIM(P412))=0</formula>
    </cfRule>
  </conditionalFormatting>
  <conditionalFormatting sqref="O412 O415">
    <cfRule type="cellIs" dxfId="3970" priority="6033" operator="equal">
      <formula>"PENDIENTE POR DESCRIPCIÓN"</formula>
    </cfRule>
    <cfRule type="cellIs" dxfId="3969" priority="6037" operator="equal">
      <formula>"DESCRIPCIÓN INSUFICIENTE"</formula>
    </cfRule>
    <cfRule type="cellIs" dxfId="3968" priority="6038" operator="equal">
      <formula>"NO ESTÁ ACORDE A ITEM 5.2.1 (T.R.)"</formula>
    </cfRule>
    <cfRule type="cellIs" dxfId="3967" priority="6039" operator="equal">
      <formula>"ACORDE A ITEM 5.2.1 (T.R.)"</formula>
    </cfRule>
  </conditionalFormatting>
  <conditionalFormatting sqref="Q412 Q415">
    <cfRule type="containsBlanks" dxfId="3966" priority="6027">
      <formula>LEN(TRIM(Q412))=0</formula>
    </cfRule>
    <cfRule type="cellIs" dxfId="3965" priority="6036" operator="equal">
      <formula>"REQUERIMIENTOS SUBSANADOS"</formula>
    </cfRule>
    <cfRule type="containsText" dxfId="3964" priority="6042" operator="containsText" text="NO SUBSANABLE">
      <formula>NOT(ISERROR(SEARCH("NO SUBSANABLE",Q412)))</formula>
    </cfRule>
    <cfRule type="containsText" dxfId="3963" priority="6043" operator="containsText" text="PENDIENTES POR SUBSANAR">
      <formula>NOT(ISERROR(SEARCH("PENDIENTES POR SUBSANAR",Q412)))</formula>
    </cfRule>
    <cfRule type="containsText" dxfId="3962" priority="6044" operator="containsText" text="SIN OBSERVACIÓN">
      <formula>NOT(ISERROR(SEARCH("SIN OBSERVACIÓN",Q412)))</formula>
    </cfRule>
  </conditionalFormatting>
  <conditionalFormatting sqref="R412 R415">
    <cfRule type="containsBlanks" dxfId="3961" priority="6026">
      <formula>LEN(TRIM(R412))=0</formula>
    </cfRule>
    <cfRule type="cellIs" dxfId="3960" priority="6028" operator="equal">
      <formula>"NO CUMPLEN CON LO SOLICITADO"</formula>
    </cfRule>
    <cfRule type="cellIs" dxfId="3959" priority="6029" operator="equal">
      <formula>"CUMPLEN CON LO SOLICITADO"</formula>
    </cfRule>
    <cfRule type="cellIs" dxfId="3958" priority="6030" operator="equal">
      <formula>"PENDIENTES"</formula>
    </cfRule>
    <cfRule type="cellIs" dxfId="3957" priority="6031" operator="equal">
      <formula>"NINGUNO"</formula>
    </cfRule>
  </conditionalFormatting>
  <conditionalFormatting sqref="H412 H415">
    <cfRule type="notContainsBlanks" dxfId="3956" priority="6025">
      <formula>LEN(TRIM(H412))&gt;0</formula>
    </cfRule>
  </conditionalFormatting>
  <conditionalFormatting sqref="G412 G415">
    <cfRule type="notContainsBlanks" dxfId="3955" priority="6024">
      <formula>LEN(TRIM(G412))&gt;0</formula>
    </cfRule>
  </conditionalFormatting>
  <conditionalFormatting sqref="F412 F415">
    <cfRule type="notContainsBlanks" dxfId="3954" priority="6023">
      <formula>LEN(TRIM(F412))&gt;0</formula>
    </cfRule>
  </conditionalFormatting>
  <conditionalFormatting sqref="E412 E415">
    <cfRule type="notContainsBlanks" dxfId="3953" priority="6022">
      <formula>LEN(TRIM(E412))&gt;0</formula>
    </cfRule>
  </conditionalFormatting>
  <conditionalFormatting sqref="D412 D415">
    <cfRule type="notContainsBlanks" dxfId="3952" priority="6021">
      <formula>LEN(TRIM(D412))&gt;0</formula>
    </cfRule>
  </conditionalFormatting>
  <conditionalFormatting sqref="C412 C415">
    <cfRule type="notContainsBlanks" dxfId="3951" priority="6020">
      <formula>LEN(TRIM(C412))&gt;0</formula>
    </cfRule>
  </conditionalFormatting>
  <conditionalFormatting sqref="I412 I415">
    <cfRule type="notContainsBlanks" dxfId="3950" priority="6019">
      <formula>LEN(TRIM(I412))&gt;0</formula>
    </cfRule>
  </conditionalFormatting>
  <conditionalFormatting sqref="N418">
    <cfRule type="expression" dxfId="3949" priority="6016">
      <formula>N418=" "</formula>
    </cfRule>
    <cfRule type="expression" dxfId="3948" priority="6017">
      <formula>N418="NO PRESENTÓ CERTIFICADO"</formula>
    </cfRule>
    <cfRule type="expression" dxfId="3947" priority="6018">
      <formula>N418="PRESENTÓ CERTIFICADO"</formula>
    </cfRule>
  </conditionalFormatting>
  <conditionalFormatting sqref="P418">
    <cfRule type="expression" dxfId="3946" priority="6003">
      <formula>Q418="NO SUBSANABLE"</formula>
    </cfRule>
    <cfRule type="expression" dxfId="3945" priority="6005">
      <formula>Q418="REQUERIMIENTOS SUBSANADOS"</formula>
    </cfRule>
    <cfRule type="expression" dxfId="3944" priority="6006">
      <formula>Q418="PENDIENTES POR SUBSANAR"</formula>
    </cfRule>
    <cfRule type="expression" dxfId="3943" priority="6011">
      <formula>Q418="SIN OBSERVACIÓN"</formula>
    </cfRule>
    <cfRule type="containsBlanks" dxfId="3942" priority="6012">
      <formula>LEN(TRIM(P418))=0</formula>
    </cfRule>
  </conditionalFormatting>
  <conditionalFormatting sqref="O418">
    <cfRule type="cellIs" dxfId="3941" priority="6004" operator="equal">
      <formula>"PENDIENTE POR DESCRIPCIÓN"</formula>
    </cfRule>
    <cfRule type="cellIs" dxfId="3940" priority="6008" operator="equal">
      <formula>"DESCRIPCIÓN INSUFICIENTE"</formula>
    </cfRule>
    <cfRule type="cellIs" dxfId="3939" priority="6009" operator="equal">
      <formula>"NO ESTÁ ACORDE A ITEM 5.2.1 (T.R.)"</formula>
    </cfRule>
    <cfRule type="cellIs" dxfId="3938" priority="6010" operator="equal">
      <formula>"ACORDE A ITEM 5.2.1 (T.R.)"</formula>
    </cfRule>
  </conditionalFormatting>
  <conditionalFormatting sqref="Q418">
    <cfRule type="containsBlanks" dxfId="3937" priority="5998">
      <formula>LEN(TRIM(Q418))=0</formula>
    </cfRule>
    <cfRule type="cellIs" dxfId="3936" priority="6007" operator="equal">
      <formula>"REQUERIMIENTOS SUBSANADOS"</formula>
    </cfRule>
    <cfRule type="containsText" dxfId="3935" priority="6013" operator="containsText" text="NO SUBSANABLE">
      <formula>NOT(ISERROR(SEARCH("NO SUBSANABLE",Q418)))</formula>
    </cfRule>
    <cfRule type="containsText" dxfId="3934" priority="6014" operator="containsText" text="PENDIENTES POR SUBSANAR">
      <formula>NOT(ISERROR(SEARCH("PENDIENTES POR SUBSANAR",Q418)))</formula>
    </cfRule>
    <cfRule type="containsText" dxfId="3933" priority="6015" operator="containsText" text="SIN OBSERVACIÓN">
      <formula>NOT(ISERROR(SEARCH("SIN OBSERVACIÓN",Q418)))</formula>
    </cfRule>
  </conditionalFormatting>
  <conditionalFormatting sqref="R418">
    <cfRule type="containsBlanks" dxfId="3932" priority="5997">
      <formula>LEN(TRIM(R418))=0</formula>
    </cfRule>
    <cfRule type="cellIs" dxfId="3931" priority="5999" operator="equal">
      <formula>"NO CUMPLEN CON LO SOLICITADO"</formula>
    </cfRule>
    <cfRule type="cellIs" dxfId="3930" priority="6000" operator="equal">
      <formula>"CUMPLEN CON LO SOLICITADO"</formula>
    </cfRule>
    <cfRule type="cellIs" dxfId="3929" priority="6001" operator="equal">
      <formula>"PENDIENTES"</formula>
    </cfRule>
    <cfRule type="cellIs" dxfId="3928" priority="6002" operator="equal">
      <formula>"NINGUNO"</formula>
    </cfRule>
  </conditionalFormatting>
  <conditionalFormatting sqref="H418">
    <cfRule type="notContainsBlanks" dxfId="3927" priority="5996">
      <formula>LEN(TRIM(H418))&gt;0</formula>
    </cfRule>
  </conditionalFormatting>
  <conditionalFormatting sqref="G418">
    <cfRule type="notContainsBlanks" dxfId="3926" priority="5995">
      <formula>LEN(TRIM(G418))&gt;0</formula>
    </cfRule>
  </conditionalFormatting>
  <conditionalFormatting sqref="F418">
    <cfRule type="notContainsBlanks" dxfId="3925" priority="5994">
      <formula>LEN(TRIM(F418))&gt;0</formula>
    </cfRule>
  </conditionalFormatting>
  <conditionalFormatting sqref="E418">
    <cfRule type="notContainsBlanks" dxfId="3924" priority="5993">
      <formula>LEN(TRIM(E418))&gt;0</formula>
    </cfRule>
  </conditionalFormatting>
  <conditionalFormatting sqref="D418">
    <cfRule type="notContainsBlanks" dxfId="3923" priority="5992">
      <formula>LEN(TRIM(D418))&gt;0</formula>
    </cfRule>
  </conditionalFormatting>
  <conditionalFormatting sqref="C418">
    <cfRule type="notContainsBlanks" dxfId="3922" priority="5991">
      <formula>LEN(TRIM(C418))&gt;0</formula>
    </cfRule>
  </conditionalFormatting>
  <conditionalFormatting sqref="I418">
    <cfRule type="notContainsBlanks" dxfId="3921" priority="5990">
      <formula>LEN(TRIM(I418))&gt;0</formula>
    </cfRule>
  </conditionalFormatting>
  <conditionalFormatting sqref="T409">
    <cfRule type="cellIs" dxfId="3920" priority="5988" operator="equal">
      <formula>"NO"</formula>
    </cfRule>
    <cfRule type="cellIs" dxfId="3919" priority="5989" operator="equal">
      <formula>"SI"</formula>
    </cfRule>
  </conditionalFormatting>
  <conditionalFormatting sqref="N421">
    <cfRule type="expression" dxfId="3918" priority="5985">
      <formula>N421=" "</formula>
    </cfRule>
    <cfRule type="expression" dxfId="3917" priority="5986">
      <formula>N421="NO PRESENTÓ CERTIFICADO"</formula>
    </cfRule>
    <cfRule type="expression" dxfId="3916" priority="5987">
      <formula>N421="PRESENTÓ CERTIFICADO"</formula>
    </cfRule>
  </conditionalFormatting>
  <conditionalFormatting sqref="P421">
    <cfRule type="expression" dxfId="3915" priority="5972">
      <formula>Q421="NO SUBSANABLE"</formula>
    </cfRule>
    <cfRule type="expression" dxfId="3914" priority="5974">
      <formula>Q421="REQUERIMIENTOS SUBSANADOS"</formula>
    </cfRule>
    <cfRule type="expression" dxfId="3913" priority="5975">
      <formula>Q421="PENDIENTES POR SUBSANAR"</formula>
    </cfRule>
    <cfRule type="expression" dxfId="3912" priority="5980">
      <formula>Q421="SIN OBSERVACIÓN"</formula>
    </cfRule>
    <cfRule type="containsBlanks" dxfId="3911" priority="5981">
      <formula>LEN(TRIM(P421))=0</formula>
    </cfRule>
  </conditionalFormatting>
  <conditionalFormatting sqref="O421">
    <cfRule type="cellIs" dxfId="3910" priority="5973" operator="equal">
      <formula>"PENDIENTE POR DESCRIPCIÓN"</formula>
    </cfRule>
    <cfRule type="cellIs" dxfId="3909" priority="5977" operator="equal">
      <formula>"DESCRIPCIÓN INSUFICIENTE"</formula>
    </cfRule>
    <cfRule type="cellIs" dxfId="3908" priority="5978" operator="equal">
      <formula>"NO ESTÁ ACORDE A ITEM 5.2.1 (T.R.)"</formula>
    </cfRule>
    <cfRule type="cellIs" dxfId="3907" priority="5979" operator="equal">
      <formula>"ACORDE A ITEM 5.2.1 (T.R.)"</formula>
    </cfRule>
  </conditionalFormatting>
  <conditionalFormatting sqref="Q421">
    <cfRule type="containsBlanks" dxfId="3906" priority="5967">
      <formula>LEN(TRIM(Q421))=0</formula>
    </cfRule>
    <cfRule type="cellIs" dxfId="3905" priority="5976" operator="equal">
      <formula>"REQUERIMIENTOS SUBSANADOS"</formula>
    </cfRule>
    <cfRule type="containsText" dxfId="3904" priority="5982" operator="containsText" text="NO SUBSANABLE">
      <formula>NOT(ISERROR(SEARCH("NO SUBSANABLE",Q421)))</formula>
    </cfRule>
    <cfRule type="containsText" dxfId="3903" priority="5983" operator="containsText" text="PENDIENTES POR SUBSANAR">
      <formula>NOT(ISERROR(SEARCH("PENDIENTES POR SUBSANAR",Q421)))</formula>
    </cfRule>
    <cfRule type="containsText" dxfId="3902" priority="5984" operator="containsText" text="SIN OBSERVACIÓN">
      <formula>NOT(ISERROR(SEARCH("SIN OBSERVACIÓN",Q421)))</formula>
    </cfRule>
  </conditionalFormatting>
  <conditionalFormatting sqref="R421">
    <cfRule type="containsBlanks" dxfId="3901" priority="5966">
      <formula>LEN(TRIM(R421))=0</formula>
    </cfRule>
    <cfRule type="cellIs" dxfId="3900" priority="5968" operator="equal">
      <formula>"NO CUMPLEN CON LO SOLICITADO"</formula>
    </cfRule>
    <cfRule type="cellIs" dxfId="3899" priority="5969" operator="equal">
      <formula>"CUMPLEN CON LO SOLICITADO"</formula>
    </cfRule>
    <cfRule type="cellIs" dxfId="3898" priority="5970" operator="equal">
      <formula>"PENDIENTES"</formula>
    </cfRule>
    <cfRule type="cellIs" dxfId="3897" priority="5971" operator="equal">
      <formula>"NINGUNO"</formula>
    </cfRule>
  </conditionalFormatting>
  <conditionalFormatting sqref="H421">
    <cfRule type="notContainsBlanks" dxfId="3896" priority="5965">
      <formula>LEN(TRIM(H421))&gt;0</formula>
    </cfRule>
  </conditionalFormatting>
  <conditionalFormatting sqref="G421">
    <cfRule type="notContainsBlanks" dxfId="3895" priority="5964">
      <formula>LEN(TRIM(G421))&gt;0</formula>
    </cfRule>
  </conditionalFormatting>
  <conditionalFormatting sqref="F421">
    <cfRule type="notContainsBlanks" dxfId="3894" priority="5963">
      <formula>LEN(TRIM(F421))&gt;0</formula>
    </cfRule>
  </conditionalFormatting>
  <conditionalFormatting sqref="E421">
    <cfRule type="notContainsBlanks" dxfId="3893" priority="5962">
      <formula>LEN(TRIM(E421))&gt;0</formula>
    </cfRule>
  </conditionalFormatting>
  <conditionalFormatting sqref="D421">
    <cfRule type="notContainsBlanks" dxfId="3892" priority="5961">
      <formula>LEN(TRIM(D421))&gt;0</formula>
    </cfRule>
  </conditionalFormatting>
  <conditionalFormatting sqref="C421">
    <cfRule type="notContainsBlanks" dxfId="3891" priority="5960">
      <formula>LEN(TRIM(C421))&gt;0</formula>
    </cfRule>
  </conditionalFormatting>
  <conditionalFormatting sqref="I421">
    <cfRule type="notContainsBlanks" dxfId="3890" priority="5959">
      <formula>LEN(TRIM(I421))&gt;0</formula>
    </cfRule>
  </conditionalFormatting>
  <conditionalFormatting sqref="S409 S412 S415 S418 S421">
    <cfRule type="cellIs" dxfId="3889" priority="5957" operator="greaterThan">
      <formula>0</formula>
    </cfRule>
    <cfRule type="cellIs" dxfId="3888" priority="5958" operator="equal">
      <formula>0</formula>
    </cfRule>
  </conditionalFormatting>
  <conditionalFormatting sqref="T424">
    <cfRule type="cellIs" dxfId="3887" priority="5955" operator="equal">
      <formula>"NO CUMPLE"</formula>
    </cfRule>
    <cfRule type="cellIs" dxfId="3886" priority="5956" operator="equal">
      <formula>"CUMPLE"</formula>
    </cfRule>
  </conditionalFormatting>
  <conditionalFormatting sqref="N431">
    <cfRule type="expression" dxfId="3885" priority="5882">
      <formula>N431=" "</formula>
    </cfRule>
    <cfRule type="expression" dxfId="3884" priority="5883">
      <formula>N431="NO PRESENTÓ CERTIFICADO"</formula>
    </cfRule>
    <cfRule type="expression" dxfId="3883" priority="5884">
      <formula>N431="PRESENTÓ CERTIFICADO"</formula>
    </cfRule>
  </conditionalFormatting>
  <conditionalFormatting sqref="P431">
    <cfRule type="expression" dxfId="3882" priority="5869">
      <formula>Q431="NO SUBSANABLE"</formula>
    </cfRule>
    <cfRule type="expression" dxfId="3881" priority="5871">
      <formula>Q431="REQUERIMIENTOS SUBSANADOS"</formula>
    </cfRule>
    <cfRule type="expression" dxfId="3880" priority="5872">
      <formula>Q431="PENDIENTES POR SUBSANAR"</formula>
    </cfRule>
    <cfRule type="expression" dxfId="3879" priority="5877">
      <formula>Q431="SIN OBSERVACIÓN"</formula>
    </cfRule>
    <cfRule type="containsBlanks" dxfId="3878" priority="5878">
      <formula>LEN(TRIM(P431))=0</formula>
    </cfRule>
  </conditionalFormatting>
  <conditionalFormatting sqref="O431">
    <cfRule type="cellIs" dxfId="3877" priority="5870" operator="equal">
      <formula>"PENDIENTE POR DESCRIPCIÓN"</formula>
    </cfRule>
    <cfRule type="cellIs" dxfId="3876" priority="5874" operator="equal">
      <formula>"DESCRIPCIÓN INSUFICIENTE"</formula>
    </cfRule>
    <cfRule type="cellIs" dxfId="3875" priority="5875" operator="equal">
      <formula>"NO ESTÁ ACORDE A ITEM 5.2.1 (T.R.)"</formula>
    </cfRule>
    <cfRule type="cellIs" dxfId="3874" priority="5876" operator="equal">
      <formula>"ACORDE A ITEM 5.2.1 (T.R.)"</formula>
    </cfRule>
  </conditionalFormatting>
  <conditionalFormatting sqref="Q431">
    <cfRule type="containsBlanks" dxfId="3873" priority="5864">
      <formula>LEN(TRIM(Q431))=0</formula>
    </cfRule>
    <cfRule type="cellIs" dxfId="3872" priority="5873" operator="equal">
      <formula>"REQUERIMIENTOS SUBSANADOS"</formula>
    </cfRule>
    <cfRule type="containsText" dxfId="3871" priority="5879" operator="containsText" text="NO SUBSANABLE">
      <formula>NOT(ISERROR(SEARCH("NO SUBSANABLE",Q431)))</formula>
    </cfRule>
    <cfRule type="containsText" dxfId="3870" priority="5880" operator="containsText" text="PENDIENTES POR SUBSANAR">
      <formula>NOT(ISERROR(SEARCH("PENDIENTES POR SUBSANAR",Q431)))</formula>
    </cfRule>
    <cfRule type="containsText" dxfId="3869" priority="5881" operator="containsText" text="SIN OBSERVACIÓN">
      <formula>NOT(ISERROR(SEARCH("SIN OBSERVACIÓN",Q431)))</formula>
    </cfRule>
  </conditionalFormatting>
  <conditionalFormatting sqref="R431">
    <cfRule type="containsBlanks" dxfId="3868" priority="5863">
      <formula>LEN(TRIM(R431))=0</formula>
    </cfRule>
    <cfRule type="cellIs" dxfId="3867" priority="5865" operator="equal">
      <formula>"NO CUMPLEN CON LO SOLICITADO"</formula>
    </cfRule>
    <cfRule type="cellIs" dxfId="3866" priority="5866" operator="equal">
      <formula>"CUMPLEN CON LO SOLICITADO"</formula>
    </cfRule>
    <cfRule type="cellIs" dxfId="3865" priority="5867" operator="equal">
      <formula>"PENDIENTES"</formula>
    </cfRule>
    <cfRule type="cellIs" dxfId="3864" priority="5868" operator="equal">
      <formula>"NINGUNO"</formula>
    </cfRule>
  </conditionalFormatting>
  <conditionalFormatting sqref="B446">
    <cfRule type="cellIs" dxfId="3863" priority="5861" operator="equal">
      <formula>"NO CUMPLE CON LA EXPERIENCIA REQUERIDA"</formula>
    </cfRule>
    <cfRule type="cellIs" dxfId="3862" priority="5862" operator="equal">
      <formula>"CUMPLE CON LA EXPERIENCIA REQUERIDA"</formula>
    </cfRule>
  </conditionalFormatting>
  <conditionalFormatting sqref="H431">
    <cfRule type="notContainsBlanks" dxfId="3861" priority="5860">
      <formula>LEN(TRIM(H431))&gt;0</formula>
    </cfRule>
  </conditionalFormatting>
  <conditionalFormatting sqref="G431">
    <cfRule type="notContainsBlanks" dxfId="3860" priority="5859">
      <formula>LEN(TRIM(G431))&gt;0</formula>
    </cfRule>
  </conditionalFormatting>
  <conditionalFormatting sqref="F431">
    <cfRule type="notContainsBlanks" dxfId="3859" priority="5858">
      <formula>LEN(TRIM(F431))&gt;0</formula>
    </cfRule>
  </conditionalFormatting>
  <conditionalFormatting sqref="E431">
    <cfRule type="notContainsBlanks" dxfId="3858" priority="5857">
      <formula>LEN(TRIM(E431))&gt;0</formula>
    </cfRule>
  </conditionalFormatting>
  <conditionalFormatting sqref="D431">
    <cfRule type="notContainsBlanks" dxfId="3857" priority="5856">
      <formula>LEN(TRIM(D431))&gt;0</formula>
    </cfRule>
  </conditionalFormatting>
  <conditionalFormatting sqref="C431">
    <cfRule type="notContainsBlanks" dxfId="3856" priority="5855">
      <formula>LEN(TRIM(C431))&gt;0</formula>
    </cfRule>
  </conditionalFormatting>
  <conditionalFormatting sqref="I431">
    <cfRule type="notContainsBlanks" dxfId="3855" priority="5854">
      <formula>LEN(TRIM(I431))&gt;0</formula>
    </cfRule>
  </conditionalFormatting>
  <conditionalFormatting sqref="N434 N437">
    <cfRule type="expression" dxfId="3854" priority="5851">
      <formula>N434=" "</formula>
    </cfRule>
    <cfRule type="expression" dxfId="3853" priority="5852">
      <formula>N434="NO PRESENTÓ CERTIFICADO"</formula>
    </cfRule>
    <cfRule type="expression" dxfId="3852" priority="5853">
      <formula>N434="PRESENTÓ CERTIFICADO"</formula>
    </cfRule>
  </conditionalFormatting>
  <conditionalFormatting sqref="P434 P437">
    <cfRule type="expression" dxfId="3851" priority="5838">
      <formula>Q434="NO SUBSANABLE"</formula>
    </cfRule>
    <cfRule type="expression" dxfId="3850" priority="5840">
      <formula>Q434="REQUERIMIENTOS SUBSANADOS"</formula>
    </cfRule>
    <cfRule type="expression" dxfId="3849" priority="5841">
      <formula>Q434="PENDIENTES POR SUBSANAR"</formula>
    </cfRule>
    <cfRule type="expression" dxfId="3848" priority="5846">
      <formula>Q434="SIN OBSERVACIÓN"</formula>
    </cfRule>
    <cfRule type="containsBlanks" dxfId="3847" priority="5847">
      <formula>LEN(TRIM(P434))=0</formula>
    </cfRule>
  </conditionalFormatting>
  <conditionalFormatting sqref="O434 O437">
    <cfRule type="cellIs" dxfId="3846" priority="5839" operator="equal">
      <formula>"PENDIENTE POR DESCRIPCIÓN"</formula>
    </cfRule>
    <cfRule type="cellIs" dxfId="3845" priority="5843" operator="equal">
      <formula>"DESCRIPCIÓN INSUFICIENTE"</formula>
    </cfRule>
    <cfRule type="cellIs" dxfId="3844" priority="5844" operator="equal">
      <formula>"NO ESTÁ ACORDE A ITEM 5.2.1 (T.R.)"</formula>
    </cfRule>
    <cfRule type="cellIs" dxfId="3843" priority="5845" operator="equal">
      <formula>"ACORDE A ITEM 5.2.1 (T.R.)"</formula>
    </cfRule>
  </conditionalFormatting>
  <conditionalFormatting sqref="Q434 Q437">
    <cfRule type="containsBlanks" dxfId="3842" priority="5833">
      <formula>LEN(TRIM(Q434))=0</formula>
    </cfRule>
    <cfRule type="cellIs" dxfId="3841" priority="5842" operator="equal">
      <formula>"REQUERIMIENTOS SUBSANADOS"</formula>
    </cfRule>
    <cfRule type="containsText" dxfId="3840" priority="5848" operator="containsText" text="NO SUBSANABLE">
      <formula>NOT(ISERROR(SEARCH("NO SUBSANABLE",Q434)))</formula>
    </cfRule>
    <cfRule type="containsText" dxfId="3839" priority="5849" operator="containsText" text="PENDIENTES POR SUBSANAR">
      <formula>NOT(ISERROR(SEARCH("PENDIENTES POR SUBSANAR",Q434)))</formula>
    </cfRule>
    <cfRule type="containsText" dxfId="3838" priority="5850" operator="containsText" text="SIN OBSERVACIÓN">
      <formula>NOT(ISERROR(SEARCH("SIN OBSERVACIÓN",Q434)))</formula>
    </cfRule>
  </conditionalFormatting>
  <conditionalFormatting sqref="R434 R437">
    <cfRule type="containsBlanks" dxfId="3837" priority="5832">
      <formula>LEN(TRIM(R434))=0</formula>
    </cfRule>
    <cfRule type="cellIs" dxfId="3836" priority="5834" operator="equal">
      <formula>"NO CUMPLEN CON LO SOLICITADO"</formula>
    </cfRule>
    <cfRule type="cellIs" dxfId="3835" priority="5835" operator="equal">
      <formula>"CUMPLEN CON LO SOLICITADO"</formula>
    </cfRule>
    <cfRule type="cellIs" dxfId="3834" priority="5836" operator="equal">
      <formula>"PENDIENTES"</formula>
    </cfRule>
    <cfRule type="cellIs" dxfId="3833" priority="5837" operator="equal">
      <formula>"NINGUNO"</formula>
    </cfRule>
  </conditionalFormatting>
  <conditionalFormatting sqref="H434 H437">
    <cfRule type="notContainsBlanks" dxfId="3832" priority="5831">
      <formula>LEN(TRIM(H434))&gt;0</formula>
    </cfRule>
  </conditionalFormatting>
  <conditionalFormatting sqref="G434 G437">
    <cfRule type="notContainsBlanks" dxfId="3831" priority="5830">
      <formula>LEN(TRIM(G434))&gt;0</formula>
    </cfRule>
  </conditionalFormatting>
  <conditionalFormatting sqref="F434 F437">
    <cfRule type="notContainsBlanks" dxfId="3830" priority="5829">
      <formula>LEN(TRIM(F434))&gt;0</formula>
    </cfRule>
  </conditionalFormatting>
  <conditionalFormatting sqref="E434 E437">
    <cfRule type="notContainsBlanks" dxfId="3829" priority="5828">
      <formula>LEN(TRIM(E434))&gt;0</formula>
    </cfRule>
  </conditionalFormatting>
  <conditionalFormatting sqref="D434 D437">
    <cfRule type="notContainsBlanks" dxfId="3828" priority="5827">
      <formula>LEN(TRIM(D434))&gt;0</formula>
    </cfRule>
  </conditionalFormatting>
  <conditionalFormatting sqref="C434 C437">
    <cfRule type="notContainsBlanks" dxfId="3827" priority="5826">
      <formula>LEN(TRIM(C434))&gt;0</formula>
    </cfRule>
  </conditionalFormatting>
  <conditionalFormatting sqref="I434 I437">
    <cfRule type="notContainsBlanks" dxfId="3826" priority="5825">
      <formula>LEN(TRIM(I434))&gt;0</formula>
    </cfRule>
  </conditionalFormatting>
  <conditionalFormatting sqref="N440">
    <cfRule type="expression" dxfId="3825" priority="5822">
      <formula>N440=" "</formula>
    </cfRule>
    <cfRule type="expression" dxfId="3824" priority="5823">
      <formula>N440="NO PRESENTÓ CERTIFICADO"</formula>
    </cfRule>
    <cfRule type="expression" dxfId="3823" priority="5824">
      <formula>N440="PRESENTÓ CERTIFICADO"</formula>
    </cfRule>
  </conditionalFormatting>
  <conditionalFormatting sqref="P440">
    <cfRule type="expression" dxfId="3822" priority="5809">
      <formula>Q440="NO SUBSANABLE"</formula>
    </cfRule>
    <cfRule type="expression" dxfId="3821" priority="5811">
      <formula>Q440="REQUERIMIENTOS SUBSANADOS"</formula>
    </cfRule>
    <cfRule type="expression" dxfId="3820" priority="5812">
      <formula>Q440="PENDIENTES POR SUBSANAR"</formula>
    </cfRule>
    <cfRule type="expression" dxfId="3819" priority="5817">
      <formula>Q440="SIN OBSERVACIÓN"</formula>
    </cfRule>
    <cfRule type="containsBlanks" dxfId="3818" priority="5818">
      <formula>LEN(TRIM(P440))=0</formula>
    </cfRule>
  </conditionalFormatting>
  <conditionalFormatting sqref="O440">
    <cfRule type="cellIs" dxfId="3817" priority="5810" operator="equal">
      <formula>"PENDIENTE POR DESCRIPCIÓN"</formula>
    </cfRule>
    <cfRule type="cellIs" dxfId="3816" priority="5814" operator="equal">
      <formula>"DESCRIPCIÓN INSUFICIENTE"</formula>
    </cfRule>
    <cfRule type="cellIs" dxfId="3815" priority="5815" operator="equal">
      <formula>"NO ESTÁ ACORDE A ITEM 5.2.1 (T.R.)"</formula>
    </cfRule>
    <cfRule type="cellIs" dxfId="3814" priority="5816" operator="equal">
      <formula>"ACORDE A ITEM 5.2.1 (T.R.)"</formula>
    </cfRule>
  </conditionalFormatting>
  <conditionalFormatting sqref="Q440">
    <cfRule type="containsBlanks" dxfId="3813" priority="5804">
      <formula>LEN(TRIM(Q440))=0</formula>
    </cfRule>
    <cfRule type="cellIs" dxfId="3812" priority="5813" operator="equal">
      <formula>"REQUERIMIENTOS SUBSANADOS"</formula>
    </cfRule>
    <cfRule type="containsText" dxfId="3811" priority="5819" operator="containsText" text="NO SUBSANABLE">
      <formula>NOT(ISERROR(SEARCH("NO SUBSANABLE",Q440)))</formula>
    </cfRule>
    <cfRule type="containsText" dxfId="3810" priority="5820" operator="containsText" text="PENDIENTES POR SUBSANAR">
      <formula>NOT(ISERROR(SEARCH("PENDIENTES POR SUBSANAR",Q440)))</formula>
    </cfRule>
    <cfRule type="containsText" dxfId="3809" priority="5821" operator="containsText" text="SIN OBSERVACIÓN">
      <formula>NOT(ISERROR(SEARCH("SIN OBSERVACIÓN",Q440)))</formula>
    </cfRule>
  </conditionalFormatting>
  <conditionalFormatting sqref="R440">
    <cfRule type="containsBlanks" dxfId="3808" priority="5803">
      <formula>LEN(TRIM(R440))=0</formula>
    </cfRule>
    <cfRule type="cellIs" dxfId="3807" priority="5805" operator="equal">
      <formula>"NO CUMPLEN CON LO SOLICITADO"</formula>
    </cfRule>
    <cfRule type="cellIs" dxfId="3806" priority="5806" operator="equal">
      <formula>"CUMPLEN CON LO SOLICITADO"</formula>
    </cfRule>
    <cfRule type="cellIs" dxfId="3805" priority="5807" operator="equal">
      <formula>"PENDIENTES"</formula>
    </cfRule>
    <cfRule type="cellIs" dxfId="3804" priority="5808" operator="equal">
      <formula>"NINGUNO"</formula>
    </cfRule>
  </conditionalFormatting>
  <conditionalFormatting sqref="H440">
    <cfRule type="notContainsBlanks" dxfId="3803" priority="5802">
      <formula>LEN(TRIM(H440))&gt;0</formula>
    </cfRule>
  </conditionalFormatting>
  <conditionalFormatting sqref="G440">
    <cfRule type="notContainsBlanks" dxfId="3802" priority="5801">
      <formula>LEN(TRIM(G440))&gt;0</formula>
    </cfRule>
  </conditionalFormatting>
  <conditionalFormatting sqref="F440">
    <cfRule type="notContainsBlanks" dxfId="3801" priority="5800">
      <formula>LEN(TRIM(F440))&gt;0</formula>
    </cfRule>
  </conditionalFormatting>
  <conditionalFormatting sqref="E440">
    <cfRule type="notContainsBlanks" dxfId="3800" priority="5799">
      <formula>LEN(TRIM(E440))&gt;0</formula>
    </cfRule>
  </conditionalFormatting>
  <conditionalFormatting sqref="D440">
    <cfRule type="notContainsBlanks" dxfId="3799" priority="5798">
      <formula>LEN(TRIM(D440))&gt;0</formula>
    </cfRule>
  </conditionalFormatting>
  <conditionalFormatting sqref="C440">
    <cfRule type="notContainsBlanks" dxfId="3798" priority="5797">
      <formula>LEN(TRIM(C440))&gt;0</formula>
    </cfRule>
  </conditionalFormatting>
  <conditionalFormatting sqref="I440">
    <cfRule type="notContainsBlanks" dxfId="3797" priority="5796">
      <formula>LEN(TRIM(I440))&gt;0</formula>
    </cfRule>
  </conditionalFormatting>
  <conditionalFormatting sqref="T431">
    <cfRule type="cellIs" dxfId="3796" priority="5794" operator="equal">
      <formula>"NO"</formula>
    </cfRule>
    <cfRule type="cellIs" dxfId="3795" priority="5795" operator="equal">
      <formula>"SI"</formula>
    </cfRule>
  </conditionalFormatting>
  <conditionalFormatting sqref="N443">
    <cfRule type="expression" dxfId="3794" priority="5791">
      <formula>N443=" "</formula>
    </cfRule>
    <cfRule type="expression" dxfId="3793" priority="5792">
      <formula>N443="NO PRESENTÓ CERTIFICADO"</formula>
    </cfRule>
    <cfRule type="expression" dxfId="3792" priority="5793">
      <formula>N443="PRESENTÓ CERTIFICADO"</formula>
    </cfRule>
  </conditionalFormatting>
  <conditionalFormatting sqref="P443">
    <cfRule type="expression" dxfId="3791" priority="5778">
      <formula>Q443="NO SUBSANABLE"</formula>
    </cfRule>
    <cfRule type="expression" dxfId="3790" priority="5780">
      <formula>Q443="REQUERIMIENTOS SUBSANADOS"</formula>
    </cfRule>
    <cfRule type="expression" dxfId="3789" priority="5781">
      <formula>Q443="PENDIENTES POR SUBSANAR"</formula>
    </cfRule>
    <cfRule type="expression" dxfId="3788" priority="5786">
      <formula>Q443="SIN OBSERVACIÓN"</formula>
    </cfRule>
    <cfRule type="containsBlanks" dxfId="3787" priority="5787">
      <formula>LEN(TRIM(P443))=0</formula>
    </cfRule>
  </conditionalFormatting>
  <conditionalFormatting sqref="O443">
    <cfRule type="cellIs" dxfId="3786" priority="5779" operator="equal">
      <formula>"PENDIENTE POR DESCRIPCIÓN"</formula>
    </cfRule>
    <cfRule type="cellIs" dxfId="3785" priority="5783" operator="equal">
      <formula>"DESCRIPCIÓN INSUFICIENTE"</formula>
    </cfRule>
    <cfRule type="cellIs" dxfId="3784" priority="5784" operator="equal">
      <formula>"NO ESTÁ ACORDE A ITEM 5.2.1 (T.R.)"</formula>
    </cfRule>
    <cfRule type="cellIs" dxfId="3783" priority="5785" operator="equal">
      <formula>"ACORDE A ITEM 5.2.1 (T.R.)"</formula>
    </cfRule>
  </conditionalFormatting>
  <conditionalFormatting sqref="Q443">
    <cfRule type="containsBlanks" dxfId="3782" priority="5773">
      <formula>LEN(TRIM(Q443))=0</formula>
    </cfRule>
    <cfRule type="cellIs" dxfId="3781" priority="5782" operator="equal">
      <formula>"REQUERIMIENTOS SUBSANADOS"</formula>
    </cfRule>
    <cfRule type="containsText" dxfId="3780" priority="5788" operator="containsText" text="NO SUBSANABLE">
      <formula>NOT(ISERROR(SEARCH("NO SUBSANABLE",Q443)))</formula>
    </cfRule>
    <cfRule type="containsText" dxfId="3779" priority="5789" operator="containsText" text="PENDIENTES POR SUBSANAR">
      <formula>NOT(ISERROR(SEARCH("PENDIENTES POR SUBSANAR",Q443)))</formula>
    </cfRule>
    <cfRule type="containsText" dxfId="3778" priority="5790" operator="containsText" text="SIN OBSERVACIÓN">
      <formula>NOT(ISERROR(SEARCH("SIN OBSERVACIÓN",Q443)))</formula>
    </cfRule>
  </conditionalFormatting>
  <conditionalFormatting sqref="R443">
    <cfRule type="containsBlanks" dxfId="3777" priority="5772">
      <formula>LEN(TRIM(R443))=0</formula>
    </cfRule>
    <cfRule type="cellIs" dxfId="3776" priority="5774" operator="equal">
      <formula>"NO CUMPLEN CON LO SOLICITADO"</formula>
    </cfRule>
    <cfRule type="cellIs" dxfId="3775" priority="5775" operator="equal">
      <formula>"CUMPLEN CON LO SOLICITADO"</formula>
    </cfRule>
    <cfRule type="cellIs" dxfId="3774" priority="5776" operator="equal">
      <formula>"PENDIENTES"</formula>
    </cfRule>
    <cfRule type="cellIs" dxfId="3773" priority="5777" operator="equal">
      <formula>"NINGUNO"</formula>
    </cfRule>
  </conditionalFormatting>
  <conditionalFormatting sqref="H443">
    <cfRule type="notContainsBlanks" dxfId="3772" priority="5771">
      <formula>LEN(TRIM(H443))&gt;0</formula>
    </cfRule>
  </conditionalFormatting>
  <conditionalFormatting sqref="G443">
    <cfRule type="notContainsBlanks" dxfId="3771" priority="5770">
      <formula>LEN(TRIM(G443))&gt;0</formula>
    </cfRule>
  </conditionalFormatting>
  <conditionalFormatting sqref="F443">
    <cfRule type="notContainsBlanks" dxfId="3770" priority="5769">
      <formula>LEN(TRIM(F443))&gt;0</formula>
    </cfRule>
  </conditionalFormatting>
  <conditionalFormatting sqref="E443">
    <cfRule type="notContainsBlanks" dxfId="3769" priority="5768">
      <formula>LEN(TRIM(E443))&gt;0</formula>
    </cfRule>
  </conditionalFormatting>
  <conditionalFormatting sqref="D443">
    <cfRule type="notContainsBlanks" dxfId="3768" priority="5767">
      <formula>LEN(TRIM(D443))&gt;0</formula>
    </cfRule>
  </conditionalFormatting>
  <conditionalFormatting sqref="C443">
    <cfRule type="notContainsBlanks" dxfId="3767" priority="5766">
      <formula>LEN(TRIM(C443))&gt;0</formula>
    </cfRule>
  </conditionalFormatting>
  <conditionalFormatting sqref="I443">
    <cfRule type="notContainsBlanks" dxfId="3766" priority="5765">
      <formula>LEN(TRIM(I443))&gt;0</formula>
    </cfRule>
  </conditionalFormatting>
  <conditionalFormatting sqref="S431 S434 S437 S440 S443">
    <cfRule type="cellIs" dxfId="3765" priority="5763" operator="greaterThan">
      <formula>0</formula>
    </cfRule>
    <cfRule type="cellIs" dxfId="3764" priority="5764" operator="equal">
      <formula>0</formula>
    </cfRule>
  </conditionalFormatting>
  <conditionalFormatting sqref="T446">
    <cfRule type="cellIs" dxfId="3763" priority="5761" operator="equal">
      <formula>"NO CUMPLE"</formula>
    </cfRule>
    <cfRule type="cellIs" dxfId="3762" priority="5762" operator="equal">
      <formula>"CUMPLE"</formula>
    </cfRule>
  </conditionalFormatting>
  <conditionalFormatting sqref="N453">
    <cfRule type="expression" dxfId="3761" priority="5688">
      <formula>N453=" "</formula>
    </cfRule>
    <cfRule type="expression" dxfId="3760" priority="5689">
      <formula>N453="NO PRESENTÓ CERTIFICADO"</formula>
    </cfRule>
    <cfRule type="expression" dxfId="3759" priority="5690">
      <formula>N453="PRESENTÓ CERTIFICADO"</formula>
    </cfRule>
  </conditionalFormatting>
  <conditionalFormatting sqref="P453">
    <cfRule type="expression" dxfId="3758" priority="5675">
      <formula>Q453="NO SUBSANABLE"</formula>
    </cfRule>
    <cfRule type="expression" dxfId="3757" priority="5677">
      <formula>Q453="REQUERIMIENTOS SUBSANADOS"</formula>
    </cfRule>
    <cfRule type="expression" dxfId="3756" priority="5678">
      <formula>Q453="PENDIENTES POR SUBSANAR"</formula>
    </cfRule>
    <cfRule type="expression" dxfId="3755" priority="5683">
      <formula>Q453="SIN OBSERVACIÓN"</formula>
    </cfRule>
    <cfRule type="containsBlanks" dxfId="3754" priority="5684">
      <formula>LEN(TRIM(P453))=0</formula>
    </cfRule>
  </conditionalFormatting>
  <conditionalFormatting sqref="O453">
    <cfRule type="cellIs" dxfId="3753" priority="5676" operator="equal">
      <formula>"PENDIENTE POR DESCRIPCIÓN"</formula>
    </cfRule>
    <cfRule type="cellIs" dxfId="3752" priority="5680" operator="equal">
      <formula>"DESCRIPCIÓN INSUFICIENTE"</formula>
    </cfRule>
    <cfRule type="cellIs" dxfId="3751" priority="5681" operator="equal">
      <formula>"NO ESTÁ ACORDE A ITEM 5.2.1 (T.R.)"</formula>
    </cfRule>
    <cfRule type="cellIs" dxfId="3750" priority="5682" operator="equal">
      <formula>"ACORDE A ITEM 5.2.1 (T.R.)"</formula>
    </cfRule>
  </conditionalFormatting>
  <conditionalFormatting sqref="Q453">
    <cfRule type="containsBlanks" dxfId="3749" priority="5670">
      <formula>LEN(TRIM(Q453))=0</formula>
    </cfRule>
    <cfRule type="cellIs" dxfId="3748" priority="5679" operator="equal">
      <formula>"REQUERIMIENTOS SUBSANADOS"</formula>
    </cfRule>
    <cfRule type="containsText" dxfId="3747" priority="5685" operator="containsText" text="NO SUBSANABLE">
      <formula>NOT(ISERROR(SEARCH("NO SUBSANABLE",Q453)))</formula>
    </cfRule>
    <cfRule type="containsText" dxfId="3746" priority="5686" operator="containsText" text="PENDIENTES POR SUBSANAR">
      <formula>NOT(ISERROR(SEARCH("PENDIENTES POR SUBSANAR",Q453)))</formula>
    </cfRule>
    <cfRule type="containsText" dxfId="3745" priority="5687" operator="containsText" text="SIN OBSERVACIÓN">
      <formula>NOT(ISERROR(SEARCH("SIN OBSERVACIÓN",Q453)))</formula>
    </cfRule>
  </conditionalFormatting>
  <conditionalFormatting sqref="R453">
    <cfRule type="containsBlanks" dxfId="3744" priority="5669">
      <formula>LEN(TRIM(R453))=0</formula>
    </cfRule>
    <cfRule type="cellIs" dxfId="3743" priority="5671" operator="equal">
      <formula>"NO CUMPLEN CON LO SOLICITADO"</formula>
    </cfRule>
    <cfRule type="cellIs" dxfId="3742" priority="5672" operator="equal">
      <formula>"CUMPLEN CON LO SOLICITADO"</formula>
    </cfRule>
    <cfRule type="cellIs" dxfId="3741" priority="5673" operator="equal">
      <formula>"PENDIENTES"</formula>
    </cfRule>
    <cfRule type="cellIs" dxfId="3740" priority="5674" operator="equal">
      <formula>"NINGUNO"</formula>
    </cfRule>
  </conditionalFormatting>
  <conditionalFormatting sqref="B468">
    <cfRule type="cellIs" dxfId="3739" priority="5667" operator="equal">
      <formula>"NO CUMPLE CON LA EXPERIENCIA REQUERIDA"</formula>
    </cfRule>
    <cfRule type="cellIs" dxfId="3738" priority="5668" operator="equal">
      <formula>"CUMPLE CON LA EXPERIENCIA REQUERIDA"</formula>
    </cfRule>
  </conditionalFormatting>
  <conditionalFormatting sqref="H453">
    <cfRule type="notContainsBlanks" dxfId="3737" priority="5666">
      <formula>LEN(TRIM(H453))&gt;0</formula>
    </cfRule>
  </conditionalFormatting>
  <conditionalFormatting sqref="G453">
    <cfRule type="notContainsBlanks" dxfId="3736" priority="5665">
      <formula>LEN(TRIM(G453))&gt;0</formula>
    </cfRule>
  </conditionalFormatting>
  <conditionalFormatting sqref="F453">
    <cfRule type="notContainsBlanks" dxfId="3735" priority="5664">
      <formula>LEN(TRIM(F453))&gt;0</formula>
    </cfRule>
  </conditionalFormatting>
  <conditionalFormatting sqref="E453">
    <cfRule type="notContainsBlanks" dxfId="3734" priority="5663">
      <formula>LEN(TRIM(E453))&gt;0</formula>
    </cfRule>
  </conditionalFormatting>
  <conditionalFormatting sqref="D453">
    <cfRule type="notContainsBlanks" dxfId="3733" priority="5662">
      <formula>LEN(TRIM(D453))&gt;0</formula>
    </cfRule>
  </conditionalFormatting>
  <conditionalFormatting sqref="C453">
    <cfRule type="notContainsBlanks" dxfId="3732" priority="5661">
      <formula>LEN(TRIM(C453))&gt;0</formula>
    </cfRule>
  </conditionalFormatting>
  <conditionalFormatting sqref="I453">
    <cfRule type="notContainsBlanks" dxfId="3731" priority="5660">
      <formula>LEN(TRIM(I453))&gt;0</formula>
    </cfRule>
  </conditionalFormatting>
  <conditionalFormatting sqref="N456 N459">
    <cfRule type="expression" dxfId="3730" priority="5657">
      <formula>N456=" "</formula>
    </cfRule>
    <cfRule type="expression" dxfId="3729" priority="5658">
      <formula>N456="NO PRESENTÓ CERTIFICADO"</formula>
    </cfRule>
    <cfRule type="expression" dxfId="3728" priority="5659">
      <formula>N456="PRESENTÓ CERTIFICADO"</formula>
    </cfRule>
  </conditionalFormatting>
  <conditionalFormatting sqref="P456 P459">
    <cfRule type="expression" dxfId="3727" priority="5644">
      <formula>Q456="NO SUBSANABLE"</formula>
    </cfRule>
    <cfRule type="expression" dxfId="3726" priority="5646">
      <formula>Q456="REQUERIMIENTOS SUBSANADOS"</formula>
    </cfRule>
    <cfRule type="expression" dxfId="3725" priority="5647">
      <formula>Q456="PENDIENTES POR SUBSANAR"</formula>
    </cfRule>
    <cfRule type="expression" dxfId="3724" priority="5652">
      <formula>Q456="SIN OBSERVACIÓN"</formula>
    </cfRule>
    <cfRule type="containsBlanks" dxfId="3723" priority="5653">
      <formula>LEN(TRIM(P456))=0</formula>
    </cfRule>
  </conditionalFormatting>
  <conditionalFormatting sqref="O456 O459">
    <cfRule type="cellIs" dxfId="3722" priority="5645" operator="equal">
      <formula>"PENDIENTE POR DESCRIPCIÓN"</formula>
    </cfRule>
    <cfRule type="cellIs" dxfId="3721" priority="5649" operator="equal">
      <formula>"DESCRIPCIÓN INSUFICIENTE"</formula>
    </cfRule>
    <cfRule type="cellIs" dxfId="3720" priority="5650" operator="equal">
      <formula>"NO ESTÁ ACORDE A ITEM 5.2.1 (T.R.)"</formula>
    </cfRule>
    <cfRule type="cellIs" dxfId="3719" priority="5651" operator="equal">
      <formula>"ACORDE A ITEM 5.2.1 (T.R.)"</formula>
    </cfRule>
  </conditionalFormatting>
  <conditionalFormatting sqref="Q456 Q459">
    <cfRule type="containsBlanks" dxfId="3718" priority="5639">
      <formula>LEN(TRIM(Q456))=0</formula>
    </cfRule>
    <cfRule type="cellIs" dxfId="3717" priority="5648" operator="equal">
      <formula>"REQUERIMIENTOS SUBSANADOS"</formula>
    </cfRule>
    <cfRule type="containsText" dxfId="3716" priority="5654" operator="containsText" text="NO SUBSANABLE">
      <formula>NOT(ISERROR(SEARCH("NO SUBSANABLE",Q456)))</formula>
    </cfRule>
    <cfRule type="containsText" dxfId="3715" priority="5655" operator="containsText" text="PENDIENTES POR SUBSANAR">
      <formula>NOT(ISERROR(SEARCH("PENDIENTES POR SUBSANAR",Q456)))</formula>
    </cfRule>
    <cfRule type="containsText" dxfId="3714" priority="5656" operator="containsText" text="SIN OBSERVACIÓN">
      <formula>NOT(ISERROR(SEARCH("SIN OBSERVACIÓN",Q456)))</formula>
    </cfRule>
  </conditionalFormatting>
  <conditionalFormatting sqref="R456 R459">
    <cfRule type="containsBlanks" dxfId="3713" priority="5638">
      <formula>LEN(TRIM(R456))=0</formula>
    </cfRule>
    <cfRule type="cellIs" dxfId="3712" priority="5640" operator="equal">
      <formula>"NO CUMPLEN CON LO SOLICITADO"</formula>
    </cfRule>
    <cfRule type="cellIs" dxfId="3711" priority="5641" operator="equal">
      <formula>"CUMPLEN CON LO SOLICITADO"</formula>
    </cfRule>
    <cfRule type="cellIs" dxfId="3710" priority="5642" operator="equal">
      <formula>"PENDIENTES"</formula>
    </cfRule>
    <cfRule type="cellIs" dxfId="3709" priority="5643" operator="equal">
      <formula>"NINGUNO"</formula>
    </cfRule>
  </conditionalFormatting>
  <conditionalFormatting sqref="H456 H459">
    <cfRule type="notContainsBlanks" dxfId="3708" priority="5637">
      <formula>LEN(TRIM(H456))&gt;0</formula>
    </cfRule>
  </conditionalFormatting>
  <conditionalFormatting sqref="G456 G459">
    <cfRule type="notContainsBlanks" dxfId="3707" priority="5636">
      <formula>LEN(TRIM(G456))&gt;0</formula>
    </cfRule>
  </conditionalFormatting>
  <conditionalFormatting sqref="F456 F459">
    <cfRule type="notContainsBlanks" dxfId="3706" priority="5635">
      <formula>LEN(TRIM(F456))&gt;0</formula>
    </cfRule>
  </conditionalFormatting>
  <conditionalFormatting sqref="E456 E459">
    <cfRule type="notContainsBlanks" dxfId="3705" priority="5634">
      <formula>LEN(TRIM(E456))&gt;0</formula>
    </cfRule>
  </conditionalFormatting>
  <conditionalFormatting sqref="D456 D459">
    <cfRule type="notContainsBlanks" dxfId="3704" priority="5633">
      <formula>LEN(TRIM(D456))&gt;0</formula>
    </cfRule>
  </conditionalFormatting>
  <conditionalFormatting sqref="C456 C459">
    <cfRule type="notContainsBlanks" dxfId="3703" priority="5632">
      <formula>LEN(TRIM(C456))&gt;0</formula>
    </cfRule>
  </conditionalFormatting>
  <conditionalFormatting sqref="I456 I459">
    <cfRule type="notContainsBlanks" dxfId="3702" priority="5631">
      <formula>LEN(TRIM(I456))&gt;0</formula>
    </cfRule>
  </conditionalFormatting>
  <conditionalFormatting sqref="N462">
    <cfRule type="expression" dxfId="3701" priority="5628">
      <formula>N462=" "</formula>
    </cfRule>
    <cfRule type="expression" dxfId="3700" priority="5629">
      <formula>N462="NO PRESENTÓ CERTIFICADO"</formula>
    </cfRule>
    <cfRule type="expression" dxfId="3699" priority="5630">
      <formula>N462="PRESENTÓ CERTIFICADO"</formula>
    </cfRule>
  </conditionalFormatting>
  <conditionalFormatting sqref="P462">
    <cfRule type="expression" dxfId="3698" priority="5615">
      <formula>Q462="NO SUBSANABLE"</formula>
    </cfRule>
    <cfRule type="expression" dxfId="3697" priority="5617">
      <formula>Q462="REQUERIMIENTOS SUBSANADOS"</formula>
    </cfRule>
    <cfRule type="expression" dxfId="3696" priority="5618">
      <formula>Q462="PENDIENTES POR SUBSANAR"</formula>
    </cfRule>
    <cfRule type="expression" dxfId="3695" priority="5623">
      <formula>Q462="SIN OBSERVACIÓN"</formula>
    </cfRule>
    <cfRule type="containsBlanks" dxfId="3694" priority="5624">
      <formula>LEN(TRIM(P462))=0</formula>
    </cfRule>
  </conditionalFormatting>
  <conditionalFormatting sqref="O462">
    <cfRule type="cellIs" dxfId="3693" priority="5616" operator="equal">
      <formula>"PENDIENTE POR DESCRIPCIÓN"</formula>
    </cfRule>
    <cfRule type="cellIs" dxfId="3692" priority="5620" operator="equal">
      <formula>"DESCRIPCIÓN INSUFICIENTE"</formula>
    </cfRule>
    <cfRule type="cellIs" dxfId="3691" priority="5621" operator="equal">
      <formula>"NO ESTÁ ACORDE A ITEM 5.2.1 (T.R.)"</formula>
    </cfRule>
    <cfRule type="cellIs" dxfId="3690" priority="5622" operator="equal">
      <formula>"ACORDE A ITEM 5.2.1 (T.R.)"</formula>
    </cfRule>
  </conditionalFormatting>
  <conditionalFormatting sqref="Q462">
    <cfRule type="containsBlanks" dxfId="3689" priority="5610">
      <formula>LEN(TRIM(Q462))=0</formula>
    </cfRule>
    <cfRule type="cellIs" dxfId="3688" priority="5619" operator="equal">
      <formula>"REQUERIMIENTOS SUBSANADOS"</formula>
    </cfRule>
    <cfRule type="containsText" dxfId="3687" priority="5625" operator="containsText" text="NO SUBSANABLE">
      <formula>NOT(ISERROR(SEARCH("NO SUBSANABLE",Q462)))</formula>
    </cfRule>
    <cfRule type="containsText" dxfId="3686" priority="5626" operator="containsText" text="PENDIENTES POR SUBSANAR">
      <formula>NOT(ISERROR(SEARCH("PENDIENTES POR SUBSANAR",Q462)))</formula>
    </cfRule>
    <cfRule type="containsText" dxfId="3685" priority="5627" operator="containsText" text="SIN OBSERVACIÓN">
      <formula>NOT(ISERROR(SEARCH("SIN OBSERVACIÓN",Q462)))</formula>
    </cfRule>
  </conditionalFormatting>
  <conditionalFormatting sqref="R462">
    <cfRule type="containsBlanks" dxfId="3684" priority="5609">
      <formula>LEN(TRIM(R462))=0</formula>
    </cfRule>
    <cfRule type="cellIs" dxfId="3683" priority="5611" operator="equal">
      <formula>"NO CUMPLEN CON LO SOLICITADO"</formula>
    </cfRule>
    <cfRule type="cellIs" dxfId="3682" priority="5612" operator="equal">
      <formula>"CUMPLEN CON LO SOLICITADO"</formula>
    </cfRule>
    <cfRule type="cellIs" dxfId="3681" priority="5613" operator="equal">
      <formula>"PENDIENTES"</formula>
    </cfRule>
    <cfRule type="cellIs" dxfId="3680" priority="5614" operator="equal">
      <formula>"NINGUNO"</formula>
    </cfRule>
  </conditionalFormatting>
  <conditionalFormatting sqref="H462">
    <cfRule type="notContainsBlanks" dxfId="3679" priority="5608">
      <formula>LEN(TRIM(H462))&gt;0</formula>
    </cfRule>
  </conditionalFormatting>
  <conditionalFormatting sqref="G462">
    <cfRule type="notContainsBlanks" dxfId="3678" priority="5607">
      <formula>LEN(TRIM(G462))&gt;0</formula>
    </cfRule>
  </conditionalFormatting>
  <conditionalFormatting sqref="F462">
    <cfRule type="notContainsBlanks" dxfId="3677" priority="5606">
      <formula>LEN(TRIM(F462))&gt;0</formula>
    </cfRule>
  </conditionalFormatting>
  <conditionalFormatting sqref="E462">
    <cfRule type="notContainsBlanks" dxfId="3676" priority="5605">
      <formula>LEN(TRIM(E462))&gt;0</formula>
    </cfRule>
  </conditionalFormatting>
  <conditionalFormatting sqref="D462">
    <cfRule type="notContainsBlanks" dxfId="3675" priority="5604">
      <formula>LEN(TRIM(D462))&gt;0</formula>
    </cfRule>
  </conditionalFormatting>
  <conditionalFormatting sqref="C462">
    <cfRule type="notContainsBlanks" dxfId="3674" priority="5603">
      <formula>LEN(TRIM(C462))&gt;0</formula>
    </cfRule>
  </conditionalFormatting>
  <conditionalFormatting sqref="I462">
    <cfRule type="notContainsBlanks" dxfId="3673" priority="5602">
      <formula>LEN(TRIM(I462))&gt;0</formula>
    </cfRule>
  </conditionalFormatting>
  <conditionalFormatting sqref="T453">
    <cfRule type="cellIs" dxfId="3672" priority="5600" operator="equal">
      <formula>"NO"</formula>
    </cfRule>
    <cfRule type="cellIs" dxfId="3671" priority="5601" operator="equal">
      <formula>"SI"</formula>
    </cfRule>
  </conditionalFormatting>
  <conditionalFormatting sqref="N465">
    <cfRule type="expression" dxfId="3670" priority="5597">
      <formula>N465=" "</formula>
    </cfRule>
    <cfRule type="expression" dxfId="3669" priority="5598">
      <formula>N465="NO PRESENTÓ CERTIFICADO"</formula>
    </cfRule>
    <cfRule type="expression" dxfId="3668" priority="5599">
      <formula>N465="PRESENTÓ CERTIFICADO"</formula>
    </cfRule>
  </conditionalFormatting>
  <conditionalFormatting sqref="P465">
    <cfRule type="expression" dxfId="3667" priority="5584">
      <formula>Q465="NO SUBSANABLE"</formula>
    </cfRule>
    <cfRule type="expression" dxfId="3666" priority="5586">
      <formula>Q465="REQUERIMIENTOS SUBSANADOS"</formula>
    </cfRule>
    <cfRule type="expression" dxfId="3665" priority="5587">
      <formula>Q465="PENDIENTES POR SUBSANAR"</formula>
    </cfRule>
    <cfRule type="expression" dxfId="3664" priority="5592">
      <formula>Q465="SIN OBSERVACIÓN"</formula>
    </cfRule>
    <cfRule type="containsBlanks" dxfId="3663" priority="5593">
      <formula>LEN(TRIM(P465))=0</formula>
    </cfRule>
  </conditionalFormatting>
  <conditionalFormatting sqref="O465">
    <cfRule type="cellIs" dxfId="3662" priority="5585" operator="equal">
      <formula>"PENDIENTE POR DESCRIPCIÓN"</formula>
    </cfRule>
    <cfRule type="cellIs" dxfId="3661" priority="5589" operator="equal">
      <formula>"DESCRIPCIÓN INSUFICIENTE"</formula>
    </cfRule>
    <cfRule type="cellIs" dxfId="3660" priority="5590" operator="equal">
      <formula>"NO ESTÁ ACORDE A ITEM 5.2.1 (T.R.)"</formula>
    </cfRule>
    <cfRule type="cellIs" dxfId="3659" priority="5591" operator="equal">
      <formula>"ACORDE A ITEM 5.2.1 (T.R.)"</formula>
    </cfRule>
  </conditionalFormatting>
  <conditionalFormatting sqref="Q465">
    <cfRule type="containsBlanks" dxfId="3658" priority="5579">
      <formula>LEN(TRIM(Q465))=0</formula>
    </cfRule>
    <cfRule type="cellIs" dxfId="3657" priority="5588" operator="equal">
      <formula>"REQUERIMIENTOS SUBSANADOS"</formula>
    </cfRule>
    <cfRule type="containsText" dxfId="3656" priority="5594" operator="containsText" text="NO SUBSANABLE">
      <formula>NOT(ISERROR(SEARCH("NO SUBSANABLE",Q465)))</formula>
    </cfRule>
    <cfRule type="containsText" dxfId="3655" priority="5595" operator="containsText" text="PENDIENTES POR SUBSANAR">
      <formula>NOT(ISERROR(SEARCH("PENDIENTES POR SUBSANAR",Q465)))</formula>
    </cfRule>
    <cfRule type="containsText" dxfId="3654" priority="5596" operator="containsText" text="SIN OBSERVACIÓN">
      <formula>NOT(ISERROR(SEARCH("SIN OBSERVACIÓN",Q465)))</formula>
    </cfRule>
  </conditionalFormatting>
  <conditionalFormatting sqref="R465">
    <cfRule type="containsBlanks" dxfId="3653" priority="5578">
      <formula>LEN(TRIM(R465))=0</formula>
    </cfRule>
    <cfRule type="cellIs" dxfId="3652" priority="5580" operator="equal">
      <formula>"NO CUMPLEN CON LO SOLICITADO"</formula>
    </cfRule>
    <cfRule type="cellIs" dxfId="3651" priority="5581" operator="equal">
      <formula>"CUMPLEN CON LO SOLICITADO"</formula>
    </cfRule>
    <cfRule type="cellIs" dxfId="3650" priority="5582" operator="equal">
      <formula>"PENDIENTES"</formula>
    </cfRule>
    <cfRule type="cellIs" dxfId="3649" priority="5583" operator="equal">
      <formula>"NINGUNO"</formula>
    </cfRule>
  </conditionalFormatting>
  <conditionalFormatting sqref="H465">
    <cfRule type="notContainsBlanks" dxfId="3648" priority="5577">
      <formula>LEN(TRIM(H465))&gt;0</formula>
    </cfRule>
  </conditionalFormatting>
  <conditionalFormatting sqref="G465">
    <cfRule type="notContainsBlanks" dxfId="3647" priority="5576">
      <formula>LEN(TRIM(G465))&gt;0</formula>
    </cfRule>
  </conditionalFormatting>
  <conditionalFormatting sqref="F465">
    <cfRule type="notContainsBlanks" dxfId="3646" priority="5575">
      <formula>LEN(TRIM(F465))&gt;0</formula>
    </cfRule>
  </conditionalFormatting>
  <conditionalFormatting sqref="E465">
    <cfRule type="notContainsBlanks" dxfId="3645" priority="5574">
      <formula>LEN(TRIM(E465))&gt;0</formula>
    </cfRule>
  </conditionalFormatting>
  <conditionalFormatting sqref="D465">
    <cfRule type="notContainsBlanks" dxfId="3644" priority="5573">
      <formula>LEN(TRIM(D465))&gt;0</formula>
    </cfRule>
  </conditionalFormatting>
  <conditionalFormatting sqref="C465">
    <cfRule type="notContainsBlanks" dxfId="3643" priority="5572">
      <formula>LEN(TRIM(C465))&gt;0</formula>
    </cfRule>
  </conditionalFormatting>
  <conditionalFormatting sqref="I465">
    <cfRule type="notContainsBlanks" dxfId="3642" priority="5571">
      <formula>LEN(TRIM(I465))&gt;0</formula>
    </cfRule>
  </conditionalFormatting>
  <conditionalFormatting sqref="S453 S456 S459 S462 S465">
    <cfRule type="cellIs" dxfId="3641" priority="5569" operator="greaterThan">
      <formula>0</formula>
    </cfRule>
    <cfRule type="cellIs" dxfId="3640" priority="5570" operator="equal">
      <formula>0</formula>
    </cfRule>
  </conditionalFormatting>
  <conditionalFormatting sqref="T468">
    <cfRule type="cellIs" dxfId="3639" priority="5567" operator="equal">
      <formula>"NO CUMPLE"</formula>
    </cfRule>
    <cfRule type="cellIs" dxfId="3638" priority="5568" operator="equal">
      <formula>"CUMPLE"</formula>
    </cfRule>
  </conditionalFormatting>
  <conditionalFormatting sqref="N475">
    <cfRule type="expression" dxfId="3637" priority="5494">
      <formula>N475=" "</formula>
    </cfRule>
    <cfRule type="expression" dxfId="3636" priority="5495">
      <formula>N475="NO PRESENTÓ CERTIFICADO"</formula>
    </cfRule>
    <cfRule type="expression" dxfId="3635" priority="5496">
      <formula>N475="PRESENTÓ CERTIFICADO"</formula>
    </cfRule>
  </conditionalFormatting>
  <conditionalFormatting sqref="P475">
    <cfRule type="expression" dxfId="3634" priority="5481">
      <formula>Q475="NO SUBSANABLE"</formula>
    </cfRule>
    <cfRule type="expression" dxfId="3633" priority="5483">
      <formula>Q475="REQUERIMIENTOS SUBSANADOS"</formula>
    </cfRule>
    <cfRule type="expression" dxfId="3632" priority="5484">
      <formula>Q475="PENDIENTES POR SUBSANAR"</formula>
    </cfRule>
    <cfRule type="expression" dxfId="3631" priority="5489">
      <formula>Q475="SIN OBSERVACIÓN"</formula>
    </cfRule>
    <cfRule type="containsBlanks" dxfId="3630" priority="5490">
      <formula>LEN(TRIM(P475))=0</formula>
    </cfRule>
  </conditionalFormatting>
  <conditionalFormatting sqref="O475">
    <cfRule type="cellIs" dxfId="3629" priority="5482" operator="equal">
      <formula>"PENDIENTE POR DESCRIPCIÓN"</formula>
    </cfRule>
    <cfRule type="cellIs" dxfId="3628" priority="5486" operator="equal">
      <formula>"DESCRIPCIÓN INSUFICIENTE"</formula>
    </cfRule>
    <cfRule type="cellIs" dxfId="3627" priority="5487" operator="equal">
      <formula>"NO ESTÁ ACORDE A ITEM 5.2.1 (T.R.)"</formula>
    </cfRule>
    <cfRule type="cellIs" dxfId="3626" priority="5488" operator="equal">
      <formula>"ACORDE A ITEM 5.2.1 (T.R.)"</formula>
    </cfRule>
  </conditionalFormatting>
  <conditionalFormatting sqref="Q475">
    <cfRule type="containsBlanks" dxfId="3625" priority="5476">
      <formula>LEN(TRIM(Q475))=0</formula>
    </cfRule>
    <cfRule type="cellIs" dxfId="3624" priority="5485" operator="equal">
      <formula>"REQUERIMIENTOS SUBSANADOS"</formula>
    </cfRule>
    <cfRule type="containsText" dxfId="3623" priority="5491" operator="containsText" text="NO SUBSANABLE">
      <formula>NOT(ISERROR(SEARCH("NO SUBSANABLE",Q475)))</formula>
    </cfRule>
    <cfRule type="containsText" dxfId="3622" priority="5492" operator="containsText" text="PENDIENTES POR SUBSANAR">
      <formula>NOT(ISERROR(SEARCH("PENDIENTES POR SUBSANAR",Q475)))</formula>
    </cfRule>
    <cfRule type="containsText" dxfId="3621" priority="5493" operator="containsText" text="SIN OBSERVACIÓN">
      <formula>NOT(ISERROR(SEARCH("SIN OBSERVACIÓN",Q475)))</formula>
    </cfRule>
  </conditionalFormatting>
  <conditionalFormatting sqref="R475">
    <cfRule type="containsBlanks" dxfId="3620" priority="5475">
      <formula>LEN(TRIM(R475))=0</formula>
    </cfRule>
    <cfRule type="cellIs" dxfId="3619" priority="5477" operator="equal">
      <formula>"NO CUMPLEN CON LO SOLICITADO"</formula>
    </cfRule>
    <cfRule type="cellIs" dxfId="3618" priority="5478" operator="equal">
      <formula>"CUMPLEN CON LO SOLICITADO"</formula>
    </cfRule>
    <cfRule type="cellIs" dxfId="3617" priority="5479" operator="equal">
      <formula>"PENDIENTES"</formula>
    </cfRule>
    <cfRule type="cellIs" dxfId="3616" priority="5480" operator="equal">
      <formula>"NINGUNO"</formula>
    </cfRule>
  </conditionalFormatting>
  <conditionalFormatting sqref="B490">
    <cfRule type="cellIs" dxfId="3615" priority="5473" operator="equal">
      <formula>"NO CUMPLE CON LA EXPERIENCIA REQUERIDA"</formula>
    </cfRule>
    <cfRule type="cellIs" dxfId="3614" priority="5474" operator="equal">
      <formula>"CUMPLE CON LA EXPERIENCIA REQUERIDA"</formula>
    </cfRule>
  </conditionalFormatting>
  <conditionalFormatting sqref="H475">
    <cfRule type="notContainsBlanks" dxfId="3613" priority="5472">
      <formula>LEN(TRIM(H475))&gt;0</formula>
    </cfRule>
  </conditionalFormatting>
  <conditionalFormatting sqref="G475">
    <cfRule type="notContainsBlanks" dxfId="3612" priority="5471">
      <formula>LEN(TRIM(G475))&gt;0</formula>
    </cfRule>
  </conditionalFormatting>
  <conditionalFormatting sqref="F475">
    <cfRule type="notContainsBlanks" dxfId="3611" priority="5470">
      <formula>LEN(TRIM(F475))&gt;0</formula>
    </cfRule>
  </conditionalFormatting>
  <conditionalFormatting sqref="E475">
    <cfRule type="notContainsBlanks" dxfId="3610" priority="5469">
      <formula>LEN(TRIM(E475))&gt;0</formula>
    </cfRule>
  </conditionalFormatting>
  <conditionalFormatting sqref="D475">
    <cfRule type="notContainsBlanks" dxfId="3609" priority="5468">
      <formula>LEN(TRIM(D475))&gt;0</formula>
    </cfRule>
  </conditionalFormatting>
  <conditionalFormatting sqref="C475">
    <cfRule type="notContainsBlanks" dxfId="3608" priority="5467">
      <formula>LEN(TRIM(C475))&gt;0</formula>
    </cfRule>
  </conditionalFormatting>
  <conditionalFormatting sqref="I475">
    <cfRule type="notContainsBlanks" dxfId="3607" priority="5466">
      <formula>LEN(TRIM(I475))&gt;0</formula>
    </cfRule>
  </conditionalFormatting>
  <conditionalFormatting sqref="N478 N481">
    <cfRule type="expression" dxfId="3606" priority="5463">
      <formula>N478=" "</formula>
    </cfRule>
    <cfRule type="expression" dxfId="3605" priority="5464">
      <formula>N478="NO PRESENTÓ CERTIFICADO"</formula>
    </cfRule>
    <cfRule type="expression" dxfId="3604" priority="5465">
      <formula>N478="PRESENTÓ CERTIFICADO"</formula>
    </cfRule>
  </conditionalFormatting>
  <conditionalFormatting sqref="P478 P481">
    <cfRule type="expression" dxfId="3603" priority="5450">
      <formula>Q478="NO SUBSANABLE"</formula>
    </cfRule>
    <cfRule type="expression" dxfId="3602" priority="5452">
      <formula>Q478="REQUERIMIENTOS SUBSANADOS"</formula>
    </cfRule>
    <cfRule type="expression" dxfId="3601" priority="5453">
      <formula>Q478="PENDIENTES POR SUBSANAR"</formula>
    </cfRule>
    <cfRule type="expression" dxfId="3600" priority="5458">
      <formula>Q478="SIN OBSERVACIÓN"</formula>
    </cfRule>
    <cfRule type="containsBlanks" dxfId="3599" priority="5459">
      <formula>LEN(TRIM(P478))=0</formula>
    </cfRule>
  </conditionalFormatting>
  <conditionalFormatting sqref="O478 O481">
    <cfRule type="cellIs" dxfId="3598" priority="5451" operator="equal">
      <formula>"PENDIENTE POR DESCRIPCIÓN"</formula>
    </cfRule>
    <cfRule type="cellIs" dxfId="3597" priority="5455" operator="equal">
      <formula>"DESCRIPCIÓN INSUFICIENTE"</formula>
    </cfRule>
    <cfRule type="cellIs" dxfId="3596" priority="5456" operator="equal">
      <formula>"NO ESTÁ ACORDE A ITEM 5.2.1 (T.R.)"</formula>
    </cfRule>
    <cfRule type="cellIs" dxfId="3595" priority="5457" operator="equal">
      <formula>"ACORDE A ITEM 5.2.1 (T.R.)"</formula>
    </cfRule>
  </conditionalFormatting>
  <conditionalFormatting sqref="Q478 Q481">
    <cfRule type="containsBlanks" dxfId="3594" priority="5445">
      <formula>LEN(TRIM(Q478))=0</formula>
    </cfRule>
    <cfRule type="cellIs" dxfId="3593" priority="5454" operator="equal">
      <formula>"REQUERIMIENTOS SUBSANADOS"</formula>
    </cfRule>
    <cfRule type="containsText" dxfId="3592" priority="5460" operator="containsText" text="NO SUBSANABLE">
      <formula>NOT(ISERROR(SEARCH("NO SUBSANABLE",Q478)))</formula>
    </cfRule>
    <cfRule type="containsText" dxfId="3591" priority="5461" operator="containsText" text="PENDIENTES POR SUBSANAR">
      <formula>NOT(ISERROR(SEARCH("PENDIENTES POR SUBSANAR",Q478)))</formula>
    </cfRule>
    <cfRule type="containsText" dxfId="3590" priority="5462" operator="containsText" text="SIN OBSERVACIÓN">
      <formula>NOT(ISERROR(SEARCH("SIN OBSERVACIÓN",Q478)))</formula>
    </cfRule>
  </conditionalFormatting>
  <conditionalFormatting sqref="R478 R481">
    <cfRule type="containsBlanks" dxfId="3589" priority="5444">
      <formula>LEN(TRIM(R478))=0</formula>
    </cfRule>
    <cfRule type="cellIs" dxfId="3588" priority="5446" operator="equal">
      <formula>"NO CUMPLEN CON LO SOLICITADO"</formula>
    </cfRule>
    <cfRule type="cellIs" dxfId="3587" priority="5447" operator="equal">
      <formula>"CUMPLEN CON LO SOLICITADO"</formula>
    </cfRule>
    <cfRule type="cellIs" dxfId="3586" priority="5448" operator="equal">
      <formula>"PENDIENTES"</formula>
    </cfRule>
    <cfRule type="cellIs" dxfId="3585" priority="5449" operator="equal">
      <formula>"NINGUNO"</formula>
    </cfRule>
  </conditionalFormatting>
  <conditionalFormatting sqref="H478 H481">
    <cfRule type="notContainsBlanks" dxfId="3584" priority="5443">
      <formula>LEN(TRIM(H478))&gt;0</formula>
    </cfRule>
  </conditionalFormatting>
  <conditionalFormatting sqref="G478 G481">
    <cfRule type="notContainsBlanks" dxfId="3583" priority="5442">
      <formula>LEN(TRIM(G478))&gt;0</formula>
    </cfRule>
  </conditionalFormatting>
  <conditionalFormatting sqref="F478 F481">
    <cfRule type="notContainsBlanks" dxfId="3582" priority="5441">
      <formula>LEN(TRIM(F478))&gt;0</formula>
    </cfRule>
  </conditionalFormatting>
  <conditionalFormatting sqref="E478 E481">
    <cfRule type="notContainsBlanks" dxfId="3581" priority="5440">
      <formula>LEN(TRIM(E478))&gt;0</formula>
    </cfRule>
  </conditionalFormatting>
  <conditionalFormatting sqref="D478 D481">
    <cfRule type="notContainsBlanks" dxfId="3580" priority="5439">
      <formula>LEN(TRIM(D478))&gt;0</formula>
    </cfRule>
  </conditionalFormatting>
  <conditionalFormatting sqref="C478 C481">
    <cfRule type="notContainsBlanks" dxfId="3579" priority="5438">
      <formula>LEN(TRIM(C478))&gt;0</formula>
    </cfRule>
  </conditionalFormatting>
  <conditionalFormatting sqref="I478 I481">
    <cfRule type="notContainsBlanks" dxfId="3578" priority="5437">
      <formula>LEN(TRIM(I478))&gt;0</formula>
    </cfRule>
  </conditionalFormatting>
  <conditionalFormatting sqref="N484">
    <cfRule type="expression" dxfId="3577" priority="5434">
      <formula>N484=" "</formula>
    </cfRule>
    <cfRule type="expression" dxfId="3576" priority="5435">
      <formula>N484="NO PRESENTÓ CERTIFICADO"</formula>
    </cfRule>
    <cfRule type="expression" dxfId="3575" priority="5436">
      <formula>N484="PRESENTÓ CERTIFICADO"</formula>
    </cfRule>
  </conditionalFormatting>
  <conditionalFormatting sqref="P484">
    <cfRule type="expression" dxfId="3574" priority="5421">
      <formula>Q484="NO SUBSANABLE"</formula>
    </cfRule>
    <cfRule type="expression" dxfId="3573" priority="5423">
      <formula>Q484="REQUERIMIENTOS SUBSANADOS"</formula>
    </cfRule>
    <cfRule type="expression" dxfId="3572" priority="5424">
      <formula>Q484="PENDIENTES POR SUBSANAR"</formula>
    </cfRule>
    <cfRule type="expression" dxfId="3571" priority="5429">
      <formula>Q484="SIN OBSERVACIÓN"</formula>
    </cfRule>
    <cfRule type="containsBlanks" dxfId="3570" priority="5430">
      <formula>LEN(TRIM(P484))=0</formula>
    </cfRule>
  </conditionalFormatting>
  <conditionalFormatting sqref="O484">
    <cfRule type="cellIs" dxfId="3569" priority="5422" operator="equal">
      <formula>"PENDIENTE POR DESCRIPCIÓN"</formula>
    </cfRule>
    <cfRule type="cellIs" dxfId="3568" priority="5426" operator="equal">
      <formula>"DESCRIPCIÓN INSUFICIENTE"</formula>
    </cfRule>
    <cfRule type="cellIs" dxfId="3567" priority="5427" operator="equal">
      <formula>"NO ESTÁ ACORDE A ITEM 5.2.1 (T.R.)"</formula>
    </cfRule>
    <cfRule type="cellIs" dxfId="3566" priority="5428" operator="equal">
      <formula>"ACORDE A ITEM 5.2.1 (T.R.)"</formula>
    </cfRule>
  </conditionalFormatting>
  <conditionalFormatting sqref="Q484">
    <cfRule type="containsBlanks" dxfId="3565" priority="5416">
      <formula>LEN(TRIM(Q484))=0</formula>
    </cfRule>
    <cfRule type="cellIs" dxfId="3564" priority="5425" operator="equal">
      <formula>"REQUERIMIENTOS SUBSANADOS"</formula>
    </cfRule>
    <cfRule type="containsText" dxfId="3563" priority="5431" operator="containsText" text="NO SUBSANABLE">
      <formula>NOT(ISERROR(SEARCH("NO SUBSANABLE",Q484)))</formula>
    </cfRule>
    <cfRule type="containsText" dxfId="3562" priority="5432" operator="containsText" text="PENDIENTES POR SUBSANAR">
      <formula>NOT(ISERROR(SEARCH("PENDIENTES POR SUBSANAR",Q484)))</formula>
    </cfRule>
    <cfRule type="containsText" dxfId="3561" priority="5433" operator="containsText" text="SIN OBSERVACIÓN">
      <formula>NOT(ISERROR(SEARCH("SIN OBSERVACIÓN",Q484)))</formula>
    </cfRule>
  </conditionalFormatting>
  <conditionalFormatting sqref="R484">
    <cfRule type="containsBlanks" dxfId="3560" priority="5415">
      <formula>LEN(TRIM(R484))=0</formula>
    </cfRule>
    <cfRule type="cellIs" dxfId="3559" priority="5417" operator="equal">
      <formula>"NO CUMPLEN CON LO SOLICITADO"</formula>
    </cfRule>
    <cfRule type="cellIs" dxfId="3558" priority="5418" operator="equal">
      <formula>"CUMPLEN CON LO SOLICITADO"</formula>
    </cfRule>
    <cfRule type="cellIs" dxfId="3557" priority="5419" operator="equal">
      <formula>"PENDIENTES"</formula>
    </cfRule>
    <cfRule type="cellIs" dxfId="3556" priority="5420" operator="equal">
      <formula>"NINGUNO"</formula>
    </cfRule>
  </conditionalFormatting>
  <conditionalFormatting sqref="H484">
    <cfRule type="notContainsBlanks" dxfId="3555" priority="5414">
      <formula>LEN(TRIM(H484))&gt;0</formula>
    </cfRule>
  </conditionalFormatting>
  <conditionalFormatting sqref="G484">
    <cfRule type="notContainsBlanks" dxfId="3554" priority="5413">
      <formula>LEN(TRIM(G484))&gt;0</formula>
    </cfRule>
  </conditionalFormatting>
  <conditionalFormatting sqref="F484">
    <cfRule type="notContainsBlanks" dxfId="3553" priority="5412">
      <formula>LEN(TRIM(F484))&gt;0</formula>
    </cfRule>
  </conditionalFormatting>
  <conditionalFormatting sqref="E484">
    <cfRule type="notContainsBlanks" dxfId="3552" priority="5411">
      <formula>LEN(TRIM(E484))&gt;0</formula>
    </cfRule>
  </conditionalFormatting>
  <conditionalFormatting sqref="D484">
    <cfRule type="notContainsBlanks" dxfId="3551" priority="5410">
      <formula>LEN(TRIM(D484))&gt;0</formula>
    </cfRule>
  </conditionalFormatting>
  <conditionalFormatting sqref="C484">
    <cfRule type="notContainsBlanks" dxfId="3550" priority="5409">
      <formula>LEN(TRIM(C484))&gt;0</formula>
    </cfRule>
  </conditionalFormatting>
  <conditionalFormatting sqref="I484">
    <cfRule type="notContainsBlanks" dxfId="3549" priority="5408">
      <formula>LEN(TRIM(I484))&gt;0</formula>
    </cfRule>
  </conditionalFormatting>
  <conditionalFormatting sqref="T475">
    <cfRule type="cellIs" dxfId="3548" priority="5406" operator="equal">
      <formula>"NO"</formula>
    </cfRule>
    <cfRule type="cellIs" dxfId="3547" priority="5407" operator="equal">
      <formula>"SI"</formula>
    </cfRule>
  </conditionalFormatting>
  <conditionalFormatting sqref="N487">
    <cfRule type="expression" dxfId="3546" priority="5403">
      <formula>N487=" "</formula>
    </cfRule>
    <cfRule type="expression" dxfId="3545" priority="5404">
      <formula>N487="NO PRESENTÓ CERTIFICADO"</formula>
    </cfRule>
    <cfRule type="expression" dxfId="3544" priority="5405">
      <formula>N487="PRESENTÓ CERTIFICADO"</formula>
    </cfRule>
  </conditionalFormatting>
  <conditionalFormatting sqref="P487">
    <cfRule type="expression" dxfId="3543" priority="5390">
      <formula>Q487="NO SUBSANABLE"</formula>
    </cfRule>
    <cfRule type="expression" dxfId="3542" priority="5392">
      <formula>Q487="REQUERIMIENTOS SUBSANADOS"</formula>
    </cfRule>
    <cfRule type="expression" dxfId="3541" priority="5393">
      <formula>Q487="PENDIENTES POR SUBSANAR"</formula>
    </cfRule>
    <cfRule type="expression" dxfId="3540" priority="5398">
      <formula>Q487="SIN OBSERVACIÓN"</formula>
    </cfRule>
    <cfRule type="containsBlanks" dxfId="3539" priority="5399">
      <formula>LEN(TRIM(P487))=0</formula>
    </cfRule>
  </conditionalFormatting>
  <conditionalFormatting sqref="O487">
    <cfRule type="cellIs" dxfId="3538" priority="5391" operator="equal">
      <formula>"PENDIENTE POR DESCRIPCIÓN"</formula>
    </cfRule>
    <cfRule type="cellIs" dxfId="3537" priority="5395" operator="equal">
      <formula>"DESCRIPCIÓN INSUFICIENTE"</formula>
    </cfRule>
    <cfRule type="cellIs" dxfId="3536" priority="5396" operator="equal">
      <formula>"NO ESTÁ ACORDE A ITEM 5.2.1 (T.R.)"</formula>
    </cfRule>
    <cfRule type="cellIs" dxfId="3535" priority="5397" operator="equal">
      <formula>"ACORDE A ITEM 5.2.1 (T.R.)"</formula>
    </cfRule>
  </conditionalFormatting>
  <conditionalFormatting sqref="Q487">
    <cfRule type="containsBlanks" dxfId="3534" priority="5385">
      <formula>LEN(TRIM(Q487))=0</formula>
    </cfRule>
    <cfRule type="cellIs" dxfId="3533" priority="5394" operator="equal">
      <formula>"REQUERIMIENTOS SUBSANADOS"</formula>
    </cfRule>
    <cfRule type="containsText" dxfId="3532" priority="5400" operator="containsText" text="NO SUBSANABLE">
      <formula>NOT(ISERROR(SEARCH("NO SUBSANABLE",Q487)))</formula>
    </cfRule>
    <cfRule type="containsText" dxfId="3531" priority="5401" operator="containsText" text="PENDIENTES POR SUBSANAR">
      <formula>NOT(ISERROR(SEARCH("PENDIENTES POR SUBSANAR",Q487)))</formula>
    </cfRule>
    <cfRule type="containsText" dxfId="3530" priority="5402" operator="containsText" text="SIN OBSERVACIÓN">
      <formula>NOT(ISERROR(SEARCH("SIN OBSERVACIÓN",Q487)))</formula>
    </cfRule>
  </conditionalFormatting>
  <conditionalFormatting sqref="R487">
    <cfRule type="containsBlanks" dxfId="3529" priority="5384">
      <formula>LEN(TRIM(R487))=0</formula>
    </cfRule>
    <cfRule type="cellIs" dxfId="3528" priority="5386" operator="equal">
      <formula>"NO CUMPLEN CON LO SOLICITADO"</formula>
    </cfRule>
    <cfRule type="cellIs" dxfId="3527" priority="5387" operator="equal">
      <formula>"CUMPLEN CON LO SOLICITADO"</formula>
    </cfRule>
    <cfRule type="cellIs" dxfId="3526" priority="5388" operator="equal">
      <formula>"PENDIENTES"</formula>
    </cfRule>
    <cfRule type="cellIs" dxfId="3525" priority="5389" operator="equal">
      <formula>"NINGUNO"</formula>
    </cfRule>
  </conditionalFormatting>
  <conditionalFormatting sqref="H487">
    <cfRule type="notContainsBlanks" dxfId="3524" priority="5383">
      <formula>LEN(TRIM(H487))&gt;0</formula>
    </cfRule>
  </conditionalFormatting>
  <conditionalFormatting sqref="G487">
    <cfRule type="notContainsBlanks" dxfId="3523" priority="5382">
      <formula>LEN(TRIM(G487))&gt;0</formula>
    </cfRule>
  </conditionalFormatting>
  <conditionalFormatting sqref="F487">
    <cfRule type="notContainsBlanks" dxfId="3522" priority="5381">
      <formula>LEN(TRIM(F487))&gt;0</formula>
    </cfRule>
  </conditionalFormatting>
  <conditionalFormatting sqref="E487">
    <cfRule type="notContainsBlanks" dxfId="3521" priority="5380">
      <formula>LEN(TRIM(E487))&gt;0</formula>
    </cfRule>
  </conditionalFormatting>
  <conditionalFormatting sqref="D487">
    <cfRule type="notContainsBlanks" dxfId="3520" priority="5379">
      <formula>LEN(TRIM(D487))&gt;0</formula>
    </cfRule>
  </conditionalFormatting>
  <conditionalFormatting sqref="C487">
    <cfRule type="notContainsBlanks" dxfId="3519" priority="5378">
      <formula>LEN(TRIM(C487))&gt;0</formula>
    </cfRule>
  </conditionalFormatting>
  <conditionalFormatting sqref="I487">
    <cfRule type="notContainsBlanks" dxfId="3518" priority="5377">
      <formula>LEN(TRIM(I487))&gt;0</formula>
    </cfRule>
  </conditionalFormatting>
  <conditionalFormatting sqref="S475 S478 S481 S484 S487">
    <cfRule type="cellIs" dxfId="3517" priority="5375" operator="greaterThan">
      <formula>0</formula>
    </cfRule>
    <cfRule type="cellIs" dxfId="3516" priority="5376" operator="equal">
      <formula>0</formula>
    </cfRule>
  </conditionalFormatting>
  <conditionalFormatting sqref="T490">
    <cfRule type="cellIs" dxfId="3515" priority="5373" operator="equal">
      <formula>"NO CUMPLE"</formula>
    </cfRule>
    <cfRule type="cellIs" dxfId="3514" priority="5374" operator="equal">
      <formula>"CUMPLE"</formula>
    </cfRule>
  </conditionalFormatting>
  <conditionalFormatting sqref="N497">
    <cfRule type="expression" dxfId="3513" priority="5300">
      <formula>N497=" "</formula>
    </cfRule>
    <cfRule type="expression" dxfId="3512" priority="5301">
      <formula>N497="NO PRESENTÓ CERTIFICADO"</formula>
    </cfRule>
    <cfRule type="expression" dxfId="3511" priority="5302">
      <formula>N497="PRESENTÓ CERTIFICADO"</formula>
    </cfRule>
  </conditionalFormatting>
  <conditionalFormatting sqref="P497">
    <cfRule type="expression" dxfId="3510" priority="5287">
      <formula>Q497="NO SUBSANABLE"</formula>
    </cfRule>
    <cfRule type="expression" dxfId="3509" priority="5289">
      <formula>Q497="REQUERIMIENTOS SUBSANADOS"</formula>
    </cfRule>
    <cfRule type="expression" dxfId="3508" priority="5290">
      <formula>Q497="PENDIENTES POR SUBSANAR"</formula>
    </cfRule>
    <cfRule type="expression" dxfId="3507" priority="5295">
      <formula>Q497="SIN OBSERVACIÓN"</formula>
    </cfRule>
    <cfRule type="containsBlanks" dxfId="3506" priority="5296">
      <formula>LEN(TRIM(P497))=0</formula>
    </cfRule>
  </conditionalFormatting>
  <conditionalFormatting sqref="O497">
    <cfRule type="cellIs" dxfId="3505" priority="5288" operator="equal">
      <formula>"PENDIENTE POR DESCRIPCIÓN"</formula>
    </cfRule>
    <cfRule type="cellIs" dxfId="3504" priority="5292" operator="equal">
      <formula>"DESCRIPCIÓN INSUFICIENTE"</formula>
    </cfRule>
    <cfRule type="cellIs" dxfId="3503" priority="5293" operator="equal">
      <formula>"NO ESTÁ ACORDE A ITEM 5.2.1 (T.R.)"</formula>
    </cfRule>
    <cfRule type="cellIs" dxfId="3502" priority="5294" operator="equal">
      <formula>"ACORDE A ITEM 5.2.1 (T.R.)"</formula>
    </cfRule>
  </conditionalFormatting>
  <conditionalFormatting sqref="Q497">
    <cfRule type="containsBlanks" dxfId="3501" priority="5282">
      <formula>LEN(TRIM(Q497))=0</formula>
    </cfRule>
    <cfRule type="cellIs" dxfId="3500" priority="5291" operator="equal">
      <formula>"REQUERIMIENTOS SUBSANADOS"</formula>
    </cfRule>
    <cfRule type="containsText" dxfId="3499" priority="5297" operator="containsText" text="NO SUBSANABLE">
      <formula>NOT(ISERROR(SEARCH("NO SUBSANABLE",Q497)))</formula>
    </cfRule>
    <cfRule type="containsText" dxfId="3498" priority="5298" operator="containsText" text="PENDIENTES POR SUBSANAR">
      <formula>NOT(ISERROR(SEARCH("PENDIENTES POR SUBSANAR",Q497)))</formula>
    </cfRule>
    <cfRule type="containsText" dxfId="3497" priority="5299" operator="containsText" text="SIN OBSERVACIÓN">
      <formula>NOT(ISERROR(SEARCH("SIN OBSERVACIÓN",Q497)))</formula>
    </cfRule>
  </conditionalFormatting>
  <conditionalFormatting sqref="R497">
    <cfRule type="containsBlanks" dxfId="3496" priority="5281">
      <formula>LEN(TRIM(R497))=0</formula>
    </cfRule>
    <cfRule type="cellIs" dxfId="3495" priority="5283" operator="equal">
      <formula>"NO CUMPLEN CON LO SOLICITADO"</formula>
    </cfRule>
    <cfRule type="cellIs" dxfId="3494" priority="5284" operator="equal">
      <formula>"CUMPLEN CON LO SOLICITADO"</formula>
    </cfRule>
    <cfRule type="cellIs" dxfId="3493" priority="5285" operator="equal">
      <formula>"PENDIENTES"</formula>
    </cfRule>
    <cfRule type="cellIs" dxfId="3492" priority="5286" operator="equal">
      <formula>"NINGUNO"</formula>
    </cfRule>
  </conditionalFormatting>
  <conditionalFormatting sqref="B512">
    <cfRule type="cellIs" dxfId="3491" priority="5279" operator="equal">
      <formula>"NO CUMPLE CON LA EXPERIENCIA REQUERIDA"</formula>
    </cfRule>
    <cfRule type="cellIs" dxfId="3490" priority="5280" operator="equal">
      <formula>"CUMPLE CON LA EXPERIENCIA REQUERIDA"</formula>
    </cfRule>
  </conditionalFormatting>
  <conditionalFormatting sqref="H497">
    <cfRule type="notContainsBlanks" dxfId="3489" priority="5278">
      <formula>LEN(TRIM(H497))&gt;0</formula>
    </cfRule>
  </conditionalFormatting>
  <conditionalFormatting sqref="G497">
    <cfRule type="notContainsBlanks" dxfId="3488" priority="5277">
      <formula>LEN(TRIM(G497))&gt;0</formula>
    </cfRule>
  </conditionalFormatting>
  <conditionalFormatting sqref="F497">
    <cfRule type="notContainsBlanks" dxfId="3487" priority="5276">
      <formula>LEN(TRIM(F497))&gt;0</formula>
    </cfRule>
  </conditionalFormatting>
  <conditionalFormatting sqref="E497">
    <cfRule type="notContainsBlanks" dxfId="3486" priority="5275">
      <formula>LEN(TRIM(E497))&gt;0</formula>
    </cfRule>
  </conditionalFormatting>
  <conditionalFormatting sqref="D497">
    <cfRule type="notContainsBlanks" dxfId="3485" priority="5274">
      <formula>LEN(TRIM(D497))&gt;0</formula>
    </cfRule>
  </conditionalFormatting>
  <conditionalFormatting sqref="C497">
    <cfRule type="notContainsBlanks" dxfId="3484" priority="5273">
      <formula>LEN(TRIM(C497))&gt;0</formula>
    </cfRule>
  </conditionalFormatting>
  <conditionalFormatting sqref="I497">
    <cfRule type="notContainsBlanks" dxfId="3483" priority="5272">
      <formula>LEN(TRIM(I497))&gt;0</formula>
    </cfRule>
  </conditionalFormatting>
  <conditionalFormatting sqref="N500 N503">
    <cfRule type="expression" dxfId="3482" priority="5269">
      <formula>N500=" "</formula>
    </cfRule>
    <cfRule type="expression" dxfId="3481" priority="5270">
      <formula>N500="NO PRESENTÓ CERTIFICADO"</formula>
    </cfRule>
    <cfRule type="expression" dxfId="3480" priority="5271">
      <formula>N500="PRESENTÓ CERTIFICADO"</formula>
    </cfRule>
  </conditionalFormatting>
  <conditionalFormatting sqref="P500 P503">
    <cfRule type="expression" dxfId="3479" priority="5256">
      <formula>Q500="NO SUBSANABLE"</formula>
    </cfRule>
    <cfRule type="expression" dxfId="3478" priority="5258">
      <formula>Q500="REQUERIMIENTOS SUBSANADOS"</formula>
    </cfRule>
    <cfRule type="expression" dxfId="3477" priority="5259">
      <formula>Q500="PENDIENTES POR SUBSANAR"</formula>
    </cfRule>
    <cfRule type="expression" dxfId="3476" priority="5264">
      <formula>Q500="SIN OBSERVACIÓN"</formula>
    </cfRule>
    <cfRule type="containsBlanks" dxfId="3475" priority="5265">
      <formula>LEN(TRIM(P500))=0</formula>
    </cfRule>
  </conditionalFormatting>
  <conditionalFormatting sqref="O500 O503">
    <cfRule type="cellIs" dxfId="3474" priority="5257" operator="equal">
      <formula>"PENDIENTE POR DESCRIPCIÓN"</formula>
    </cfRule>
    <cfRule type="cellIs" dxfId="3473" priority="5261" operator="equal">
      <formula>"DESCRIPCIÓN INSUFICIENTE"</formula>
    </cfRule>
    <cfRule type="cellIs" dxfId="3472" priority="5262" operator="equal">
      <formula>"NO ESTÁ ACORDE A ITEM 5.2.1 (T.R.)"</formula>
    </cfRule>
    <cfRule type="cellIs" dxfId="3471" priority="5263" operator="equal">
      <formula>"ACORDE A ITEM 5.2.1 (T.R.)"</formula>
    </cfRule>
  </conditionalFormatting>
  <conditionalFormatting sqref="Q500 Q503">
    <cfRule type="containsBlanks" dxfId="3470" priority="5251">
      <formula>LEN(TRIM(Q500))=0</formula>
    </cfRule>
    <cfRule type="cellIs" dxfId="3469" priority="5260" operator="equal">
      <formula>"REQUERIMIENTOS SUBSANADOS"</formula>
    </cfRule>
    <cfRule type="containsText" dxfId="3468" priority="5266" operator="containsText" text="NO SUBSANABLE">
      <formula>NOT(ISERROR(SEARCH("NO SUBSANABLE",Q500)))</formula>
    </cfRule>
    <cfRule type="containsText" dxfId="3467" priority="5267" operator="containsText" text="PENDIENTES POR SUBSANAR">
      <formula>NOT(ISERROR(SEARCH("PENDIENTES POR SUBSANAR",Q500)))</formula>
    </cfRule>
    <cfRule type="containsText" dxfId="3466" priority="5268" operator="containsText" text="SIN OBSERVACIÓN">
      <formula>NOT(ISERROR(SEARCH("SIN OBSERVACIÓN",Q500)))</formula>
    </cfRule>
  </conditionalFormatting>
  <conditionalFormatting sqref="R500 R503">
    <cfRule type="containsBlanks" dxfId="3465" priority="5250">
      <formula>LEN(TRIM(R500))=0</formula>
    </cfRule>
    <cfRule type="cellIs" dxfId="3464" priority="5252" operator="equal">
      <formula>"NO CUMPLEN CON LO SOLICITADO"</formula>
    </cfRule>
    <cfRule type="cellIs" dxfId="3463" priority="5253" operator="equal">
      <formula>"CUMPLEN CON LO SOLICITADO"</formula>
    </cfRule>
    <cfRule type="cellIs" dxfId="3462" priority="5254" operator="equal">
      <formula>"PENDIENTES"</formula>
    </cfRule>
    <cfRule type="cellIs" dxfId="3461" priority="5255" operator="equal">
      <formula>"NINGUNO"</formula>
    </cfRule>
  </conditionalFormatting>
  <conditionalFormatting sqref="H500 H503">
    <cfRule type="notContainsBlanks" dxfId="3460" priority="5249">
      <formula>LEN(TRIM(H500))&gt;0</formula>
    </cfRule>
  </conditionalFormatting>
  <conditionalFormatting sqref="G500 G503">
    <cfRule type="notContainsBlanks" dxfId="3459" priority="5248">
      <formula>LEN(TRIM(G500))&gt;0</formula>
    </cfRule>
  </conditionalFormatting>
  <conditionalFormatting sqref="F500 F503">
    <cfRule type="notContainsBlanks" dxfId="3458" priority="5247">
      <formula>LEN(TRIM(F500))&gt;0</formula>
    </cfRule>
  </conditionalFormatting>
  <conditionalFormatting sqref="E500 E503">
    <cfRule type="notContainsBlanks" dxfId="3457" priority="5246">
      <formula>LEN(TRIM(E500))&gt;0</formula>
    </cfRule>
  </conditionalFormatting>
  <conditionalFormatting sqref="D500 D503">
    <cfRule type="notContainsBlanks" dxfId="3456" priority="5245">
      <formula>LEN(TRIM(D500))&gt;0</formula>
    </cfRule>
  </conditionalFormatting>
  <conditionalFormatting sqref="C500 C503">
    <cfRule type="notContainsBlanks" dxfId="3455" priority="5244">
      <formula>LEN(TRIM(C500))&gt;0</formula>
    </cfRule>
  </conditionalFormatting>
  <conditionalFormatting sqref="I500 I503">
    <cfRule type="notContainsBlanks" dxfId="3454" priority="5243">
      <formula>LEN(TRIM(I500))&gt;0</formula>
    </cfRule>
  </conditionalFormatting>
  <conditionalFormatting sqref="N506">
    <cfRule type="expression" dxfId="3453" priority="5240">
      <formula>N506=" "</formula>
    </cfRule>
    <cfRule type="expression" dxfId="3452" priority="5241">
      <formula>N506="NO PRESENTÓ CERTIFICADO"</formula>
    </cfRule>
    <cfRule type="expression" dxfId="3451" priority="5242">
      <formula>N506="PRESENTÓ CERTIFICADO"</formula>
    </cfRule>
  </conditionalFormatting>
  <conditionalFormatting sqref="P506">
    <cfRule type="expression" dxfId="3450" priority="5227">
      <formula>Q506="NO SUBSANABLE"</formula>
    </cfRule>
    <cfRule type="expression" dxfId="3449" priority="5229">
      <formula>Q506="REQUERIMIENTOS SUBSANADOS"</formula>
    </cfRule>
    <cfRule type="expression" dxfId="3448" priority="5230">
      <formula>Q506="PENDIENTES POR SUBSANAR"</formula>
    </cfRule>
    <cfRule type="expression" dxfId="3447" priority="5235">
      <formula>Q506="SIN OBSERVACIÓN"</formula>
    </cfRule>
    <cfRule type="containsBlanks" dxfId="3446" priority="5236">
      <formula>LEN(TRIM(P506))=0</formula>
    </cfRule>
  </conditionalFormatting>
  <conditionalFormatting sqref="O506">
    <cfRule type="cellIs" dxfId="3445" priority="5228" operator="equal">
      <formula>"PENDIENTE POR DESCRIPCIÓN"</formula>
    </cfRule>
    <cfRule type="cellIs" dxfId="3444" priority="5232" operator="equal">
      <formula>"DESCRIPCIÓN INSUFICIENTE"</formula>
    </cfRule>
    <cfRule type="cellIs" dxfId="3443" priority="5233" operator="equal">
      <formula>"NO ESTÁ ACORDE A ITEM 5.2.1 (T.R.)"</formula>
    </cfRule>
    <cfRule type="cellIs" dxfId="3442" priority="5234" operator="equal">
      <formula>"ACORDE A ITEM 5.2.1 (T.R.)"</formula>
    </cfRule>
  </conditionalFormatting>
  <conditionalFormatting sqref="Q506">
    <cfRule type="containsBlanks" dxfId="3441" priority="5222">
      <formula>LEN(TRIM(Q506))=0</formula>
    </cfRule>
    <cfRule type="cellIs" dxfId="3440" priority="5231" operator="equal">
      <formula>"REQUERIMIENTOS SUBSANADOS"</formula>
    </cfRule>
    <cfRule type="containsText" dxfId="3439" priority="5237" operator="containsText" text="NO SUBSANABLE">
      <formula>NOT(ISERROR(SEARCH("NO SUBSANABLE",Q506)))</formula>
    </cfRule>
    <cfRule type="containsText" dxfId="3438" priority="5238" operator="containsText" text="PENDIENTES POR SUBSANAR">
      <formula>NOT(ISERROR(SEARCH("PENDIENTES POR SUBSANAR",Q506)))</formula>
    </cfRule>
    <cfRule type="containsText" dxfId="3437" priority="5239" operator="containsText" text="SIN OBSERVACIÓN">
      <formula>NOT(ISERROR(SEARCH("SIN OBSERVACIÓN",Q506)))</formula>
    </cfRule>
  </conditionalFormatting>
  <conditionalFormatting sqref="R506">
    <cfRule type="containsBlanks" dxfId="3436" priority="5221">
      <formula>LEN(TRIM(R506))=0</formula>
    </cfRule>
    <cfRule type="cellIs" dxfId="3435" priority="5223" operator="equal">
      <formula>"NO CUMPLEN CON LO SOLICITADO"</formula>
    </cfRule>
    <cfRule type="cellIs" dxfId="3434" priority="5224" operator="equal">
      <formula>"CUMPLEN CON LO SOLICITADO"</formula>
    </cfRule>
    <cfRule type="cellIs" dxfId="3433" priority="5225" operator="equal">
      <formula>"PENDIENTES"</formula>
    </cfRule>
    <cfRule type="cellIs" dxfId="3432" priority="5226" operator="equal">
      <formula>"NINGUNO"</formula>
    </cfRule>
  </conditionalFormatting>
  <conditionalFormatting sqref="H506">
    <cfRule type="notContainsBlanks" dxfId="3431" priority="5220">
      <formula>LEN(TRIM(H506))&gt;0</formula>
    </cfRule>
  </conditionalFormatting>
  <conditionalFormatting sqref="G506">
    <cfRule type="notContainsBlanks" dxfId="3430" priority="5219">
      <formula>LEN(TRIM(G506))&gt;0</formula>
    </cfRule>
  </conditionalFormatting>
  <conditionalFormatting sqref="F506">
    <cfRule type="notContainsBlanks" dxfId="3429" priority="5218">
      <formula>LEN(TRIM(F506))&gt;0</formula>
    </cfRule>
  </conditionalFormatting>
  <conditionalFormatting sqref="E506">
    <cfRule type="notContainsBlanks" dxfId="3428" priority="5217">
      <formula>LEN(TRIM(E506))&gt;0</formula>
    </cfRule>
  </conditionalFormatting>
  <conditionalFormatting sqref="D506">
    <cfRule type="notContainsBlanks" dxfId="3427" priority="5216">
      <formula>LEN(TRIM(D506))&gt;0</formula>
    </cfRule>
  </conditionalFormatting>
  <conditionalFormatting sqref="C506">
    <cfRule type="notContainsBlanks" dxfId="3426" priority="5215">
      <formula>LEN(TRIM(C506))&gt;0</formula>
    </cfRule>
  </conditionalFormatting>
  <conditionalFormatting sqref="I506">
    <cfRule type="notContainsBlanks" dxfId="3425" priority="5214">
      <formula>LEN(TRIM(I506))&gt;0</formula>
    </cfRule>
  </conditionalFormatting>
  <conditionalFormatting sqref="T497">
    <cfRule type="cellIs" dxfId="3424" priority="5212" operator="equal">
      <formula>"NO"</formula>
    </cfRule>
    <cfRule type="cellIs" dxfId="3423" priority="5213" operator="equal">
      <formula>"SI"</formula>
    </cfRule>
  </conditionalFormatting>
  <conditionalFormatting sqref="N509">
    <cfRule type="expression" dxfId="3422" priority="5209">
      <formula>N509=" "</formula>
    </cfRule>
    <cfRule type="expression" dxfId="3421" priority="5210">
      <formula>N509="NO PRESENTÓ CERTIFICADO"</formula>
    </cfRule>
    <cfRule type="expression" dxfId="3420" priority="5211">
      <formula>N509="PRESENTÓ CERTIFICADO"</formula>
    </cfRule>
  </conditionalFormatting>
  <conditionalFormatting sqref="P509">
    <cfRule type="expression" dxfId="3419" priority="5196">
      <formula>Q509="NO SUBSANABLE"</formula>
    </cfRule>
    <cfRule type="expression" dxfId="3418" priority="5198">
      <formula>Q509="REQUERIMIENTOS SUBSANADOS"</formula>
    </cfRule>
    <cfRule type="expression" dxfId="3417" priority="5199">
      <formula>Q509="PENDIENTES POR SUBSANAR"</formula>
    </cfRule>
    <cfRule type="expression" dxfId="3416" priority="5204">
      <formula>Q509="SIN OBSERVACIÓN"</formula>
    </cfRule>
    <cfRule type="containsBlanks" dxfId="3415" priority="5205">
      <formula>LEN(TRIM(P509))=0</formula>
    </cfRule>
  </conditionalFormatting>
  <conditionalFormatting sqref="O509">
    <cfRule type="cellIs" dxfId="3414" priority="5197" operator="equal">
      <formula>"PENDIENTE POR DESCRIPCIÓN"</formula>
    </cfRule>
    <cfRule type="cellIs" dxfId="3413" priority="5201" operator="equal">
      <formula>"DESCRIPCIÓN INSUFICIENTE"</formula>
    </cfRule>
    <cfRule type="cellIs" dxfId="3412" priority="5202" operator="equal">
      <formula>"NO ESTÁ ACORDE A ITEM 5.2.1 (T.R.)"</formula>
    </cfRule>
    <cfRule type="cellIs" dxfId="3411" priority="5203" operator="equal">
      <formula>"ACORDE A ITEM 5.2.1 (T.R.)"</formula>
    </cfRule>
  </conditionalFormatting>
  <conditionalFormatting sqref="Q509">
    <cfRule type="containsBlanks" dxfId="3410" priority="5191">
      <formula>LEN(TRIM(Q509))=0</formula>
    </cfRule>
    <cfRule type="cellIs" dxfId="3409" priority="5200" operator="equal">
      <formula>"REQUERIMIENTOS SUBSANADOS"</formula>
    </cfRule>
    <cfRule type="containsText" dxfId="3408" priority="5206" operator="containsText" text="NO SUBSANABLE">
      <formula>NOT(ISERROR(SEARCH("NO SUBSANABLE",Q509)))</formula>
    </cfRule>
    <cfRule type="containsText" dxfId="3407" priority="5207" operator="containsText" text="PENDIENTES POR SUBSANAR">
      <formula>NOT(ISERROR(SEARCH("PENDIENTES POR SUBSANAR",Q509)))</formula>
    </cfRule>
    <cfRule type="containsText" dxfId="3406" priority="5208" operator="containsText" text="SIN OBSERVACIÓN">
      <formula>NOT(ISERROR(SEARCH("SIN OBSERVACIÓN",Q509)))</formula>
    </cfRule>
  </conditionalFormatting>
  <conditionalFormatting sqref="R509">
    <cfRule type="containsBlanks" dxfId="3405" priority="5190">
      <formula>LEN(TRIM(R509))=0</formula>
    </cfRule>
    <cfRule type="cellIs" dxfId="3404" priority="5192" operator="equal">
      <formula>"NO CUMPLEN CON LO SOLICITADO"</formula>
    </cfRule>
    <cfRule type="cellIs" dxfId="3403" priority="5193" operator="equal">
      <formula>"CUMPLEN CON LO SOLICITADO"</formula>
    </cfRule>
    <cfRule type="cellIs" dxfId="3402" priority="5194" operator="equal">
      <formula>"PENDIENTES"</formula>
    </cfRule>
    <cfRule type="cellIs" dxfId="3401" priority="5195" operator="equal">
      <formula>"NINGUNO"</formula>
    </cfRule>
  </conditionalFormatting>
  <conditionalFormatting sqref="H509">
    <cfRule type="notContainsBlanks" dxfId="3400" priority="5189">
      <formula>LEN(TRIM(H509))&gt;0</formula>
    </cfRule>
  </conditionalFormatting>
  <conditionalFormatting sqref="G509">
    <cfRule type="notContainsBlanks" dxfId="3399" priority="5188">
      <formula>LEN(TRIM(G509))&gt;0</formula>
    </cfRule>
  </conditionalFormatting>
  <conditionalFormatting sqref="F509">
    <cfRule type="notContainsBlanks" dxfId="3398" priority="5187">
      <formula>LEN(TRIM(F509))&gt;0</formula>
    </cfRule>
  </conditionalFormatting>
  <conditionalFormatting sqref="E509">
    <cfRule type="notContainsBlanks" dxfId="3397" priority="5186">
      <formula>LEN(TRIM(E509))&gt;0</formula>
    </cfRule>
  </conditionalFormatting>
  <conditionalFormatting sqref="D509">
    <cfRule type="notContainsBlanks" dxfId="3396" priority="5185">
      <formula>LEN(TRIM(D509))&gt;0</formula>
    </cfRule>
  </conditionalFormatting>
  <conditionalFormatting sqref="C509">
    <cfRule type="notContainsBlanks" dxfId="3395" priority="5184">
      <formula>LEN(TRIM(C509))&gt;0</formula>
    </cfRule>
  </conditionalFormatting>
  <conditionalFormatting sqref="I509">
    <cfRule type="notContainsBlanks" dxfId="3394" priority="5183">
      <formula>LEN(TRIM(I509))&gt;0</formula>
    </cfRule>
  </conditionalFormatting>
  <conditionalFormatting sqref="S497 S500 S503 S506 S509">
    <cfRule type="cellIs" dxfId="3393" priority="5181" operator="greaterThan">
      <formula>0</formula>
    </cfRule>
    <cfRule type="cellIs" dxfId="3392" priority="5182" operator="equal">
      <formula>0</formula>
    </cfRule>
  </conditionalFormatting>
  <conditionalFormatting sqref="T512">
    <cfRule type="cellIs" dxfId="3391" priority="5179" operator="equal">
      <formula>"NO CUMPLE"</formula>
    </cfRule>
    <cfRule type="cellIs" dxfId="3390" priority="5180" operator="equal">
      <formula>"CUMPLE"</formula>
    </cfRule>
  </conditionalFormatting>
  <conditionalFormatting sqref="N519">
    <cfRule type="expression" dxfId="3389" priority="5106">
      <formula>N519=" "</formula>
    </cfRule>
    <cfRule type="expression" dxfId="3388" priority="5107">
      <formula>N519="NO PRESENTÓ CERTIFICADO"</formula>
    </cfRule>
    <cfRule type="expression" dxfId="3387" priority="5108">
      <formula>N519="PRESENTÓ CERTIFICADO"</formula>
    </cfRule>
  </conditionalFormatting>
  <conditionalFormatting sqref="P519">
    <cfRule type="expression" dxfId="3386" priority="5093">
      <formula>Q519="NO SUBSANABLE"</formula>
    </cfRule>
    <cfRule type="expression" dxfId="3385" priority="5095">
      <formula>Q519="REQUERIMIENTOS SUBSANADOS"</formula>
    </cfRule>
    <cfRule type="expression" dxfId="3384" priority="5096">
      <formula>Q519="PENDIENTES POR SUBSANAR"</formula>
    </cfRule>
    <cfRule type="expression" dxfId="3383" priority="5101">
      <formula>Q519="SIN OBSERVACIÓN"</formula>
    </cfRule>
    <cfRule type="containsBlanks" dxfId="3382" priority="5102">
      <formula>LEN(TRIM(P519))=0</formula>
    </cfRule>
  </conditionalFormatting>
  <conditionalFormatting sqref="O519">
    <cfRule type="cellIs" dxfId="3381" priority="5094" operator="equal">
      <formula>"PENDIENTE POR DESCRIPCIÓN"</formula>
    </cfRule>
    <cfRule type="cellIs" dxfId="3380" priority="5098" operator="equal">
      <formula>"DESCRIPCIÓN INSUFICIENTE"</formula>
    </cfRule>
    <cfRule type="cellIs" dxfId="3379" priority="5099" operator="equal">
      <formula>"NO ESTÁ ACORDE A ITEM 5.2.1 (T.R.)"</formula>
    </cfRule>
    <cfRule type="cellIs" dxfId="3378" priority="5100" operator="equal">
      <formula>"ACORDE A ITEM 5.2.1 (T.R.)"</formula>
    </cfRule>
  </conditionalFormatting>
  <conditionalFormatting sqref="Q519">
    <cfRule type="containsBlanks" dxfId="3377" priority="5088">
      <formula>LEN(TRIM(Q519))=0</formula>
    </cfRule>
    <cfRule type="cellIs" dxfId="3376" priority="5097" operator="equal">
      <formula>"REQUERIMIENTOS SUBSANADOS"</formula>
    </cfRule>
    <cfRule type="containsText" dxfId="3375" priority="5103" operator="containsText" text="NO SUBSANABLE">
      <formula>NOT(ISERROR(SEARCH("NO SUBSANABLE",Q519)))</formula>
    </cfRule>
    <cfRule type="containsText" dxfId="3374" priority="5104" operator="containsText" text="PENDIENTES POR SUBSANAR">
      <formula>NOT(ISERROR(SEARCH("PENDIENTES POR SUBSANAR",Q519)))</formula>
    </cfRule>
    <cfRule type="containsText" dxfId="3373" priority="5105" operator="containsText" text="SIN OBSERVACIÓN">
      <formula>NOT(ISERROR(SEARCH("SIN OBSERVACIÓN",Q519)))</formula>
    </cfRule>
  </conditionalFormatting>
  <conditionalFormatting sqref="R519">
    <cfRule type="containsBlanks" dxfId="3372" priority="5087">
      <formula>LEN(TRIM(R519))=0</formula>
    </cfRule>
    <cfRule type="cellIs" dxfId="3371" priority="5089" operator="equal">
      <formula>"NO CUMPLEN CON LO SOLICITADO"</formula>
    </cfRule>
    <cfRule type="cellIs" dxfId="3370" priority="5090" operator="equal">
      <formula>"CUMPLEN CON LO SOLICITADO"</formula>
    </cfRule>
    <cfRule type="cellIs" dxfId="3369" priority="5091" operator="equal">
      <formula>"PENDIENTES"</formula>
    </cfRule>
    <cfRule type="cellIs" dxfId="3368" priority="5092" operator="equal">
      <formula>"NINGUNO"</formula>
    </cfRule>
  </conditionalFormatting>
  <conditionalFormatting sqref="B534">
    <cfRule type="cellIs" dxfId="3367" priority="5085" operator="equal">
      <formula>"NO CUMPLE CON LA EXPERIENCIA REQUERIDA"</formula>
    </cfRule>
    <cfRule type="cellIs" dxfId="3366" priority="5086" operator="equal">
      <formula>"CUMPLE CON LA EXPERIENCIA REQUERIDA"</formula>
    </cfRule>
  </conditionalFormatting>
  <conditionalFormatting sqref="H519">
    <cfRule type="notContainsBlanks" dxfId="3365" priority="5084">
      <formula>LEN(TRIM(H519))&gt;0</formula>
    </cfRule>
  </conditionalFormatting>
  <conditionalFormatting sqref="G519">
    <cfRule type="notContainsBlanks" dxfId="3364" priority="5083">
      <formula>LEN(TRIM(G519))&gt;0</formula>
    </cfRule>
  </conditionalFormatting>
  <conditionalFormatting sqref="F519">
    <cfRule type="notContainsBlanks" dxfId="3363" priority="5082">
      <formula>LEN(TRIM(F519))&gt;0</formula>
    </cfRule>
  </conditionalFormatting>
  <conditionalFormatting sqref="E519">
    <cfRule type="notContainsBlanks" dxfId="3362" priority="5081">
      <formula>LEN(TRIM(E519))&gt;0</formula>
    </cfRule>
  </conditionalFormatting>
  <conditionalFormatting sqref="D519">
    <cfRule type="notContainsBlanks" dxfId="3361" priority="5080">
      <formula>LEN(TRIM(D519))&gt;0</formula>
    </cfRule>
  </conditionalFormatting>
  <conditionalFormatting sqref="C519">
    <cfRule type="notContainsBlanks" dxfId="3360" priority="5079">
      <formula>LEN(TRIM(C519))&gt;0</formula>
    </cfRule>
  </conditionalFormatting>
  <conditionalFormatting sqref="I519">
    <cfRule type="notContainsBlanks" dxfId="3359" priority="5078">
      <formula>LEN(TRIM(I519))&gt;0</formula>
    </cfRule>
  </conditionalFormatting>
  <conditionalFormatting sqref="N522 N525">
    <cfRule type="expression" dxfId="3358" priority="5075">
      <formula>N522=" "</formula>
    </cfRule>
    <cfRule type="expression" dxfId="3357" priority="5076">
      <formula>N522="NO PRESENTÓ CERTIFICADO"</formula>
    </cfRule>
    <cfRule type="expression" dxfId="3356" priority="5077">
      <formula>N522="PRESENTÓ CERTIFICADO"</formula>
    </cfRule>
  </conditionalFormatting>
  <conditionalFormatting sqref="P522 P525">
    <cfRule type="expression" dxfId="3355" priority="5062">
      <formula>Q522="NO SUBSANABLE"</formula>
    </cfRule>
    <cfRule type="expression" dxfId="3354" priority="5064">
      <formula>Q522="REQUERIMIENTOS SUBSANADOS"</formula>
    </cfRule>
    <cfRule type="expression" dxfId="3353" priority="5065">
      <formula>Q522="PENDIENTES POR SUBSANAR"</formula>
    </cfRule>
    <cfRule type="expression" dxfId="3352" priority="5070">
      <formula>Q522="SIN OBSERVACIÓN"</formula>
    </cfRule>
    <cfRule type="containsBlanks" dxfId="3351" priority="5071">
      <formula>LEN(TRIM(P522))=0</formula>
    </cfRule>
  </conditionalFormatting>
  <conditionalFormatting sqref="O522 O525">
    <cfRule type="cellIs" dxfId="3350" priority="5063" operator="equal">
      <formula>"PENDIENTE POR DESCRIPCIÓN"</formula>
    </cfRule>
    <cfRule type="cellIs" dxfId="3349" priority="5067" operator="equal">
      <formula>"DESCRIPCIÓN INSUFICIENTE"</formula>
    </cfRule>
    <cfRule type="cellIs" dxfId="3348" priority="5068" operator="equal">
      <formula>"NO ESTÁ ACORDE A ITEM 5.2.1 (T.R.)"</formula>
    </cfRule>
    <cfRule type="cellIs" dxfId="3347" priority="5069" operator="equal">
      <formula>"ACORDE A ITEM 5.2.1 (T.R.)"</formula>
    </cfRule>
  </conditionalFormatting>
  <conditionalFormatting sqref="Q522 Q525">
    <cfRule type="containsBlanks" dxfId="3346" priority="5057">
      <formula>LEN(TRIM(Q522))=0</formula>
    </cfRule>
    <cfRule type="cellIs" dxfId="3345" priority="5066" operator="equal">
      <formula>"REQUERIMIENTOS SUBSANADOS"</formula>
    </cfRule>
    <cfRule type="containsText" dxfId="3344" priority="5072" operator="containsText" text="NO SUBSANABLE">
      <formula>NOT(ISERROR(SEARCH("NO SUBSANABLE",Q522)))</formula>
    </cfRule>
    <cfRule type="containsText" dxfId="3343" priority="5073" operator="containsText" text="PENDIENTES POR SUBSANAR">
      <formula>NOT(ISERROR(SEARCH("PENDIENTES POR SUBSANAR",Q522)))</formula>
    </cfRule>
    <cfRule type="containsText" dxfId="3342" priority="5074" operator="containsText" text="SIN OBSERVACIÓN">
      <formula>NOT(ISERROR(SEARCH("SIN OBSERVACIÓN",Q522)))</formula>
    </cfRule>
  </conditionalFormatting>
  <conditionalFormatting sqref="R522 R525">
    <cfRule type="containsBlanks" dxfId="3341" priority="5056">
      <formula>LEN(TRIM(R522))=0</formula>
    </cfRule>
    <cfRule type="cellIs" dxfId="3340" priority="5058" operator="equal">
      <formula>"NO CUMPLEN CON LO SOLICITADO"</formula>
    </cfRule>
    <cfRule type="cellIs" dxfId="3339" priority="5059" operator="equal">
      <formula>"CUMPLEN CON LO SOLICITADO"</formula>
    </cfRule>
    <cfRule type="cellIs" dxfId="3338" priority="5060" operator="equal">
      <formula>"PENDIENTES"</formula>
    </cfRule>
    <cfRule type="cellIs" dxfId="3337" priority="5061" operator="equal">
      <formula>"NINGUNO"</formula>
    </cfRule>
  </conditionalFormatting>
  <conditionalFormatting sqref="H522 H525">
    <cfRule type="notContainsBlanks" dxfId="3336" priority="5055">
      <formula>LEN(TRIM(H522))&gt;0</formula>
    </cfRule>
  </conditionalFormatting>
  <conditionalFormatting sqref="G522 G525">
    <cfRule type="notContainsBlanks" dxfId="3335" priority="5054">
      <formula>LEN(TRIM(G522))&gt;0</formula>
    </cfRule>
  </conditionalFormatting>
  <conditionalFormatting sqref="F522 F525">
    <cfRule type="notContainsBlanks" dxfId="3334" priority="5053">
      <formula>LEN(TRIM(F522))&gt;0</formula>
    </cfRule>
  </conditionalFormatting>
  <conditionalFormatting sqref="E522 E525">
    <cfRule type="notContainsBlanks" dxfId="3333" priority="5052">
      <formula>LEN(TRIM(E522))&gt;0</formula>
    </cfRule>
  </conditionalFormatting>
  <conditionalFormatting sqref="D522 D525">
    <cfRule type="notContainsBlanks" dxfId="3332" priority="5051">
      <formula>LEN(TRIM(D522))&gt;0</formula>
    </cfRule>
  </conditionalFormatting>
  <conditionalFormatting sqref="C522 C525">
    <cfRule type="notContainsBlanks" dxfId="3331" priority="5050">
      <formula>LEN(TRIM(C522))&gt;0</formula>
    </cfRule>
  </conditionalFormatting>
  <conditionalFormatting sqref="I522 I525">
    <cfRule type="notContainsBlanks" dxfId="3330" priority="5049">
      <formula>LEN(TRIM(I522))&gt;0</formula>
    </cfRule>
  </conditionalFormatting>
  <conditionalFormatting sqref="N528">
    <cfRule type="expression" dxfId="3329" priority="5046">
      <formula>N528=" "</formula>
    </cfRule>
    <cfRule type="expression" dxfId="3328" priority="5047">
      <formula>N528="NO PRESENTÓ CERTIFICADO"</formula>
    </cfRule>
    <cfRule type="expression" dxfId="3327" priority="5048">
      <formula>N528="PRESENTÓ CERTIFICADO"</formula>
    </cfRule>
  </conditionalFormatting>
  <conditionalFormatting sqref="P528">
    <cfRule type="expression" dxfId="3326" priority="5033">
      <formula>Q528="NO SUBSANABLE"</formula>
    </cfRule>
    <cfRule type="expression" dxfId="3325" priority="5035">
      <formula>Q528="REQUERIMIENTOS SUBSANADOS"</formula>
    </cfRule>
    <cfRule type="expression" dxfId="3324" priority="5036">
      <formula>Q528="PENDIENTES POR SUBSANAR"</formula>
    </cfRule>
    <cfRule type="expression" dxfId="3323" priority="5041">
      <formula>Q528="SIN OBSERVACIÓN"</formula>
    </cfRule>
    <cfRule type="containsBlanks" dxfId="3322" priority="5042">
      <formula>LEN(TRIM(P528))=0</formula>
    </cfRule>
  </conditionalFormatting>
  <conditionalFormatting sqref="O528">
    <cfRule type="cellIs" dxfId="3321" priority="5034" operator="equal">
      <formula>"PENDIENTE POR DESCRIPCIÓN"</formula>
    </cfRule>
    <cfRule type="cellIs" dxfId="3320" priority="5038" operator="equal">
      <formula>"DESCRIPCIÓN INSUFICIENTE"</formula>
    </cfRule>
    <cfRule type="cellIs" dxfId="3319" priority="5039" operator="equal">
      <formula>"NO ESTÁ ACORDE A ITEM 5.2.1 (T.R.)"</formula>
    </cfRule>
    <cfRule type="cellIs" dxfId="3318" priority="5040" operator="equal">
      <formula>"ACORDE A ITEM 5.2.1 (T.R.)"</formula>
    </cfRule>
  </conditionalFormatting>
  <conditionalFormatting sqref="Q528">
    <cfRule type="containsBlanks" dxfId="3317" priority="5028">
      <formula>LEN(TRIM(Q528))=0</formula>
    </cfRule>
    <cfRule type="cellIs" dxfId="3316" priority="5037" operator="equal">
      <formula>"REQUERIMIENTOS SUBSANADOS"</formula>
    </cfRule>
    <cfRule type="containsText" dxfId="3315" priority="5043" operator="containsText" text="NO SUBSANABLE">
      <formula>NOT(ISERROR(SEARCH("NO SUBSANABLE",Q528)))</formula>
    </cfRule>
    <cfRule type="containsText" dxfId="3314" priority="5044" operator="containsText" text="PENDIENTES POR SUBSANAR">
      <formula>NOT(ISERROR(SEARCH("PENDIENTES POR SUBSANAR",Q528)))</formula>
    </cfRule>
    <cfRule type="containsText" dxfId="3313" priority="5045" operator="containsText" text="SIN OBSERVACIÓN">
      <formula>NOT(ISERROR(SEARCH("SIN OBSERVACIÓN",Q528)))</formula>
    </cfRule>
  </conditionalFormatting>
  <conditionalFormatting sqref="R528">
    <cfRule type="containsBlanks" dxfId="3312" priority="5027">
      <formula>LEN(TRIM(R528))=0</formula>
    </cfRule>
    <cfRule type="cellIs" dxfId="3311" priority="5029" operator="equal">
      <formula>"NO CUMPLEN CON LO SOLICITADO"</formula>
    </cfRule>
    <cfRule type="cellIs" dxfId="3310" priority="5030" operator="equal">
      <formula>"CUMPLEN CON LO SOLICITADO"</formula>
    </cfRule>
    <cfRule type="cellIs" dxfId="3309" priority="5031" operator="equal">
      <formula>"PENDIENTES"</formula>
    </cfRule>
    <cfRule type="cellIs" dxfId="3308" priority="5032" operator="equal">
      <formula>"NINGUNO"</formula>
    </cfRule>
  </conditionalFormatting>
  <conditionalFormatting sqref="H528">
    <cfRule type="notContainsBlanks" dxfId="3307" priority="5026">
      <formula>LEN(TRIM(H528))&gt;0</formula>
    </cfRule>
  </conditionalFormatting>
  <conditionalFormatting sqref="G528">
    <cfRule type="notContainsBlanks" dxfId="3306" priority="5025">
      <formula>LEN(TRIM(G528))&gt;0</formula>
    </cfRule>
  </conditionalFormatting>
  <conditionalFormatting sqref="F528">
    <cfRule type="notContainsBlanks" dxfId="3305" priority="5024">
      <formula>LEN(TRIM(F528))&gt;0</formula>
    </cfRule>
  </conditionalFormatting>
  <conditionalFormatting sqref="E528">
    <cfRule type="notContainsBlanks" dxfId="3304" priority="5023">
      <formula>LEN(TRIM(E528))&gt;0</formula>
    </cfRule>
  </conditionalFormatting>
  <conditionalFormatting sqref="D528">
    <cfRule type="notContainsBlanks" dxfId="3303" priority="5022">
      <formula>LEN(TRIM(D528))&gt;0</formula>
    </cfRule>
  </conditionalFormatting>
  <conditionalFormatting sqref="C528">
    <cfRule type="notContainsBlanks" dxfId="3302" priority="5021">
      <formula>LEN(TRIM(C528))&gt;0</formula>
    </cfRule>
  </conditionalFormatting>
  <conditionalFormatting sqref="I528">
    <cfRule type="notContainsBlanks" dxfId="3301" priority="5020">
      <formula>LEN(TRIM(I528))&gt;0</formula>
    </cfRule>
  </conditionalFormatting>
  <conditionalFormatting sqref="T519">
    <cfRule type="cellIs" dxfId="3300" priority="5018" operator="equal">
      <formula>"NO"</formula>
    </cfRule>
    <cfRule type="cellIs" dxfId="3299" priority="5019" operator="equal">
      <formula>"SI"</formula>
    </cfRule>
  </conditionalFormatting>
  <conditionalFormatting sqref="N531">
    <cfRule type="expression" dxfId="3298" priority="5015">
      <formula>N531=" "</formula>
    </cfRule>
    <cfRule type="expression" dxfId="3297" priority="5016">
      <formula>N531="NO PRESENTÓ CERTIFICADO"</formula>
    </cfRule>
    <cfRule type="expression" dxfId="3296" priority="5017">
      <formula>N531="PRESENTÓ CERTIFICADO"</formula>
    </cfRule>
  </conditionalFormatting>
  <conditionalFormatting sqref="P531">
    <cfRule type="expression" dxfId="3295" priority="5002">
      <formula>Q531="NO SUBSANABLE"</formula>
    </cfRule>
    <cfRule type="expression" dxfId="3294" priority="5004">
      <formula>Q531="REQUERIMIENTOS SUBSANADOS"</formula>
    </cfRule>
    <cfRule type="expression" dxfId="3293" priority="5005">
      <formula>Q531="PENDIENTES POR SUBSANAR"</formula>
    </cfRule>
    <cfRule type="expression" dxfId="3292" priority="5010">
      <formula>Q531="SIN OBSERVACIÓN"</formula>
    </cfRule>
    <cfRule type="containsBlanks" dxfId="3291" priority="5011">
      <formula>LEN(TRIM(P531))=0</formula>
    </cfRule>
  </conditionalFormatting>
  <conditionalFormatting sqref="O531">
    <cfRule type="cellIs" dxfId="3290" priority="5003" operator="equal">
      <formula>"PENDIENTE POR DESCRIPCIÓN"</formula>
    </cfRule>
    <cfRule type="cellIs" dxfId="3289" priority="5007" operator="equal">
      <formula>"DESCRIPCIÓN INSUFICIENTE"</formula>
    </cfRule>
    <cfRule type="cellIs" dxfId="3288" priority="5008" operator="equal">
      <formula>"NO ESTÁ ACORDE A ITEM 5.2.1 (T.R.)"</formula>
    </cfRule>
    <cfRule type="cellIs" dxfId="3287" priority="5009" operator="equal">
      <formula>"ACORDE A ITEM 5.2.1 (T.R.)"</formula>
    </cfRule>
  </conditionalFormatting>
  <conditionalFormatting sqref="Q531">
    <cfRule type="containsBlanks" dxfId="3286" priority="4997">
      <formula>LEN(TRIM(Q531))=0</formula>
    </cfRule>
    <cfRule type="cellIs" dxfId="3285" priority="5006" operator="equal">
      <formula>"REQUERIMIENTOS SUBSANADOS"</formula>
    </cfRule>
    <cfRule type="containsText" dxfId="3284" priority="5012" operator="containsText" text="NO SUBSANABLE">
      <formula>NOT(ISERROR(SEARCH("NO SUBSANABLE",Q531)))</formula>
    </cfRule>
    <cfRule type="containsText" dxfId="3283" priority="5013" operator="containsText" text="PENDIENTES POR SUBSANAR">
      <formula>NOT(ISERROR(SEARCH("PENDIENTES POR SUBSANAR",Q531)))</formula>
    </cfRule>
    <cfRule type="containsText" dxfId="3282" priority="5014" operator="containsText" text="SIN OBSERVACIÓN">
      <formula>NOT(ISERROR(SEARCH("SIN OBSERVACIÓN",Q531)))</formula>
    </cfRule>
  </conditionalFormatting>
  <conditionalFormatting sqref="R531">
    <cfRule type="containsBlanks" dxfId="3281" priority="4996">
      <formula>LEN(TRIM(R531))=0</formula>
    </cfRule>
    <cfRule type="cellIs" dxfId="3280" priority="4998" operator="equal">
      <formula>"NO CUMPLEN CON LO SOLICITADO"</formula>
    </cfRule>
    <cfRule type="cellIs" dxfId="3279" priority="4999" operator="equal">
      <formula>"CUMPLEN CON LO SOLICITADO"</formula>
    </cfRule>
    <cfRule type="cellIs" dxfId="3278" priority="5000" operator="equal">
      <formula>"PENDIENTES"</formula>
    </cfRule>
    <cfRule type="cellIs" dxfId="3277" priority="5001" operator="equal">
      <formula>"NINGUNO"</formula>
    </cfRule>
  </conditionalFormatting>
  <conditionalFormatting sqref="H531">
    <cfRule type="notContainsBlanks" dxfId="3276" priority="4995">
      <formula>LEN(TRIM(H531))&gt;0</formula>
    </cfRule>
  </conditionalFormatting>
  <conditionalFormatting sqref="G531">
    <cfRule type="notContainsBlanks" dxfId="3275" priority="4994">
      <formula>LEN(TRIM(G531))&gt;0</formula>
    </cfRule>
  </conditionalFormatting>
  <conditionalFormatting sqref="F531">
    <cfRule type="notContainsBlanks" dxfId="3274" priority="4993">
      <formula>LEN(TRIM(F531))&gt;0</formula>
    </cfRule>
  </conditionalFormatting>
  <conditionalFormatting sqref="E531">
    <cfRule type="notContainsBlanks" dxfId="3273" priority="4992">
      <formula>LEN(TRIM(E531))&gt;0</formula>
    </cfRule>
  </conditionalFormatting>
  <conditionalFormatting sqref="D531">
    <cfRule type="notContainsBlanks" dxfId="3272" priority="4991">
      <formula>LEN(TRIM(D531))&gt;0</formula>
    </cfRule>
  </conditionalFormatting>
  <conditionalFormatting sqref="C531">
    <cfRule type="notContainsBlanks" dxfId="3271" priority="4990">
      <formula>LEN(TRIM(C531))&gt;0</formula>
    </cfRule>
  </conditionalFormatting>
  <conditionalFormatting sqref="I531">
    <cfRule type="notContainsBlanks" dxfId="3270" priority="4989">
      <formula>LEN(TRIM(I531))&gt;0</formula>
    </cfRule>
  </conditionalFormatting>
  <conditionalFormatting sqref="S519 S522 S525 S528 S531">
    <cfRule type="cellIs" dxfId="3269" priority="4987" operator="greaterThan">
      <formula>0</formula>
    </cfRule>
    <cfRule type="cellIs" dxfId="3268" priority="4988" operator="equal">
      <formula>0</formula>
    </cfRule>
  </conditionalFormatting>
  <conditionalFormatting sqref="T534">
    <cfRule type="cellIs" dxfId="3267" priority="4985" operator="equal">
      <formula>"NO CUMPLE"</formula>
    </cfRule>
    <cfRule type="cellIs" dxfId="3266" priority="4986" operator="equal">
      <formula>"CUMPLE"</formula>
    </cfRule>
  </conditionalFormatting>
  <conditionalFormatting sqref="N541">
    <cfRule type="expression" dxfId="3265" priority="4912">
      <formula>N541=" "</formula>
    </cfRule>
    <cfRule type="expression" dxfId="3264" priority="4913">
      <formula>N541="NO PRESENTÓ CERTIFICADO"</formula>
    </cfRule>
    <cfRule type="expression" dxfId="3263" priority="4914">
      <formula>N541="PRESENTÓ CERTIFICADO"</formula>
    </cfRule>
  </conditionalFormatting>
  <conditionalFormatting sqref="P541">
    <cfRule type="expression" dxfId="3262" priority="4899">
      <formula>Q541="NO SUBSANABLE"</formula>
    </cfRule>
    <cfRule type="expression" dxfId="3261" priority="4901">
      <formula>Q541="REQUERIMIENTOS SUBSANADOS"</formula>
    </cfRule>
    <cfRule type="expression" dxfId="3260" priority="4902">
      <formula>Q541="PENDIENTES POR SUBSANAR"</formula>
    </cfRule>
    <cfRule type="expression" dxfId="3259" priority="4907">
      <formula>Q541="SIN OBSERVACIÓN"</formula>
    </cfRule>
    <cfRule type="containsBlanks" dxfId="3258" priority="4908">
      <formula>LEN(TRIM(P541))=0</formula>
    </cfRule>
  </conditionalFormatting>
  <conditionalFormatting sqref="O541">
    <cfRule type="cellIs" dxfId="3257" priority="4900" operator="equal">
      <formula>"PENDIENTE POR DESCRIPCIÓN"</formula>
    </cfRule>
    <cfRule type="cellIs" dxfId="3256" priority="4904" operator="equal">
      <formula>"DESCRIPCIÓN INSUFICIENTE"</formula>
    </cfRule>
    <cfRule type="cellIs" dxfId="3255" priority="4905" operator="equal">
      <formula>"NO ESTÁ ACORDE A ITEM 5.2.1 (T.R.)"</formula>
    </cfRule>
    <cfRule type="cellIs" dxfId="3254" priority="4906" operator="equal">
      <formula>"ACORDE A ITEM 5.2.1 (T.R.)"</formula>
    </cfRule>
  </conditionalFormatting>
  <conditionalFormatting sqref="Q541">
    <cfRule type="containsBlanks" dxfId="3253" priority="4894">
      <formula>LEN(TRIM(Q541))=0</formula>
    </cfRule>
    <cfRule type="cellIs" dxfId="3252" priority="4903" operator="equal">
      <formula>"REQUERIMIENTOS SUBSANADOS"</formula>
    </cfRule>
    <cfRule type="containsText" dxfId="3251" priority="4909" operator="containsText" text="NO SUBSANABLE">
      <formula>NOT(ISERROR(SEARCH("NO SUBSANABLE",Q541)))</formula>
    </cfRule>
    <cfRule type="containsText" dxfId="3250" priority="4910" operator="containsText" text="PENDIENTES POR SUBSANAR">
      <formula>NOT(ISERROR(SEARCH("PENDIENTES POR SUBSANAR",Q541)))</formula>
    </cfRule>
    <cfRule type="containsText" dxfId="3249" priority="4911" operator="containsText" text="SIN OBSERVACIÓN">
      <formula>NOT(ISERROR(SEARCH("SIN OBSERVACIÓN",Q541)))</formula>
    </cfRule>
  </conditionalFormatting>
  <conditionalFormatting sqref="R541">
    <cfRule type="containsBlanks" dxfId="3248" priority="4893">
      <formula>LEN(TRIM(R541))=0</formula>
    </cfRule>
    <cfRule type="cellIs" dxfId="3247" priority="4895" operator="equal">
      <formula>"NO CUMPLEN CON LO SOLICITADO"</formula>
    </cfRule>
    <cfRule type="cellIs" dxfId="3246" priority="4896" operator="equal">
      <formula>"CUMPLEN CON LO SOLICITADO"</formula>
    </cfRule>
    <cfRule type="cellIs" dxfId="3245" priority="4897" operator="equal">
      <formula>"PENDIENTES"</formula>
    </cfRule>
    <cfRule type="cellIs" dxfId="3244" priority="4898" operator="equal">
      <formula>"NINGUNO"</formula>
    </cfRule>
  </conditionalFormatting>
  <conditionalFormatting sqref="B556">
    <cfRule type="cellIs" dxfId="3243" priority="4891" operator="equal">
      <formula>"NO CUMPLE CON LA EXPERIENCIA REQUERIDA"</formula>
    </cfRule>
    <cfRule type="cellIs" dxfId="3242" priority="4892" operator="equal">
      <formula>"CUMPLE CON LA EXPERIENCIA REQUERIDA"</formula>
    </cfRule>
  </conditionalFormatting>
  <conditionalFormatting sqref="H541">
    <cfRule type="notContainsBlanks" dxfId="3241" priority="4890">
      <formula>LEN(TRIM(H541))&gt;0</formula>
    </cfRule>
  </conditionalFormatting>
  <conditionalFormatting sqref="G541">
    <cfRule type="notContainsBlanks" dxfId="3240" priority="4889">
      <formula>LEN(TRIM(G541))&gt;0</formula>
    </cfRule>
  </conditionalFormatting>
  <conditionalFormatting sqref="F541">
    <cfRule type="notContainsBlanks" dxfId="3239" priority="4888">
      <formula>LEN(TRIM(F541))&gt;0</formula>
    </cfRule>
  </conditionalFormatting>
  <conditionalFormatting sqref="E541">
    <cfRule type="notContainsBlanks" dxfId="3238" priority="4887">
      <formula>LEN(TRIM(E541))&gt;0</formula>
    </cfRule>
  </conditionalFormatting>
  <conditionalFormatting sqref="D541">
    <cfRule type="notContainsBlanks" dxfId="3237" priority="4886">
      <formula>LEN(TRIM(D541))&gt;0</formula>
    </cfRule>
  </conditionalFormatting>
  <conditionalFormatting sqref="C541">
    <cfRule type="notContainsBlanks" dxfId="3236" priority="4885">
      <formula>LEN(TRIM(C541))&gt;0</formula>
    </cfRule>
  </conditionalFormatting>
  <conditionalFormatting sqref="I541">
    <cfRule type="notContainsBlanks" dxfId="3235" priority="4884">
      <formula>LEN(TRIM(I541))&gt;0</formula>
    </cfRule>
  </conditionalFormatting>
  <conditionalFormatting sqref="N544 N547">
    <cfRule type="expression" dxfId="3234" priority="4881">
      <formula>N544=" "</formula>
    </cfRule>
    <cfRule type="expression" dxfId="3233" priority="4882">
      <formula>N544="NO PRESENTÓ CERTIFICADO"</formula>
    </cfRule>
    <cfRule type="expression" dxfId="3232" priority="4883">
      <formula>N544="PRESENTÓ CERTIFICADO"</formula>
    </cfRule>
  </conditionalFormatting>
  <conditionalFormatting sqref="P544 P547">
    <cfRule type="expression" dxfId="3231" priority="4868">
      <formula>Q544="NO SUBSANABLE"</formula>
    </cfRule>
    <cfRule type="expression" dxfId="3230" priority="4870">
      <formula>Q544="REQUERIMIENTOS SUBSANADOS"</formula>
    </cfRule>
    <cfRule type="expression" dxfId="3229" priority="4871">
      <formula>Q544="PENDIENTES POR SUBSANAR"</formula>
    </cfRule>
    <cfRule type="expression" dxfId="3228" priority="4876">
      <formula>Q544="SIN OBSERVACIÓN"</formula>
    </cfRule>
    <cfRule type="containsBlanks" dxfId="3227" priority="4877">
      <formula>LEN(TRIM(P544))=0</formula>
    </cfRule>
  </conditionalFormatting>
  <conditionalFormatting sqref="O544 O547">
    <cfRule type="cellIs" dxfId="3226" priority="4869" operator="equal">
      <formula>"PENDIENTE POR DESCRIPCIÓN"</formula>
    </cfRule>
    <cfRule type="cellIs" dxfId="3225" priority="4873" operator="equal">
      <formula>"DESCRIPCIÓN INSUFICIENTE"</formula>
    </cfRule>
    <cfRule type="cellIs" dxfId="3224" priority="4874" operator="equal">
      <formula>"NO ESTÁ ACORDE A ITEM 5.2.1 (T.R.)"</formula>
    </cfRule>
    <cfRule type="cellIs" dxfId="3223" priority="4875" operator="equal">
      <formula>"ACORDE A ITEM 5.2.1 (T.R.)"</formula>
    </cfRule>
  </conditionalFormatting>
  <conditionalFormatting sqref="Q544 Q547">
    <cfRule type="containsBlanks" dxfId="3222" priority="4863">
      <formula>LEN(TRIM(Q544))=0</formula>
    </cfRule>
    <cfRule type="cellIs" dxfId="3221" priority="4872" operator="equal">
      <formula>"REQUERIMIENTOS SUBSANADOS"</formula>
    </cfRule>
    <cfRule type="containsText" dxfId="3220" priority="4878" operator="containsText" text="NO SUBSANABLE">
      <formula>NOT(ISERROR(SEARCH("NO SUBSANABLE",Q544)))</formula>
    </cfRule>
    <cfRule type="containsText" dxfId="3219" priority="4879" operator="containsText" text="PENDIENTES POR SUBSANAR">
      <formula>NOT(ISERROR(SEARCH("PENDIENTES POR SUBSANAR",Q544)))</formula>
    </cfRule>
    <cfRule type="containsText" dxfId="3218" priority="4880" operator="containsText" text="SIN OBSERVACIÓN">
      <formula>NOT(ISERROR(SEARCH("SIN OBSERVACIÓN",Q544)))</formula>
    </cfRule>
  </conditionalFormatting>
  <conditionalFormatting sqref="R544 R547">
    <cfRule type="containsBlanks" dxfId="3217" priority="4862">
      <formula>LEN(TRIM(R544))=0</formula>
    </cfRule>
    <cfRule type="cellIs" dxfId="3216" priority="4864" operator="equal">
      <formula>"NO CUMPLEN CON LO SOLICITADO"</formula>
    </cfRule>
    <cfRule type="cellIs" dxfId="3215" priority="4865" operator="equal">
      <formula>"CUMPLEN CON LO SOLICITADO"</formula>
    </cfRule>
    <cfRule type="cellIs" dxfId="3214" priority="4866" operator="equal">
      <formula>"PENDIENTES"</formula>
    </cfRule>
    <cfRule type="cellIs" dxfId="3213" priority="4867" operator="equal">
      <formula>"NINGUNO"</formula>
    </cfRule>
  </conditionalFormatting>
  <conditionalFormatting sqref="H544 H547">
    <cfRule type="notContainsBlanks" dxfId="3212" priority="4861">
      <formula>LEN(TRIM(H544))&gt;0</formula>
    </cfRule>
  </conditionalFormatting>
  <conditionalFormatting sqref="G544 G547">
    <cfRule type="notContainsBlanks" dxfId="3211" priority="4860">
      <formula>LEN(TRIM(G544))&gt;0</formula>
    </cfRule>
  </conditionalFormatting>
  <conditionalFormatting sqref="F544 F547">
    <cfRule type="notContainsBlanks" dxfId="3210" priority="4859">
      <formula>LEN(TRIM(F544))&gt;0</formula>
    </cfRule>
  </conditionalFormatting>
  <conditionalFormatting sqref="E544 E547">
    <cfRule type="notContainsBlanks" dxfId="3209" priority="4858">
      <formula>LEN(TRIM(E544))&gt;0</formula>
    </cfRule>
  </conditionalFormatting>
  <conditionalFormatting sqref="D544 D547">
    <cfRule type="notContainsBlanks" dxfId="3208" priority="4857">
      <formula>LEN(TRIM(D544))&gt;0</formula>
    </cfRule>
  </conditionalFormatting>
  <conditionalFormatting sqref="C544 C547">
    <cfRule type="notContainsBlanks" dxfId="3207" priority="4856">
      <formula>LEN(TRIM(C544))&gt;0</formula>
    </cfRule>
  </conditionalFormatting>
  <conditionalFormatting sqref="I544 I547">
    <cfRule type="notContainsBlanks" dxfId="3206" priority="4855">
      <formula>LEN(TRIM(I544))&gt;0</formula>
    </cfRule>
  </conditionalFormatting>
  <conditionalFormatting sqref="N550">
    <cfRule type="expression" dxfId="3205" priority="4852">
      <formula>N550=" "</formula>
    </cfRule>
    <cfRule type="expression" dxfId="3204" priority="4853">
      <formula>N550="NO PRESENTÓ CERTIFICADO"</formula>
    </cfRule>
    <cfRule type="expression" dxfId="3203" priority="4854">
      <formula>N550="PRESENTÓ CERTIFICADO"</formula>
    </cfRule>
  </conditionalFormatting>
  <conditionalFormatting sqref="P550">
    <cfRule type="expression" dxfId="3202" priority="4839">
      <formula>Q550="NO SUBSANABLE"</formula>
    </cfRule>
    <cfRule type="expression" dxfId="3201" priority="4841">
      <formula>Q550="REQUERIMIENTOS SUBSANADOS"</formula>
    </cfRule>
    <cfRule type="expression" dxfId="3200" priority="4842">
      <formula>Q550="PENDIENTES POR SUBSANAR"</formula>
    </cfRule>
    <cfRule type="expression" dxfId="3199" priority="4847">
      <formula>Q550="SIN OBSERVACIÓN"</formula>
    </cfRule>
    <cfRule type="containsBlanks" dxfId="3198" priority="4848">
      <formula>LEN(TRIM(P550))=0</formula>
    </cfRule>
  </conditionalFormatting>
  <conditionalFormatting sqref="O550">
    <cfRule type="cellIs" dxfId="3197" priority="4840" operator="equal">
      <formula>"PENDIENTE POR DESCRIPCIÓN"</formula>
    </cfRule>
    <cfRule type="cellIs" dxfId="3196" priority="4844" operator="equal">
      <formula>"DESCRIPCIÓN INSUFICIENTE"</formula>
    </cfRule>
    <cfRule type="cellIs" dxfId="3195" priority="4845" operator="equal">
      <formula>"NO ESTÁ ACORDE A ITEM 5.2.1 (T.R.)"</formula>
    </cfRule>
    <cfRule type="cellIs" dxfId="3194" priority="4846" operator="equal">
      <formula>"ACORDE A ITEM 5.2.1 (T.R.)"</formula>
    </cfRule>
  </conditionalFormatting>
  <conditionalFormatting sqref="Q550">
    <cfRule type="containsBlanks" dxfId="3193" priority="4834">
      <formula>LEN(TRIM(Q550))=0</formula>
    </cfRule>
    <cfRule type="cellIs" dxfId="3192" priority="4843" operator="equal">
      <formula>"REQUERIMIENTOS SUBSANADOS"</formula>
    </cfRule>
    <cfRule type="containsText" dxfId="3191" priority="4849" operator="containsText" text="NO SUBSANABLE">
      <formula>NOT(ISERROR(SEARCH("NO SUBSANABLE",Q550)))</formula>
    </cfRule>
    <cfRule type="containsText" dxfId="3190" priority="4850" operator="containsText" text="PENDIENTES POR SUBSANAR">
      <formula>NOT(ISERROR(SEARCH("PENDIENTES POR SUBSANAR",Q550)))</formula>
    </cfRule>
    <cfRule type="containsText" dxfId="3189" priority="4851" operator="containsText" text="SIN OBSERVACIÓN">
      <formula>NOT(ISERROR(SEARCH("SIN OBSERVACIÓN",Q550)))</formula>
    </cfRule>
  </conditionalFormatting>
  <conditionalFormatting sqref="R550">
    <cfRule type="containsBlanks" dxfId="3188" priority="4833">
      <formula>LEN(TRIM(R550))=0</formula>
    </cfRule>
    <cfRule type="cellIs" dxfId="3187" priority="4835" operator="equal">
      <formula>"NO CUMPLEN CON LO SOLICITADO"</formula>
    </cfRule>
    <cfRule type="cellIs" dxfId="3186" priority="4836" operator="equal">
      <formula>"CUMPLEN CON LO SOLICITADO"</formula>
    </cfRule>
    <cfRule type="cellIs" dxfId="3185" priority="4837" operator="equal">
      <formula>"PENDIENTES"</formula>
    </cfRule>
    <cfRule type="cellIs" dxfId="3184" priority="4838" operator="equal">
      <formula>"NINGUNO"</formula>
    </cfRule>
  </conditionalFormatting>
  <conditionalFormatting sqref="H550">
    <cfRule type="notContainsBlanks" dxfId="3183" priority="4832">
      <formula>LEN(TRIM(H550))&gt;0</formula>
    </cfRule>
  </conditionalFormatting>
  <conditionalFormatting sqref="G550">
    <cfRule type="notContainsBlanks" dxfId="3182" priority="4831">
      <formula>LEN(TRIM(G550))&gt;0</formula>
    </cfRule>
  </conditionalFormatting>
  <conditionalFormatting sqref="F550">
    <cfRule type="notContainsBlanks" dxfId="3181" priority="4830">
      <formula>LEN(TRIM(F550))&gt;0</formula>
    </cfRule>
  </conditionalFormatting>
  <conditionalFormatting sqref="E550">
    <cfRule type="notContainsBlanks" dxfId="3180" priority="4829">
      <formula>LEN(TRIM(E550))&gt;0</formula>
    </cfRule>
  </conditionalFormatting>
  <conditionalFormatting sqref="D550">
    <cfRule type="notContainsBlanks" dxfId="3179" priority="4828">
      <formula>LEN(TRIM(D550))&gt;0</formula>
    </cfRule>
  </conditionalFormatting>
  <conditionalFormatting sqref="C550">
    <cfRule type="notContainsBlanks" dxfId="3178" priority="4827">
      <formula>LEN(TRIM(C550))&gt;0</formula>
    </cfRule>
  </conditionalFormatting>
  <conditionalFormatting sqref="I550">
    <cfRule type="notContainsBlanks" dxfId="3177" priority="4826">
      <formula>LEN(TRIM(I550))&gt;0</formula>
    </cfRule>
  </conditionalFormatting>
  <conditionalFormatting sqref="T541">
    <cfRule type="cellIs" dxfId="3176" priority="4824" operator="equal">
      <formula>"NO"</formula>
    </cfRule>
    <cfRule type="cellIs" dxfId="3175" priority="4825" operator="equal">
      <formula>"SI"</formula>
    </cfRule>
  </conditionalFormatting>
  <conditionalFormatting sqref="N553">
    <cfRule type="expression" dxfId="3174" priority="4821">
      <formula>N553=" "</formula>
    </cfRule>
    <cfRule type="expression" dxfId="3173" priority="4822">
      <formula>N553="NO PRESENTÓ CERTIFICADO"</formula>
    </cfRule>
    <cfRule type="expression" dxfId="3172" priority="4823">
      <formula>N553="PRESENTÓ CERTIFICADO"</formula>
    </cfRule>
  </conditionalFormatting>
  <conditionalFormatting sqref="P553">
    <cfRule type="expression" dxfId="3171" priority="4808">
      <formula>Q553="NO SUBSANABLE"</formula>
    </cfRule>
    <cfRule type="expression" dxfId="3170" priority="4810">
      <formula>Q553="REQUERIMIENTOS SUBSANADOS"</formula>
    </cfRule>
    <cfRule type="expression" dxfId="3169" priority="4811">
      <formula>Q553="PENDIENTES POR SUBSANAR"</formula>
    </cfRule>
    <cfRule type="expression" dxfId="3168" priority="4816">
      <formula>Q553="SIN OBSERVACIÓN"</formula>
    </cfRule>
    <cfRule type="containsBlanks" dxfId="3167" priority="4817">
      <formula>LEN(TRIM(P553))=0</formula>
    </cfRule>
  </conditionalFormatting>
  <conditionalFormatting sqref="O553">
    <cfRule type="cellIs" dxfId="3166" priority="4809" operator="equal">
      <formula>"PENDIENTE POR DESCRIPCIÓN"</formula>
    </cfRule>
    <cfRule type="cellIs" dxfId="3165" priority="4813" operator="equal">
      <formula>"DESCRIPCIÓN INSUFICIENTE"</formula>
    </cfRule>
    <cfRule type="cellIs" dxfId="3164" priority="4814" operator="equal">
      <formula>"NO ESTÁ ACORDE A ITEM 5.2.1 (T.R.)"</formula>
    </cfRule>
    <cfRule type="cellIs" dxfId="3163" priority="4815" operator="equal">
      <formula>"ACORDE A ITEM 5.2.1 (T.R.)"</formula>
    </cfRule>
  </conditionalFormatting>
  <conditionalFormatting sqref="Q553">
    <cfRule type="containsBlanks" dxfId="3162" priority="4803">
      <formula>LEN(TRIM(Q553))=0</formula>
    </cfRule>
    <cfRule type="cellIs" dxfId="3161" priority="4812" operator="equal">
      <formula>"REQUERIMIENTOS SUBSANADOS"</formula>
    </cfRule>
    <cfRule type="containsText" dxfId="3160" priority="4818" operator="containsText" text="NO SUBSANABLE">
      <formula>NOT(ISERROR(SEARCH("NO SUBSANABLE",Q553)))</formula>
    </cfRule>
    <cfRule type="containsText" dxfId="3159" priority="4819" operator="containsText" text="PENDIENTES POR SUBSANAR">
      <formula>NOT(ISERROR(SEARCH("PENDIENTES POR SUBSANAR",Q553)))</formula>
    </cfRule>
    <cfRule type="containsText" dxfId="3158" priority="4820" operator="containsText" text="SIN OBSERVACIÓN">
      <formula>NOT(ISERROR(SEARCH("SIN OBSERVACIÓN",Q553)))</formula>
    </cfRule>
  </conditionalFormatting>
  <conditionalFormatting sqref="R553">
    <cfRule type="containsBlanks" dxfId="3157" priority="4802">
      <formula>LEN(TRIM(R553))=0</formula>
    </cfRule>
    <cfRule type="cellIs" dxfId="3156" priority="4804" operator="equal">
      <formula>"NO CUMPLEN CON LO SOLICITADO"</formula>
    </cfRule>
    <cfRule type="cellIs" dxfId="3155" priority="4805" operator="equal">
      <formula>"CUMPLEN CON LO SOLICITADO"</formula>
    </cfRule>
    <cfRule type="cellIs" dxfId="3154" priority="4806" operator="equal">
      <formula>"PENDIENTES"</formula>
    </cfRule>
    <cfRule type="cellIs" dxfId="3153" priority="4807" operator="equal">
      <formula>"NINGUNO"</formula>
    </cfRule>
  </conditionalFormatting>
  <conditionalFormatting sqref="H553">
    <cfRule type="notContainsBlanks" dxfId="3152" priority="4801">
      <formula>LEN(TRIM(H553))&gt;0</formula>
    </cfRule>
  </conditionalFormatting>
  <conditionalFormatting sqref="G553">
    <cfRule type="notContainsBlanks" dxfId="3151" priority="4800">
      <formula>LEN(TRIM(G553))&gt;0</formula>
    </cfRule>
  </conditionalFormatting>
  <conditionalFormatting sqref="F553">
    <cfRule type="notContainsBlanks" dxfId="3150" priority="4799">
      <formula>LEN(TRIM(F553))&gt;0</formula>
    </cfRule>
  </conditionalFormatting>
  <conditionalFormatting sqref="E553">
    <cfRule type="notContainsBlanks" dxfId="3149" priority="4798">
      <formula>LEN(TRIM(E553))&gt;0</formula>
    </cfRule>
  </conditionalFormatting>
  <conditionalFormatting sqref="D553">
    <cfRule type="notContainsBlanks" dxfId="3148" priority="4797">
      <formula>LEN(TRIM(D553))&gt;0</formula>
    </cfRule>
  </conditionalFormatting>
  <conditionalFormatting sqref="C553">
    <cfRule type="notContainsBlanks" dxfId="3147" priority="4796">
      <formula>LEN(TRIM(C553))&gt;0</formula>
    </cfRule>
  </conditionalFormatting>
  <conditionalFormatting sqref="I553">
    <cfRule type="notContainsBlanks" dxfId="3146" priority="4795">
      <formula>LEN(TRIM(I553))&gt;0</formula>
    </cfRule>
  </conditionalFormatting>
  <conditionalFormatting sqref="S541 S544 S547 S550 S553">
    <cfRule type="cellIs" dxfId="3145" priority="4793" operator="greaterThan">
      <formula>0</formula>
    </cfRule>
    <cfRule type="cellIs" dxfId="3144" priority="4794" operator="equal">
      <formula>0</formula>
    </cfRule>
  </conditionalFormatting>
  <conditionalFormatting sqref="T556">
    <cfRule type="cellIs" dxfId="3143" priority="4791" operator="equal">
      <formula>"NO CUMPLE"</formula>
    </cfRule>
    <cfRule type="cellIs" dxfId="3142" priority="4792" operator="equal">
      <formula>"CUMPLE"</formula>
    </cfRule>
  </conditionalFormatting>
  <conditionalFormatting sqref="N563">
    <cfRule type="expression" dxfId="3141" priority="4718">
      <formula>N563=" "</formula>
    </cfRule>
    <cfRule type="expression" dxfId="3140" priority="4719">
      <formula>N563="NO PRESENTÓ CERTIFICADO"</formula>
    </cfRule>
    <cfRule type="expression" dxfId="3139" priority="4720">
      <formula>N563="PRESENTÓ CERTIFICADO"</formula>
    </cfRule>
  </conditionalFormatting>
  <conditionalFormatting sqref="P563">
    <cfRule type="expression" dxfId="3138" priority="4705">
      <formula>Q563="NO SUBSANABLE"</formula>
    </cfRule>
    <cfRule type="expression" dxfId="3137" priority="4707">
      <formula>Q563="REQUERIMIENTOS SUBSANADOS"</formula>
    </cfRule>
    <cfRule type="expression" dxfId="3136" priority="4708">
      <formula>Q563="PENDIENTES POR SUBSANAR"</formula>
    </cfRule>
    <cfRule type="expression" dxfId="3135" priority="4713">
      <formula>Q563="SIN OBSERVACIÓN"</formula>
    </cfRule>
    <cfRule type="containsBlanks" dxfId="3134" priority="4714">
      <formula>LEN(TRIM(P563))=0</formula>
    </cfRule>
  </conditionalFormatting>
  <conditionalFormatting sqref="O563">
    <cfRule type="cellIs" dxfId="3133" priority="4706" operator="equal">
      <formula>"PENDIENTE POR DESCRIPCIÓN"</formula>
    </cfRule>
    <cfRule type="cellIs" dxfId="3132" priority="4710" operator="equal">
      <formula>"DESCRIPCIÓN INSUFICIENTE"</formula>
    </cfRule>
    <cfRule type="cellIs" dxfId="3131" priority="4711" operator="equal">
      <formula>"NO ESTÁ ACORDE A ITEM 5.2.1 (T.R.)"</formula>
    </cfRule>
    <cfRule type="cellIs" dxfId="3130" priority="4712" operator="equal">
      <formula>"ACORDE A ITEM 5.2.1 (T.R.)"</formula>
    </cfRule>
  </conditionalFormatting>
  <conditionalFormatting sqref="Q563">
    <cfRule type="containsBlanks" dxfId="3129" priority="4700">
      <formula>LEN(TRIM(Q563))=0</formula>
    </cfRule>
    <cfRule type="cellIs" dxfId="3128" priority="4709" operator="equal">
      <formula>"REQUERIMIENTOS SUBSANADOS"</formula>
    </cfRule>
    <cfRule type="containsText" dxfId="3127" priority="4715" operator="containsText" text="NO SUBSANABLE">
      <formula>NOT(ISERROR(SEARCH("NO SUBSANABLE",Q563)))</formula>
    </cfRule>
    <cfRule type="containsText" dxfId="3126" priority="4716" operator="containsText" text="PENDIENTES POR SUBSANAR">
      <formula>NOT(ISERROR(SEARCH("PENDIENTES POR SUBSANAR",Q563)))</formula>
    </cfRule>
    <cfRule type="containsText" dxfId="3125" priority="4717" operator="containsText" text="SIN OBSERVACIÓN">
      <formula>NOT(ISERROR(SEARCH("SIN OBSERVACIÓN",Q563)))</formula>
    </cfRule>
  </conditionalFormatting>
  <conditionalFormatting sqref="R563">
    <cfRule type="containsBlanks" dxfId="3124" priority="4699">
      <formula>LEN(TRIM(R563))=0</formula>
    </cfRule>
    <cfRule type="cellIs" dxfId="3123" priority="4701" operator="equal">
      <formula>"NO CUMPLEN CON LO SOLICITADO"</formula>
    </cfRule>
    <cfRule type="cellIs" dxfId="3122" priority="4702" operator="equal">
      <formula>"CUMPLEN CON LO SOLICITADO"</formula>
    </cfRule>
    <cfRule type="cellIs" dxfId="3121" priority="4703" operator="equal">
      <formula>"PENDIENTES"</formula>
    </cfRule>
    <cfRule type="cellIs" dxfId="3120" priority="4704" operator="equal">
      <formula>"NINGUNO"</formula>
    </cfRule>
  </conditionalFormatting>
  <conditionalFormatting sqref="B578">
    <cfRule type="cellIs" dxfId="3119" priority="4697" operator="equal">
      <formula>"NO CUMPLE CON LA EXPERIENCIA REQUERIDA"</formula>
    </cfRule>
    <cfRule type="cellIs" dxfId="3118" priority="4698" operator="equal">
      <formula>"CUMPLE CON LA EXPERIENCIA REQUERIDA"</formula>
    </cfRule>
  </conditionalFormatting>
  <conditionalFormatting sqref="H563">
    <cfRule type="notContainsBlanks" dxfId="3117" priority="4696">
      <formula>LEN(TRIM(H563))&gt;0</formula>
    </cfRule>
  </conditionalFormatting>
  <conditionalFormatting sqref="G563">
    <cfRule type="notContainsBlanks" dxfId="3116" priority="4695">
      <formula>LEN(TRIM(G563))&gt;0</formula>
    </cfRule>
  </conditionalFormatting>
  <conditionalFormatting sqref="F563">
    <cfRule type="notContainsBlanks" dxfId="3115" priority="4694">
      <formula>LEN(TRIM(F563))&gt;0</formula>
    </cfRule>
  </conditionalFormatting>
  <conditionalFormatting sqref="E563">
    <cfRule type="notContainsBlanks" dxfId="3114" priority="4693">
      <formula>LEN(TRIM(E563))&gt;0</formula>
    </cfRule>
  </conditionalFormatting>
  <conditionalFormatting sqref="D563">
    <cfRule type="notContainsBlanks" dxfId="3113" priority="4692">
      <formula>LEN(TRIM(D563))&gt;0</formula>
    </cfRule>
  </conditionalFormatting>
  <conditionalFormatting sqref="C563">
    <cfRule type="notContainsBlanks" dxfId="3112" priority="4691">
      <formula>LEN(TRIM(C563))&gt;0</formula>
    </cfRule>
  </conditionalFormatting>
  <conditionalFormatting sqref="I563">
    <cfRule type="notContainsBlanks" dxfId="3111" priority="4690">
      <formula>LEN(TRIM(I563))&gt;0</formula>
    </cfRule>
  </conditionalFormatting>
  <conditionalFormatting sqref="N566 N569">
    <cfRule type="expression" dxfId="3110" priority="4687">
      <formula>N566=" "</formula>
    </cfRule>
    <cfRule type="expression" dxfId="3109" priority="4688">
      <formula>N566="NO PRESENTÓ CERTIFICADO"</formula>
    </cfRule>
    <cfRule type="expression" dxfId="3108" priority="4689">
      <formula>N566="PRESENTÓ CERTIFICADO"</formula>
    </cfRule>
  </conditionalFormatting>
  <conditionalFormatting sqref="P566 P569">
    <cfRule type="expression" dxfId="3107" priority="4674">
      <formula>Q566="NO SUBSANABLE"</formula>
    </cfRule>
    <cfRule type="expression" dxfId="3106" priority="4676">
      <formula>Q566="REQUERIMIENTOS SUBSANADOS"</formula>
    </cfRule>
    <cfRule type="expression" dxfId="3105" priority="4677">
      <formula>Q566="PENDIENTES POR SUBSANAR"</formula>
    </cfRule>
    <cfRule type="expression" dxfId="3104" priority="4682">
      <formula>Q566="SIN OBSERVACIÓN"</formula>
    </cfRule>
    <cfRule type="containsBlanks" dxfId="3103" priority="4683">
      <formula>LEN(TRIM(P566))=0</formula>
    </cfRule>
  </conditionalFormatting>
  <conditionalFormatting sqref="O566 O569">
    <cfRule type="cellIs" dxfId="3102" priority="4675" operator="equal">
      <formula>"PENDIENTE POR DESCRIPCIÓN"</formula>
    </cfRule>
    <cfRule type="cellIs" dxfId="3101" priority="4679" operator="equal">
      <formula>"DESCRIPCIÓN INSUFICIENTE"</formula>
    </cfRule>
    <cfRule type="cellIs" dxfId="3100" priority="4680" operator="equal">
      <formula>"NO ESTÁ ACORDE A ITEM 5.2.1 (T.R.)"</formula>
    </cfRule>
    <cfRule type="cellIs" dxfId="3099" priority="4681" operator="equal">
      <formula>"ACORDE A ITEM 5.2.1 (T.R.)"</formula>
    </cfRule>
  </conditionalFormatting>
  <conditionalFormatting sqref="Q566 Q569">
    <cfRule type="containsBlanks" dxfId="3098" priority="4669">
      <formula>LEN(TRIM(Q566))=0</formula>
    </cfRule>
    <cfRule type="cellIs" dxfId="3097" priority="4678" operator="equal">
      <formula>"REQUERIMIENTOS SUBSANADOS"</formula>
    </cfRule>
    <cfRule type="containsText" dxfId="3096" priority="4684" operator="containsText" text="NO SUBSANABLE">
      <formula>NOT(ISERROR(SEARCH("NO SUBSANABLE",Q566)))</formula>
    </cfRule>
    <cfRule type="containsText" dxfId="3095" priority="4685" operator="containsText" text="PENDIENTES POR SUBSANAR">
      <formula>NOT(ISERROR(SEARCH("PENDIENTES POR SUBSANAR",Q566)))</formula>
    </cfRule>
    <cfRule type="containsText" dxfId="3094" priority="4686" operator="containsText" text="SIN OBSERVACIÓN">
      <formula>NOT(ISERROR(SEARCH("SIN OBSERVACIÓN",Q566)))</formula>
    </cfRule>
  </conditionalFormatting>
  <conditionalFormatting sqref="R566 R569">
    <cfRule type="containsBlanks" dxfId="3093" priority="4668">
      <formula>LEN(TRIM(R566))=0</formula>
    </cfRule>
    <cfRule type="cellIs" dxfId="3092" priority="4670" operator="equal">
      <formula>"NO CUMPLEN CON LO SOLICITADO"</formula>
    </cfRule>
    <cfRule type="cellIs" dxfId="3091" priority="4671" operator="equal">
      <formula>"CUMPLEN CON LO SOLICITADO"</formula>
    </cfRule>
    <cfRule type="cellIs" dxfId="3090" priority="4672" operator="equal">
      <formula>"PENDIENTES"</formula>
    </cfRule>
    <cfRule type="cellIs" dxfId="3089" priority="4673" operator="equal">
      <formula>"NINGUNO"</formula>
    </cfRule>
  </conditionalFormatting>
  <conditionalFormatting sqref="H566 H569">
    <cfRule type="notContainsBlanks" dxfId="3088" priority="4667">
      <formula>LEN(TRIM(H566))&gt;0</formula>
    </cfRule>
  </conditionalFormatting>
  <conditionalFormatting sqref="G566 G569">
    <cfRule type="notContainsBlanks" dxfId="3087" priority="4666">
      <formula>LEN(TRIM(G566))&gt;0</formula>
    </cfRule>
  </conditionalFormatting>
  <conditionalFormatting sqref="F566 F569">
    <cfRule type="notContainsBlanks" dxfId="3086" priority="4665">
      <formula>LEN(TRIM(F566))&gt;0</formula>
    </cfRule>
  </conditionalFormatting>
  <conditionalFormatting sqref="E566 E569">
    <cfRule type="notContainsBlanks" dxfId="3085" priority="4664">
      <formula>LEN(TRIM(E566))&gt;0</formula>
    </cfRule>
  </conditionalFormatting>
  <conditionalFormatting sqref="D566 D569">
    <cfRule type="notContainsBlanks" dxfId="3084" priority="4663">
      <formula>LEN(TRIM(D566))&gt;0</formula>
    </cfRule>
  </conditionalFormatting>
  <conditionalFormatting sqref="C566 C569">
    <cfRule type="notContainsBlanks" dxfId="3083" priority="4662">
      <formula>LEN(TRIM(C566))&gt;0</formula>
    </cfRule>
  </conditionalFormatting>
  <conditionalFormatting sqref="I566 I569">
    <cfRule type="notContainsBlanks" dxfId="3082" priority="4661">
      <formula>LEN(TRIM(I566))&gt;0</formula>
    </cfRule>
  </conditionalFormatting>
  <conditionalFormatting sqref="N572">
    <cfRule type="expression" dxfId="3081" priority="4658">
      <formula>N572=" "</formula>
    </cfRule>
    <cfRule type="expression" dxfId="3080" priority="4659">
      <formula>N572="NO PRESENTÓ CERTIFICADO"</formula>
    </cfRule>
    <cfRule type="expression" dxfId="3079" priority="4660">
      <formula>N572="PRESENTÓ CERTIFICADO"</formula>
    </cfRule>
  </conditionalFormatting>
  <conditionalFormatting sqref="P572">
    <cfRule type="expression" dxfId="3078" priority="4645">
      <formula>Q572="NO SUBSANABLE"</formula>
    </cfRule>
    <cfRule type="expression" dxfId="3077" priority="4647">
      <formula>Q572="REQUERIMIENTOS SUBSANADOS"</formula>
    </cfRule>
    <cfRule type="expression" dxfId="3076" priority="4648">
      <formula>Q572="PENDIENTES POR SUBSANAR"</formula>
    </cfRule>
    <cfRule type="expression" dxfId="3075" priority="4653">
      <formula>Q572="SIN OBSERVACIÓN"</formula>
    </cfRule>
    <cfRule type="containsBlanks" dxfId="3074" priority="4654">
      <formula>LEN(TRIM(P572))=0</formula>
    </cfRule>
  </conditionalFormatting>
  <conditionalFormatting sqref="O572">
    <cfRule type="cellIs" dxfId="3073" priority="4646" operator="equal">
      <formula>"PENDIENTE POR DESCRIPCIÓN"</formula>
    </cfRule>
    <cfRule type="cellIs" dxfId="3072" priority="4650" operator="equal">
      <formula>"DESCRIPCIÓN INSUFICIENTE"</formula>
    </cfRule>
    <cfRule type="cellIs" dxfId="3071" priority="4651" operator="equal">
      <formula>"NO ESTÁ ACORDE A ITEM 5.2.1 (T.R.)"</formula>
    </cfRule>
    <cfRule type="cellIs" dxfId="3070" priority="4652" operator="equal">
      <formula>"ACORDE A ITEM 5.2.1 (T.R.)"</formula>
    </cfRule>
  </conditionalFormatting>
  <conditionalFormatting sqref="Q572">
    <cfRule type="containsBlanks" dxfId="3069" priority="4640">
      <formula>LEN(TRIM(Q572))=0</formula>
    </cfRule>
    <cfRule type="cellIs" dxfId="3068" priority="4649" operator="equal">
      <formula>"REQUERIMIENTOS SUBSANADOS"</formula>
    </cfRule>
    <cfRule type="containsText" dxfId="3067" priority="4655" operator="containsText" text="NO SUBSANABLE">
      <formula>NOT(ISERROR(SEARCH("NO SUBSANABLE",Q572)))</formula>
    </cfRule>
    <cfRule type="containsText" dxfId="3066" priority="4656" operator="containsText" text="PENDIENTES POR SUBSANAR">
      <formula>NOT(ISERROR(SEARCH("PENDIENTES POR SUBSANAR",Q572)))</formula>
    </cfRule>
    <cfRule type="containsText" dxfId="3065" priority="4657" operator="containsText" text="SIN OBSERVACIÓN">
      <formula>NOT(ISERROR(SEARCH("SIN OBSERVACIÓN",Q572)))</formula>
    </cfRule>
  </conditionalFormatting>
  <conditionalFormatting sqref="R572">
    <cfRule type="containsBlanks" dxfId="3064" priority="4639">
      <formula>LEN(TRIM(R572))=0</formula>
    </cfRule>
    <cfRule type="cellIs" dxfId="3063" priority="4641" operator="equal">
      <formula>"NO CUMPLEN CON LO SOLICITADO"</formula>
    </cfRule>
    <cfRule type="cellIs" dxfId="3062" priority="4642" operator="equal">
      <formula>"CUMPLEN CON LO SOLICITADO"</formula>
    </cfRule>
    <cfRule type="cellIs" dxfId="3061" priority="4643" operator="equal">
      <formula>"PENDIENTES"</formula>
    </cfRule>
    <cfRule type="cellIs" dxfId="3060" priority="4644" operator="equal">
      <formula>"NINGUNO"</formula>
    </cfRule>
  </conditionalFormatting>
  <conditionalFormatting sqref="H572">
    <cfRule type="notContainsBlanks" dxfId="3059" priority="4638">
      <formula>LEN(TRIM(H572))&gt;0</formula>
    </cfRule>
  </conditionalFormatting>
  <conditionalFormatting sqref="G572">
    <cfRule type="notContainsBlanks" dxfId="3058" priority="4637">
      <formula>LEN(TRIM(G572))&gt;0</formula>
    </cfRule>
  </conditionalFormatting>
  <conditionalFormatting sqref="F572">
    <cfRule type="notContainsBlanks" dxfId="3057" priority="4636">
      <formula>LEN(TRIM(F572))&gt;0</formula>
    </cfRule>
  </conditionalFormatting>
  <conditionalFormatting sqref="E572">
    <cfRule type="notContainsBlanks" dxfId="3056" priority="4635">
      <formula>LEN(TRIM(E572))&gt;0</formula>
    </cfRule>
  </conditionalFormatting>
  <conditionalFormatting sqref="D572">
    <cfRule type="notContainsBlanks" dxfId="3055" priority="4634">
      <formula>LEN(TRIM(D572))&gt;0</formula>
    </cfRule>
  </conditionalFormatting>
  <conditionalFormatting sqref="C572">
    <cfRule type="notContainsBlanks" dxfId="3054" priority="4633">
      <formula>LEN(TRIM(C572))&gt;0</formula>
    </cfRule>
  </conditionalFormatting>
  <conditionalFormatting sqref="I572">
    <cfRule type="notContainsBlanks" dxfId="3053" priority="4632">
      <formula>LEN(TRIM(I572))&gt;0</formula>
    </cfRule>
  </conditionalFormatting>
  <conditionalFormatting sqref="T563">
    <cfRule type="cellIs" dxfId="3052" priority="4630" operator="equal">
      <formula>"NO"</formula>
    </cfRule>
    <cfRule type="cellIs" dxfId="3051" priority="4631" operator="equal">
      <formula>"SI"</formula>
    </cfRule>
  </conditionalFormatting>
  <conditionalFormatting sqref="N575">
    <cfRule type="expression" dxfId="3050" priority="4627">
      <formula>N575=" "</formula>
    </cfRule>
    <cfRule type="expression" dxfId="3049" priority="4628">
      <formula>N575="NO PRESENTÓ CERTIFICADO"</formula>
    </cfRule>
    <cfRule type="expression" dxfId="3048" priority="4629">
      <formula>N575="PRESENTÓ CERTIFICADO"</formula>
    </cfRule>
  </conditionalFormatting>
  <conditionalFormatting sqref="P575">
    <cfRule type="expression" dxfId="3047" priority="4614">
      <formula>Q575="NO SUBSANABLE"</formula>
    </cfRule>
    <cfRule type="expression" dxfId="3046" priority="4616">
      <formula>Q575="REQUERIMIENTOS SUBSANADOS"</formula>
    </cfRule>
    <cfRule type="expression" dxfId="3045" priority="4617">
      <formula>Q575="PENDIENTES POR SUBSANAR"</formula>
    </cfRule>
    <cfRule type="expression" dxfId="3044" priority="4622">
      <formula>Q575="SIN OBSERVACIÓN"</formula>
    </cfRule>
    <cfRule type="containsBlanks" dxfId="3043" priority="4623">
      <formula>LEN(TRIM(P575))=0</formula>
    </cfRule>
  </conditionalFormatting>
  <conditionalFormatting sqref="O575">
    <cfRule type="cellIs" dxfId="3042" priority="4615" operator="equal">
      <formula>"PENDIENTE POR DESCRIPCIÓN"</formula>
    </cfRule>
    <cfRule type="cellIs" dxfId="3041" priority="4619" operator="equal">
      <formula>"DESCRIPCIÓN INSUFICIENTE"</formula>
    </cfRule>
    <cfRule type="cellIs" dxfId="3040" priority="4620" operator="equal">
      <formula>"NO ESTÁ ACORDE A ITEM 5.2.1 (T.R.)"</formula>
    </cfRule>
    <cfRule type="cellIs" dxfId="3039" priority="4621" operator="equal">
      <formula>"ACORDE A ITEM 5.2.1 (T.R.)"</formula>
    </cfRule>
  </conditionalFormatting>
  <conditionalFormatting sqref="Q575">
    <cfRule type="containsBlanks" dxfId="3038" priority="4609">
      <formula>LEN(TRIM(Q575))=0</formula>
    </cfRule>
    <cfRule type="cellIs" dxfId="3037" priority="4618" operator="equal">
      <formula>"REQUERIMIENTOS SUBSANADOS"</formula>
    </cfRule>
    <cfRule type="containsText" dxfId="3036" priority="4624" operator="containsText" text="NO SUBSANABLE">
      <formula>NOT(ISERROR(SEARCH("NO SUBSANABLE",Q575)))</formula>
    </cfRule>
    <cfRule type="containsText" dxfId="3035" priority="4625" operator="containsText" text="PENDIENTES POR SUBSANAR">
      <formula>NOT(ISERROR(SEARCH("PENDIENTES POR SUBSANAR",Q575)))</formula>
    </cfRule>
    <cfRule type="containsText" dxfId="3034" priority="4626" operator="containsText" text="SIN OBSERVACIÓN">
      <formula>NOT(ISERROR(SEARCH("SIN OBSERVACIÓN",Q575)))</formula>
    </cfRule>
  </conditionalFormatting>
  <conditionalFormatting sqref="R575">
    <cfRule type="containsBlanks" dxfId="3033" priority="4608">
      <formula>LEN(TRIM(R575))=0</formula>
    </cfRule>
    <cfRule type="cellIs" dxfId="3032" priority="4610" operator="equal">
      <formula>"NO CUMPLEN CON LO SOLICITADO"</formula>
    </cfRule>
    <cfRule type="cellIs" dxfId="3031" priority="4611" operator="equal">
      <formula>"CUMPLEN CON LO SOLICITADO"</formula>
    </cfRule>
    <cfRule type="cellIs" dxfId="3030" priority="4612" operator="equal">
      <formula>"PENDIENTES"</formula>
    </cfRule>
    <cfRule type="cellIs" dxfId="3029" priority="4613" operator="equal">
      <formula>"NINGUNO"</formula>
    </cfRule>
  </conditionalFormatting>
  <conditionalFormatting sqref="H575">
    <cfRule type="notContainsBlanks" dxfId="3028" priority="4607">
      <formula>LEN(TRIM(H575))&gt;0</formula>
    </cfRule>
  </conditionalFormatting>
  <conditionalFormatting sqref="G575">
    <cfRule type="notContainsBlanks" dxfId="3027" priority="4606">
      <formula>LEN(TRIM(G575))&gt;0</formula>
    </cfRule>
  </conditionalFormatting>
  <conditionalFormatting sqref="F575">
    <cfRule type="notContainsBlanks" dxfId="3026" priority="4605">
      <formula>LEN(TRIM(F575))&gt;0</formula>
    </cfRule>
  </conditionalFormatting>
  <conditionalFormatting sqref="E575">
    <cfRule type="notContainsBlanks" dxfId="3025" priority="4604">
      <formula>LEN(TRIM(E575))&gt;0</formula>
    </cfRule>
  </conditionalFormatting>
  <conditionalFormatting sqref="D575">
    <cfRule type="notContainsBlanks" dxfId="3024" priority="4603">
      <formula>LEN(TRIM(D575))&gt;0</formula>
    </cfRule>
  </conditionalFormatting>
  <conditionalFormatting sqref="C575">
    <cfRule type="notContainsBlanks" dxfId="3023" priority="4602">
      <formula>LEN(TRIM(C575))&gt;0</formula>
    </cfRule>
  </conditionalFormatting>
  <conditionalFormatting sqref="I575">
    <cfRule type="notContainsBlanks" dxfId="3022" priority="4601">
      <formula>LEN(TRIM(I575))&gt;0</formula>
    </cfRule>
  </conditionalFormatting>
  <conditionalFormatting sqref="S563 S566 S569 S572 S575">
    <cfRule type="cellIs" dxfId="3021" priority="4599" operator="greaterThan">
      <formula>0</formula>
    </cfRule>
    <cfRule type="cellIs" dxfId="3020" priority="4600" operator="equal">
      <formula>0</formula>
    </cfRule>
  </conditionalFormatting>
  <conditionalFormatting sqref="T578">
    <cfRule type="cellIs" dxfId="3019" priority="4597" operator="equal">
      <formula>"NO CUMPLE"</formula>
    </cfRule>
    <cfRule type="cellIs" dxfId="3018" priority="4598" operator="equal">
      <formula>"CUMPLE"</formula>
    </cfRule>
  </conditionalFormatting>
  <conditionalFormatting sqref="N585">
    <cfRule type="expression" dxfId="3017" priority="4524">
      <formula>N585=" "</formula>
    </cfRule>
    <cfRule type="expression" dxfId="3016" priority="4525">
      <formula>N585="NO PRESENTÓ CERTIFICADO"</formula>
    </cfRule>
    <cfRule type="expression" dxfId="3015" priority="4526">
      <formula>N585="PRESENTÓ CERTIFICADO"</formula>
    </cfRule>
  </conditionalFormatting>
  <conditionalFormatting sqref="P585">
    <cfRule type="expression" dxfId="3014" priority="4511">
      <formula>Q585="NO SUBSANABLE"</formula>
    </cfRule>
    <cfRule type="expression" dxfId="3013" priority="4513">
      <formula>Q585="REQUERIMIENTOS SUBSANADOS"</formula>
    </cfRule>
    <cfRule type="expression" dxfId="3012" priority="4514">
      <formula>Q585="PENDIENTES POR SUBSANAR"</formula>
    </cfRule>
    <cfRule type="expression" dxfId="3011" priority="4519">
      <formula>Q585="SIN OBSERVACIÓN"</formula>
    </cfRule>
    <cfRule type="containsBlanks" dxfId="3010" priority="4520">
      <formula>LEN(TRIM(P585))=0</formula>
    </cfRule>
  </conditionalFormatting>
  <conditionalFormatting sqref="O585">
    <cfRule type="cellIs" dxfId="3009" priority="4512" operator="equal">
      <formula>"PENDIENTE POR DESCRIPCIÓN"</formula>
    </cfRule>
    <cfRule type="cellIs" dxfId="3008" priority="4516" operator="equal">
      <formula>"DESCRIPCIÓN INSUFICIENTE"</formula>
    </cfRule>
    <cfRule type="cellIs" dxfId="3007" priority="4517" operator="equal">
      <formula>"NO ESTÁ ACORDE A ITEM 5.2.1 (T.R.)"</formula>
    </cfRule>
    <cfRule type="cellIs" dxfId="3006" priority="4518" operator="equal">
      <formula>"ACORDE A ITEM 5.2.1 (T.R.)"</formula>
    </cfRule>
  </conditionalFormatting>
  <conditionalFormatting sqref="Q585">
    <cfRule type="containsBlanks" dxfId="3005" priority="4506">
      <formula>LEN(TRIM(Q585))=0</formula>
    </cfRule>
    <cfRule type="cellIs" dxfId="3004" priority="4515" operator="equal">
      <formula>"REQUERIMIENTOS SUBSANADOS"</formula>
    </cfRule>
    <cfRule type="containsText" dxfId="3003" priority="4521" operator="containsText" text="NO SUBSANABLE">
      <formula>NOT(ISERROR(SEARCH("NO SUBSANABLE",Q585)))</formula>
    </cfRule>
    <cfRule type="containsText" dxfId="3002" priority="4522" operator="containsText" text="PENDIENTES POR SUBSANAR">
      <formula>NOT(ISERROR(SEARCH("PENDIENTES POR SUBSANAR",Q585)))</formula>
    </cfRule>
    <cfRule type="containsText" dxfId="3001" priority="4523" operator="containsText" text="SIN OBSERVACIÓN">
      <formula>NOT(ISERROR(SEARCH("SIN OBSERVACIÓN",Q585)))</formula>
    </cfRule>
  </conditionalFormatting>
  <conditionalFormatting sqref="R585">
    <cfRule type="containsBlanks" dxfId="3000" priority="4505">
      <formula>LEN(TRIM(R585))=0</formula>
    </cfRule>
    <cfRule type="cellIs" dxfId="2999" priority="4507" operator="equal">
      <formula>"NO CUMPLEN CON LO SOLICITADO"</formula>
    </cfRule>
    <cfRule type="cellIs" dxfId="2998" priority="4508" operator="equal">
      <formula>"CUMPLEN CON LO SOLICITADO"</formula>
    </cfRule>
    <cfRule type="cellIs" dxfId="2997" priority="4509" operator="equal">
      <formula>"PENDIENTES"</formula>
    </cfRule>
    <cfRule type="cellIs" dxfId="2996" priority="4510" operator="equal">
      <formula>"NINGUNO"</formula>
    </cfRule>
  </conditionalFormatting>
  <conditionalFormatting sqref="B600">
    <cfRule type="cellIs" dxfId="2995" priority="4503" operator="equal">
      <formula>"NO CUMPLE CON LA EXPERIENCIA REQUERIDA"</formula>
    </cfRule>
    <cfRule type="cellIs" dxfId="2994" priority="4504" operator="equal">
      <formula>"CUMPLE CON LA EXPERIENCIA REQUERIDA"</formula>
    </cfRule>
  </conditionalFormatting>
  <conditionalFormatting sqref="H585">
    <cfRule type="notContainsBlanks" dxfId="2993" priority="4502">
      <formula>LEN(TRIM(H585))&gt;0</formula>
    </cfRule>
  </conditionalFormatting>
  <conditionalFormatting sqref="G585">
    <cfRule type="notContainsBlanks" dxfId="2992" priority="4501">
      <formula>LEN(TRIM(G585))&gt;0</formula>
    </cfRule>
  </conditionalFormatting>
  <conditionalFormatting sqref="F585">
    <cfRule type="notContainsBlanks" dxfId="2991" priority="4500">
      <formula>LEN(TRIM(F585))&gt;0</formula>
    </cfRule>
  </conditionalFormatting>
  <conditionalFormatting sqref="E585">
    <cfRule type="notContainsBlanks" dxfId="2990" priority="4499">
      <formula>LEN(TRIM(E585))&gt;0</formula>
    </cfRule>
  </conditionalFormatting>
  <conditionalFormatting sqref="D585">
    <cfRule type="notContainsBlanks" dxfId="2989" priority="4498">
      <formula>LEN(TRIM(D585))&gt;0</formula>
    </cfRule>
  </conditionalFormatting>
  <conditionalFormatting sqref="C585">
    <cfRule type="notContainsBlanks" dxfId="2988" priority="4497">
      <formula>LEN(TRIM(C585))&gt;0</formula>
    </cfRule>
  </conditionalFormatting>
  <conditionalFormatting sqref="I585">
    <cfRule type="notContainsBlanks" dxfId="2987" priority="4496">
      <formula>LEN(TRIM(I585))&gt;0</formula>
    </cfRule>
  </conditionalFormatting>
  <conditionalFormatting sqref="N588 N591">
    <cfRule type="expression" dxfId="2986" priority="4493">
      <formula>N588=" "</formula>
    </cfRule>
    <cfRule type="expression" dxfId="2985" priority="4494">
      <formula>N588="NO PRESENTÓ CERTIFICADO"</formula>
    </cfRule>
    <cfRule type="expression" dxfId="2984" priority="4495">
      <formula>N588="PRESENTÓ CERTIFICADO"</formula>
    </cfRule>
  </conditionalFormatting>
  <conditionalFormatting sqref="P588 P591">
    <cfRule type="expression" dxfId="2983" priority="4480">
      <formula>Q588="NO SUBSANABLE"</formula>
    </cfRule>
    <cfRule type="expression" dxfId="2982" priority="4482">
      <formula>Q588="REQUERIMIENTOS SUBSANADOS"</formula>
    </cfRule>
    <cfRule type="expression" dxfId="2981" priority="4483">
      <formula>Q588="PENDIENTES POR SUBSANAR"</formula>
    </cfRule>
    <cfRule type="expression" dxfId="2980" priority="4488">
      <formula>Q588="SIN OBSERVACIÓN"</formula>
    </cfRule>
    <cfRule type="containsBlanks" dxfId="2979" priority="4489">
      <formula>LEN(TRIM(P588))=0</formula>
    </cfRule>
  </conditionalFormatting>
  <conditionalFormatting sqref="O588 O591">
    <cfRule type="cellIs" dxfId="2978" priority="4481" operator="equal">
      <formula>"PENDIENTE POR DESCRIPCIÓN"</formula>
    </cfRule>
    <cfRule type="cellIs" dxfId="2977" priority="4485" operator="equal">
      <formula>"DESCRIPCIÓN INSUFICIENTE"</formula>
    </cfRule>
    <cfRule type="cellIs" dxfId="2976" priority="4486" operator="equal">
      <formula>"NO ESTÁ ACORDE A ITEM 5.2.1 (T.R.)"</formula>
    </cfRule>
    <cfRule type="cellIs" dxfId="2975" priority="4487" operator="equal">
      <formula>"ACORDE A ITEM 5.2.1 (T.R.)"</formula>
    </cfRule>
  </conditionalFormatting>
  <conditionalFormatting sqref="Q588 Q591">
    <cfRule type="containsBlanks" dxfId="2974" priority="4475">
      <formula>LEN(TRIM(Q588))=0</formula>
    </cfRule>
    <cfRule type="cellIs" dxfId="2973" priority="4484" operator="equal">
      <formula>"REQUERIMIENTOS SUBSANADOS"</formula>
    </cfRule>
    <cfRule type="containsText" dxfId="2972" priority="4490" operator="containsText" text="NO SUBSANABLE">
      <formula>NOT(ISERROR(SEARCH("NO SUBSANABLE",Q588)))</formula>
    </cfRule>
    <cfRule type="containsText" dxfId="2971" priority="4491" operator="containsText" text="PENDIENTES POR SUBSANAR">
      <formula>NOT(ISERROR(SEARCH("PENDIENTES POR SUBSANAR",Q588)))</formula>
    </cfRule>
    <cfRule type="containsText" dxfId="2970" priority="4492" operator="containsText" text="SIN OBSERVACIÓN">
      <formula>NOT(ISERROR(SEARCH("SIN OBSERVACIÓN",Q588)))</formula>
    </cfRule>
  </conditionalFormatting>
  <conditionalFormatting sqref="R588 R591">
    <cfRule type="containsBlanks" dxfId="2969" priority="4474">
      <formula>LEN(TRIM(R588))=0</formula>
    </cfRule>
    <cfRule type="cellIs" dxfId="2968" priority="4476" operator="equal">
      <formula>"NO CUMPLEN CON LO SOLICITADO"</formula>
    </cfRule>
    <cfRule type="cellIs" dxfId="2967" priority="4477" operator="equal">
      <formula>"CUMPLEN CON LO SOLICITADO"</formula>
    </cfRule>
    <cfRule type="cellIs" dxfId="2966" priority="4478" operator="equal">
      <formula>"PENDIENTES"</formula>
    </cfRule>
    <cfRule type="cellIs" dxfId="2965" priority="4479" operator="equal">
      <formula>"NINGUNO"</formula>
    </cfRule>
  </conditionalFormatting>
  <conditionalFormatting sqref="H588 H591">
    <cfRule type="notContainsBlanks" dxfId="2964" priority="4473">
      <formula>LEN(TRIM(H588))&gt;0</formula>
    </cfRule>
  </conditionalFormatting>
  <conditionalFormatting sqref="G588 G591">
    <cfRule type="notContainsBlanks" dxfId="2963" priority="4472">
      <formula>LEN(TRIM(G588))&gt;0</formula>
    </cfRule>
  </conditionalFormatting>
  <conditionalFormatting sqref="F588 F591">
    <cfRule type="notContainsBlanks" dxfId="2962" priority="4471">
      <formula>LEN(TRIM(F588))&gt;0</formula>
    </cfRule>
  </conditionalFormatting>
  <conditionalFormatting sqref="E588 E591">
    <cfRule type="notContainsBlanks" dxfId="2961" priority="4470">
      <formula>LEN(TRIM(E588))&gt;0</formula>
    </cfRule>
  </conditionalFormatting>
  <conditionalFormatting sqref="D588 D591">
    <cfRule type="notContainsBlanks" dxfId="2960" priority="4469">
      <formula>LEN(TRIM(D588))&gt;0</formula>
    </cfRule>
  </conditionalFormatting>
  <conditionalFormatting sqref="C588 C591">
    <cfRule type="notContainsBlanks" dxfId="2959" priority="4468">
      <formula>LEN(TRIM(C588))&gt;0</formula>
    </cfRule>
  </conditionalFormatting>
  <conditionalFormatting sqref="I588 I591">
    <cfRule type="notContainsBlanks" dxfId="2958" priority="4467">
      <formula>LEN(TRIM(I588))&gt;0</formula>
    </cfRule>
  </conditionalFormatting>
  <conditionalFormatting sqref="N594">
    <cfRule type="expression" dxfId="2957" priority="4464">
      <formula>N594=" "</formula>
    </cfRule>
    <cfRule type="expression" dxfId="2956" priority="4465">
      <formula>N594="NO PRESENTÓ CERTIFICADO"</formula>
    </cfRule>
    <cfRule type="expression" dxfId="2955" priority="4466">
      <formula>N594="PRESENTÓ CERTIFICADO"</formula>
    </cfRule>
  </conditionalFormatting>
  <conditionalFormatting sqref="P594">
    <cfRule type="expression" dxfId="2954" priority="4451">
      <formula>Q594="NO SUBSANABLE"</formula>
    </cfRule>
    <cfRule type="expression" dxfId="2953" priority="4453">
      <formula>Q594="REQUERIMIENTOS SUBSANADOS"</formula>
    </cfRule>
    <cfRule type="expression" dxfId="2952" priority="4454">
      <formula>Q594="PENDIENTES POR SUBSANAR"</formula>
    </cfRule>
    <cfRule type="expression" dxfId="2951" priority="4459">
      <formula>Q594="SIN OBSERVACIÓN"</formula>
    </cfRule>
    <cfRule type="containsBlanks" dxfId="2950" priority="4460">
      <formula>LEN(TRIM(P594))=0</formula>
    </cfRule>
  </conditionalFormatting>
  <conditionalFormatting sqref="O594">
    <cfRule type="cellIs" dxfId="2949" priority="4452" operator="equal">
      <formula>"PENDIENTE POR DESCRIPCIÓN"</formula>
    </cfRule>
    <cfRule type="cellIs" dxfId="2948" priority="4456" operator="equal">
      <formula>"DESCRIPCIÓN INSUFICIENTE"</formula>
    </cfRule>
    <cfRule type="cellIs" dxfId="2947" priority="4457" operator="equal">
      <formula>"NO ESTÁ ACORDE A ITEM 5.2.1 (T.R.)"</formula>
    </cfRule>
    <cfRule type="cellIs" dxfId="2946" priority="4458" operator="equal">
      <formula>"ACORDE A ITEM 5.2.1 (T.R.)"</formula>
    </cfRule>
  </conditionalFormatting>
  <conditionalFormatting sqref="Q594">
    <cfRule type="containsBlanks" dxfId="2945" priority="4446">
      <formula>LEN(TRIM(Q594))=0</formula>
    </cfRule>
    <cfRule type="cellIs" dxfId="2944" priority="4455" operator="equal">
      <formula>"REQUERIMIENTOS SUBSANADOS"</formula>
    </cfRule>
    <cfRule type="containsText" dxfId="2943" priority="4461" operator="containsText" text="NO SUBSANABLE">
      <formula>NOT(ISERROR(SEARCH("NO SUBSANABLE",Q594)))</formula>
    </cfRule>
    <cfRule type="containsText" dxfId="2942" priority="4462" operator="containsText" text="PENDIENTES POR SUBSANAR">
      <formula>NOT(ISERROR(SEARCH("PENDIENTES POR SUBSANAR",Q594)))</formula>
    </cfRule>
    <cfRule type="containsText" dxfId="2941" priority="4463" operator="containsText" text="SIN OBSERVACIÓN">
      <formula>NOT(ISERROR(SEARCH("SIN OBSERVACIÓN",Q594)))</formula>
    </cfRule>
  </conditionalFormatting>
  <conditionalFormatting sqref="R594">
    <cfRule type="containsBlanks" dxfId="2940" priority="4445">
      <formula>LEN(TRIM(R594))=0</formula>
    </cfRule>
    <cfRule type="cellIs" dxfId="2939" priority="4447" operator="equal">
      <formula>"NO CUMPLEN CON LO SOLICITADO"</formula>
    </cfRule>
    <cfRule type="cellIs" dxfId="2938" priority="4448" operator="equal">
      <formula>"CUMPLEN CON LO SOLICITADO"</formula>
    </cfRule>
    <cfRule type="cellIs" dxfId="2937" priority="4449" operator="equal">
      <formula>"PENDIENTES"</formula>
    </cfRule>
    <cfRule type="cellIs" dxfId="2936" priority="4450" operator="equal">
      <formula>"NINGUNO"</formula>
    </cfRule>
  </conditionalFormatting>
  <conditionalFormatting sqref="H594">
    <cfRule type="notContainsBlanks" dxfId="2935" priority="4444">
      <formula>LEN(TRIM(H594))&gt;0</formula>
    </cfRule>
  </conditionalFormatting>
  <conditionalFormatting sqref="G594">
    <cfRule type="notContainsBlanks" dxfId="2934" priority="4443">
      <formula>LEN(TRIM(G594))&gt;0</formula>
    </cfRule>
  </conditionalFormatting>
  <conditionalFormatting sqref="F594">
    <cfRule type="notContainsBlanks" dxfId="2933" priority="4442">
      <formula>LEN(TRIM(F594))&gt;0</formula>
    </cfRule>
  </conditionalFormatting>
  <conditionalFormatting sqref="E594">
    <cfRule type="notContainsBlanks" dxfId="2932" priority="4441">
      <formula>LEN(TRIM(E594))&gt;0</formula>
    </cfRule>
  </conditionalFormatting>
  <conditionalFormatting sqref="D594">
    <cfRule type="notContainsBlanks" dxfId="2931" priority="4440">
      <formula>LEN(TRIM(D594))&gt;0</formula>
    </cfRule>
  </conditionalFormatting>
  <conditionalFormatting sqref="C594">
    <cfRule type="notContainsBlanks" dxfId="2930" priority="4439">
      <formula>LEN(TRIM(C594))&gt;0</formula>
    </cfRule>
  </conditionalFormatting>
  <conditionalFormatting sqref="I594">
    <cfRule type="notContainsBlanks" dxfId="2929" priority="4438">
      <formula>LEN(TRIM(I594))&gt;0</formula>
    </cfRule>
  </conditionalFormatting>
  <conditionalFormatting sqref="T585">
    <cfRule type="cellIs" dxfId="2928" priority="4436" operator="equal">
      <formula>"NO"</formula>
    </cfRule>
    <cfRule type="cellIs" dxfId="2927" priority="4437" operator="equal">
      <formula>"SI"</formula>
    </cfRule>
  </conditionalFormatting>
  <conditionalFormatting sqref="N597">
    <cfRule type="expression" dxfId="2926" priority="4433">
      <formula>N597=" "</formula>
    </cfRule>
    <cfRule type="expression" dxfId="2925" priority="4434">
      <formula>N597="NO PRESENTÓ CERTIFICADO"</formula>
    </cfRule>
    <cfRule type="expression" dxfId="2924" priority="4435">
      <formula>N597="PRESENTÓ CERTIFICADO"</formula>
    </cfRule>
  </conditionalFormatting>
  <conditionalFormatting sqref="P597">
    <cfRule type="expression" dxfId="2923" priority="4420">
      <formula>Q597="NO SUBSANABLE"</formula>
    </cfRule>
    <cfRule type="expression" dxfId="2922" priority="4422">
      <formula>Q597="REQUERIMIENTOS SUBSANADOS"</formula>
    </cfRule>
    <cfRule type="expression" dxfId="2921" priority="4423">
      <formula>Q597="PENDIENTES POR SUBSANAR"</formula>
    </cfRule>
    <cfRule type="expression" dxfId="2920" priority="4428">
      <formula>Q597="SIN OBSERVACIÓN"</formula>
    </cfRule>
    <cfRule type="containsBlanks" dxfId="2919" priority="4429">
      <formula>LEN(TRIM(P597))=0</formula>
    </cfRule>
  </conditionalFormatting>
  <conditionalFormatting sqref="O597">
    <cfRule type="cellIs" dxfId="2918" priority="4421" operator="equal">
      <formula>"PENDIENTE POR DESCRIPCIÓN"</formula>
    </cfRule>
    <cfRule type="cellIs" dxfId="2917" priority="4425" operator="equal">
      <formula>"DESCRIPCIÓN INSUFICIENTE"</formula>
    </cfRule>
    <cfRule type="cellIs" dxfId="2916" priority="4426" operator="equal">
      <formula>"NO ESTÁ ACORDE A ITEM 5.2.1 (T.R.)"</formula>
    </cfRule>
    <cfRule type="cellIs" dxfId="2915" priority="4427" operator="equal">
      <formula>"ACORDE A ITEM 5.2.1 (T.R.)"</formula>
    </cfRule>
  </conditionalFormatting>
  <conditionalFormatting sqref="Q597">
    <cfRule type="containsBlanks" dxfId="2914" priority="4415">
      <formula>LEN(TRIM(Q597))=0</formula>
    </cfRule>
    <cfRule type="cellIs" dxfId="2913" priority="4424" operator="equal">
      <formula>"REQUERIMIENTOS SUBSANADOS"</formula>
    </cfRule>
    <cfRule type="containsText" dxfId="2912" priority="4430" operator="containsText" text="NO SUBSANABLE">
      <formula>NOT(ISERROR(SEARCH("NO SUBSANABLE",Q597)))</formula>
    </cfRule>
    <cfRule type="containsText" dxfId="2911" priority="4431" operator="containsText" text="PENDIENTES POR SUBSANAR">
      <formula>NOT(ISERROR(SEARCH("PENDIENTES POR SUBSANAR",Q597)))</formula>
    </cfRule>
    <cfRule type="containsText" dxfId="2910" priority="4432" operator="containsText" text="SIN OBSERVACIÓN">
      <formula>NOT(ISERROR(SEARCH("SIN OBSERVACIÓN",Q597)))</formula>
    </cfRule>
  </conditionalFormatting>
  <conditionalFormatting sqref="R597">
    <cfRule type="containsBlanks" dxfId="2909" priority="4414">
      <formula>LEN(TRIM(R597))=0</formula>
    </cfRule>
    <cfRule type="cellIs" dxfId="2908" priority="4416" operator="equal">
      <formula>"NO CUMPLEN CON LO SOLICITADO"</formula>
    </cfRule>
    <cfRule type="cellIs" dxfId="2907" priority="4417" operator="equal">
      <formula>"CUMPLEN CON LO SOLICITADO"</formula>
    </cfRule>
    <cfRule type="cellIs" dxfId="2906" priority="4418" operator="equal">
      <formula>"PENDIENTES"</formula>
    </cfRule>
    <cfRule type="cellIs" dxfId="2905" priority="4419" operator="equal">
      <formula>"NINGUNO"</formula>
    </cfRule>
  </conditionalFormatting>
  <conditionalFormatting sqref="H597">
    <cfRule type="notContainsBlanks" dxfId="2904" priority="4413">
      <formula>LEN(TRIM(H597))&gt;0</formula>
    </cfRule>
  </conditionalFormatting>
  <conditionalFormatting sqref="G597">
    <cfRule type="notContainsBlanks" dxfId="2903" priority="4412">
      <formula>LEN(TRIM(G597))&gt;0</formula>
    </cfRule>
  </conditionalFormatting>
  <conditionalFormatting sqref="F597">
    <cfRule type="notContainsBlanks" dxfId="2902" priority="4411">
      <formula>LEN(TRIM(F597))&gt;0</formula>
    </cfRule>
  </conditionalFormatting>
  <conditionalFormatting sqref="E597">
    <cfRule type="notContainsBlanks" dxfId="2901" priority="4410">
      <formula>LEN(TRIM(E597))&gt;0</formula>
    </cfRule>
  </conditionalFormatting>
  <conditionalFormatting sqref="D597">
    <cfRule type="notContainsBlanks" dxfId="2900" priority="4409">
      <formula>LEN(TRIM(D597))&gt;0</formula>
    </cfRule>
  </conditionalFormatting>
  <conditionalFormatting sqref="C597">
    <cfRule type="notContainsBlanks" dxfId="2899" priority="4408">
      <formula>LEN(TRIM(C597))&gt;0</formula>
    </cfRule>
  </conditionalFormatting>
  <conditionalFormatting sqref="I597">
    <cfRule type="notContainsBlanks" dxfId="2898" priority="4407">
      <formula>LEN(TRIM(I597))&gt;0</formula>
    </cfRule>
  </conditionalFormatting>
  <conditionalFormatting sqref="S585 S588 S591 S594 S597">
    <cfRule type="cellIs" dxfId="2897" priority="4405" operator="greaterThan">
      <formula>0</formula>
    </cfRule>
    <cfRule type="cellIs" dxfId="2896" priority="4406" operator="equal">
      <formula>0</formula>
    </cfRule>
  </conditionalFormatting>
  <conditionalFormatting sqref="T600">
    <cfRule type="cellIs" dxfId="2895" priority="4403" operator="equal">
      <formula>"NO CUMPLE"</formula>
    </cfRule>
    <cfRule type="cellIs" dxfId="2894" priority="4404" operator="equal">
      <formula>"CUMPLE"</formula>
    </cfRule>
  </conditionalFormatting>
  <conditionalFormatting sqref="N607">
    <cfRule type="expression" dxfId="2893" priority="4330">
      <formula>N607=" "</formula>
    </cfRule>
    <cfRule type="expression" dxfId="2892" priority="4331">
      <formula>N607="NO PRESENTÓ CERTIFICADO"</formula>
    </cfRule>
    <cfRule type="expression" dxfId="2891" priority="4332">
      <formula>N607="PRESENTÓ CERTIFICADO"</formula>
    </cfRule>
  </conditionalFormatting>
  <conditionalFormatting sqref="P607">
    <cfRule type="expression" dxfId="2890" priority="4317">
      <formula>Q607="NO SUBSANABLE"</formula>
    </cfRule>
    <cfRule type="expression" dxfId="2889" priority="4319">
      <formula>Q607="REQUERIMIENTOS SUBSANADOS"</formula>
    </cfRule>
    <cfRule type="expression" dxfId="2888" priority="4320">
      <formula>Q607="PENDIENTES POR SUBSANAR"</formula>
    </cfRule>
    <cfRule type="expression" dxfId="2887" priority="4325">
      <formula>Q607="SIN OBSERVACIÓN"</formula>
    </cfRule>
    <cfRule type="containsBlanks" dxfId="2886" priority="4326">
      <formula>LEN(TRIM(P607))=0</formula>
    </cfRule>
  </conditionalFormatting>
  <conditionalFormatting sqref="O607">
    <cfRule type="cellIs" dxfId="2885" priority="4318" operator="equal">
      <formula>"PENDIENTE POR DESCRIPCIÓN"</formula>
    </cfRule>
    <cfRule type="cellIs" dxfId="2884" priority="4322" operator="equal">
      <formula>"DESCRIPCIÓN INSUFICIENTE"</formula>
    </cfRule>
    <cfRule type="cellIs" dxfId="2883" priority="4323" operator="equal">
      <formula>"NO ESTÁ ACORDE A ITEM 5.2.1 (T.R.)"</formula>
    </cfRule>
    <cfRule type="cellIs" dxfId="2882" priority="4324" operator="equal">
      <formula>"ACORDE A ITEM 5.2.1 (T.R.)"</formula>
    </cfRule>
  </conditionalFormatting>
  <conditionalFormatting sqref="Q607">
    <cfRule type="containsBlanks" dxfId="2881" priority="4312">
      <formula>LEN(TRIM(Q607))=0</formula>
    </cfRule>
    <cfRule type="cellIs" dxfId="2880" priority="4321" operator="equal">
      <formula>"REQUERIMIENTOS SUBSANADOS"</formula>
    </cfRule>
    <cfRule type="containsText" dxfId="2879" priority="4327" operator="containsText" text="NO SUBSANABLE">
      <formula>NOT(ISERROR(SEARCH("NO SUBSANABLE",Q607)))</formula>
    </cfRule>
    <cfRule type="containsText" dxfId="2878" priority="4328" operator="containsText" text="PENDIENTES POR SUBSANAR">
      <formula>NOT(ISERROR(SEARCH("PENDIENTES POR SUBSANAR",Q607)))</formula>
    </cfRule>
    <cfRule type="containsText" dxfId="2877" priority="4329" operator="containsText" text="SIN OBSERVACIÓN">
      <formula>NOT(ISERROR(SEARCH("SIN OBSERVACIÓN",Q607)))</formula>
    </cfRule>
  </conditionalFormatting>
  <conditionalFormatting sqref="R607">
    <cfRule type="containsBlanks" dxfId="2876" priority="4311">
      <formula>LEN(TRIM(R607))=0</formula>
    </cfRule>
    <cfRule type="cellIs" dxfId="2875" priority="4313" operator="equal">
      <formula>"NO CUMPLEN CON LO SOLICITADO"</formula>
    </cfRule>
    <cfRule type="cellIs" dxfId="2874" priority="4314" operator="equal">
      <formula>"CUMPLEN CON LO SOLICITADO"</formula>
    </cfRule>
    <cfRule type="cellIs" dxfId="2873" priority="4315" operator="equal">
      <formula>"PENDIENTES"</formula>
    </cfRule>
    <cfRule type="cellIs" dxfId="2872" priority="4316" operator="equal">
      <formula>"NINGUNO"</formula>
    </cfRule>
  </conditionalFormatting>
  <conditionalFormatting sqref="B622">
    <cfRule type="cellIs" dxfId="2871" priority="4309" operator="equal">
      <formula>"NO CUMPLE CON LA EXPERIENCIA REQUERIDA"</formula>
    </cfRule>
    <cfRule type="cellIs" dxfId="2870" priority="4310" operator="equal">
      <formula>"CUMPLE CON LA EXPERIENCIA REQUERIDA"</formula>
    </cfRule>
  </conditionalFormatting>
  <conditionalFormatting sqref="H607">
    <cfRule type="notContainsBlanks" dxfId="2869" priority="4308">
      <formula>LEN(TRIM(H607))&gt;0</formula>
    </cfRule>
  </conditionalFormatting>
  <conditionalFormatting sqref="G607">
    <cfRule type="notContainsBlanks" dxfId="2868" priority="4307">
      <formula>LEN(TRIM(G607))&gt;0</formula>
    </cfRule>
  </conditionalFormatting>
  <conditionalFormatting sqref="F607">
    <cfRule type="notContainsBlanks" dxfId="2867" priority="4306">
      <formula>LEN(TRIM(F607))&gt;0</formula>
    </cfRule>
  </conditionalFormatting>
  <conditionalFormatting sqref="E607">
    <cfRule type="notContainsBlanks" dxfId="2866" priority="4305">
      <formula>LEN(TRIM(E607))&gt;0</formula>
    </cfRule>
  </conditionalFormatting>
  <conditionalFormatting sqref="D607">
    <cfRule type="notContainsBlanks" dxfId="2865" priority="4304">
      <formula>LEN(TRIM(D607))&gt;0</formula>
    </cfRule>
  </conditionalFormatting>
  <conditionalFormatting sqref="C607">
    <cfRule type="notContainsBlanks" dxfId="2864" priority="4303">
      <formula>LEN(TRIM(C607))&gt;0</formula>
    </cfRule>
  </conditionalFormatting>
  <conditionalFormatting sqref="I607">
    <cfRule type="notContainsBlanks" dxfId="2863" priority="4302">
      <formula>LEN(TRIM(I607))&gt;0</formula>
    </cfRule>
  </conditionalFormatting>
  <conditionalFormatting sqref="N610 N613">
    <cfRule type="expression" dxfId="2862" priority="4299">
      <formula>N610=" "</formula>
    </cfRule>
    <cfRule type="expression" dxfId="2861" priority="4300">
      <formula>N610="NO PRESENTÓ CERTIFICADO"</formula>
    </cfRule>
    <cfRule type="expression" dxfId="2860" priority="4301">
      <formula>N610="PRESENTÓ CERTIFICADO"</formula>
    </cfRule>
  </conditionalFormatting>
  <conditionalFormatting sqref="P610 P613">
    <cfRule type="expression" dxfId="2859" priority="4286">
      <formula>Q610="NO SUBSANABLE"</formula>
    </cfRule>
    <cfRule type="expression" dxfId="2858" priority="4288">
      <formula>Q610="REQUERIMIENTOS SUBSANADOS"</formula>
    </cfRule>
    <cfRule type="expression" dxfId="2857" priority="4289">
      <formula>Q610="PENDIENTES POR SUBSANAR"</formula>
    </cfRule>
    <cfRule type="expression" dxfId="2856" priority="4294">
      <formula>Q610="SIN OBSERVACIÓN"</formula>
    </cfRule>
    <cfRule type="containsBlanks" dxfId="2855" priority="4295">
      <formula>LEN(TRIM(P610))=0</formula>
    </cfRule>
  </conditionalFormatting>
  <conditionalFormatting sqref="O610 O613">
    <cfRule type="cellIs" dxfId="2854" priority="4287" operator="equal">
      <formula>"PENDIENTE POR DESCRIPCIÓN"</formula>
    </cfRule>
    <cfRule type="cellIs" dxfId="2853" priority="4291" operator="equal">
      <formula>"DESCRIPCIÓN INSUFICIENTE"</formula>
    </cfRule>
    <cfRule type="cellIs" dxfId="2852" priority="4292" operator="equal">
      <formula>"NO ESTÁ ACORDE A ITEM 5.2.1 (T.R.)"</formula>
    </cfRule>
    <cfRule type="cellIs" dxfId="2851" priority="4293" operator="equal">
      <formula>"ACORDE A ITEM 5.2.1 (T.R.)"</formula>
    </cfRule>
  </conditionalFormatting>
  <conditionalFormatting sqref="Q610 Q613">
    <cfRule type="containsBlanks" dxfId="2850" priority="4281">
      <formula>LEN(TRIM(Q610))=0</formula>
    </cfRule>
    <cfRule type="cellIs" dxfId="2849" priority="4290" operator="equal">
      <formula>"REQUERIMIENTOS SUBSANADOS"</formula>
    </cfRule>
    <cfRule type="containsText" dxfId="2848" priority="4296" operator="containsText" text="NO SUBSANABLE">
      <formula>NOT(ISERROR(SEARCH("NO SUBSANABLE",Q610)))</formula>
    </cfRule>
    <cfRule type="containsText" dxfId="2847" priority="4297" operator="containsText" text="PENDIENTES POR SUBSANAR">
      <formula>NOT(ISERROR(SEARCH("PENDIENTES POR SUBSANAR",Q610)))</formula>
    </cfRule>
    <cfRule type="containsText" dxfId="2846" priority="4298" operator="containsText" text="SIN OBSERVACIÓN">
      <formula>NOT(ISERROR(SEARCH("SIN OBSERVACIÓN",Q610)))</formula>
    </cfRule>
  </conditionalFormatting>
  <conditionalFormatting sqref="R610 R613">
    <cfRule type="containsBlanks" dxfId="2845" priority="4280">
      <formula>LEN(TRIM(R610))=0</formula>
    </cfRule>
    <cfRule type="cellIs" dxfId="2844" priority="4282" operator="equal">
      <formula>"NO CUMPLEN CON LO SOLICITADO"</formula>
    </cfRule>
    <cfRule type="cellIs" dxfId="2843" priority="4283" operator="equal">
      <formula>"CUMPLEN CON LO SOLICITADO"</formula>
    </cfRule>
    <cfRule type="cellIs" dxfId="2842" priority="4284" operator="equal">
      <formula>"PENDIENTES"</formula>
    </cfRule>
    <cfRule type="cellIs" dxfId="2841" priority="4285" operator="equal">
      <formula>"NINGUNO"</formula>
    </cfRule>
  </conditionalFormatting>
  <conditionalFormatting sqref="H610 H613">
    <cfRule type="notContainsBlanks" dxfId="2840" priority="4279">
      <formula>LEN(TRIM(H610))&gt;0</formula>
    </cfRule>
  </conditionalFormatting>
  <conditionalFormatting sqref="G610 G613">
    <cfRule type="notContainsBlanks" dxfId="2839" priority="4278">
      <formula>LEN(TRIM(G610))&gt;0</formula>
    </cfRule>
  </conditionalFormatting>
  <conditionalFormatting sqref="F610 F613">
    <cfRule type="notContainsBlanks" dxfId="2838" priority="4277">
      <formula>LEN(TRIM(F610))&gt;0</formula>
    </cfRule>
  </conditionalFormatting>
  <conditionalFormatting sqref="E610 E613">
    <cfRule type="notContainsBlanks" dxfId="2837" priority="4276">
      <formula>LEN(TRIM(E610))&gt;0</formula>
    </cfRule>
  </conditionalFormatting>
  <conditionalFormatting sqref="D610 D613">
    <cfRule type="notContainsBlanks" dxfId="2836" priority="4275">
      <formula>LEN(TRIM(D610))&gt;0</formula>
    </cfRule>
  </conditionalFormatting>
  <conditionalFormatting sqref="C610 C613">
    <cfRule type="notContainsBlanks" dxfId="2835" priority="4274">
      <formula>LEN(TRIM(C610))&gt;0</formula>
    </cfRule>
  </conditionalFormatting>
  <conditionalFormatting sqref="I610 I613">
    <cfRule type="notContainsBlanks" dxfId="2834" priority="4273">
      <formula>LEN(TRIM(I610))&gt;0</formula>
    </cfRule>
  </conditionalFormatting>
  <conditionalFormatting sqref="N616">
    <cfRule type="expression" dxfId="2833" priority="4270">
      <formula>N616=" "</formula>
    </cfRule>
    <cfRule type="expression" dxfId="2832" priority="4271">
      <formula>N616="NO PRESENTÓ CERTIFICADO"</formula>
    </cfRule>
    <cfRule type="expression" dxfId="2831" priority="4272">
      <formula>N616="PRESENTÓ CERTIFICADO"</formula>
    </cfRule>
  </conditionalFormatting>
  <conditionalFormatting sqref="P616">
    <cfRule type="expression" dxfId="2830" priority="4257">
      <formula>Q616="NO SUBSANABLE"</formula>
    </cfRule>
    <cfRule type="expression" dxfId="2829" priority="4259">
      <formula>Q616="REQUERIMIENTOS SUBSANADOS"</formula>
    </cfRule>
    <cfRule type="expression" dxfId="2828" priority="4260">
      <formula>Q616="PENDIENTES POR SUBSANAR"</formula>
    </cfRule>
    <cfRule type="expression" dxfId="2827" priority="4265">
      <formula>Q616="SIN OBSERVACIÓN"</formula>
    </cfRule>
    <cfRule type="containsBlanks" dxfId="2826" priority="4266">
      <formula>LEN(TRIM(P616))=0</formula>
    </cfRule>
  </conditionalFormatting>
  <conditionalFormatting sqref="O616">
    <cfRule type="cellIs" dxfId="2825" priority="4258" operator="equal">
      <formula>"PENDIENTE POR DESCRIPCIÓN"</formula>
    </cfRule>
    <cfRule type="cellIs" dxfId="2824" priority="4262" operator="equal">
      <formula>"DESCRIPCIÓN INSUFICIENTE"</formula>
    </cfRule>
    <cfRule type="cellIs" dxfId="2823" priority="4263" operator="equal">
      <formula>"NO ESTÁ ACORDE A ITEM 5.2.1 (T.R.)"</formula>
    </cfRule>
    <cfRule type="cellIs" dxfId="2822" priority="4264" operator="equal">
      <formula>"ACORDE A ITEM 5.2.1 (T.R.)"</formula>
    </cfRule>
  </conditionalFormatting>
  <conditionalFormatting sqref="Q616">
    <cfRule type="containsBlanks" dxfId="2821" priority="4252">
      <formula>LEN(TRIM(Q616))=0</formula>
    </cfRule>
    <cfRule type="cellIs" dxfId="2820" priority="4261" operator="equal">
      <formula>"REQUERIMIENTOS SUBSANADOS"</formula>
    </cfRule>
    <cfRule type="containsText" dxfId="2819" priority="4267" operator="containsText" text="NO SUBSANABLE">
      <formula>NOT(ISERROR(SEARCH("NO SUBSANABLE",Q616)))</formula>
    </cfRule>
    <cfRule type="containsText" dxfId="2818" priority="4268" operator="containsText" text="PENDIENTES POR SUBSANAR">
      <formula>NOT(ISERROR(SEARCH("PENDIENTES POR SUBSANAR",Q616)))</formula>
    </cfRule>
    <cfRule type="containsText" dxfId="2817" priority="4269" operator="containsText" text="SIN OBSERVACIÓN">
      <formula>NOT(ISERROR(SEARCH("SIN OBSERVACIÓN",Q616)))</formula>
    </cfRule>
  </conditionalFormatting>
  <conditionalFormatting sqref="R616">
    <cfRule type="containsBlanks" dxfId="2816" priority="4251">
      <formula>LEN(TRIM(R616))=0</formula>
    </cfRule>
    <cfRule type="cellIs" dxfId="2815" priority="4253" operator="equal">
      <formula>"NO CUMPLEN CON LO SOLICITADO"</formula>
    </cfRule>
    <cfRule type="cellIs" dxfId="2814" priority="4254" operator="equal">
      <formula>"CUMPLEN CON LO SOLICITADO"</formula>
    </cfRule>
    <cfRule type="cellIs" dxfId="2813" priority="4255" operator="equal">
      <formula>"PENDIENTES"</formula>
    </cfRule>
    <cfRule type="cellIs" dxfId="2812" priority="4256" operator="equal">
      <formula>"NINGUNO"</formula>
    </cfRule>
  </conditionalFormatting>
  <conditionalFormatting sqref="H616">
    <cfRule type="notContainsBlanks" dxfId="2811" priority="4250">
      <formula>LEN(TRIM(H616))&gt;0</formula>
    </cfRule>
  </conditionalFormatting>
  <conditionalFormatting sqref="G616">
    <cfRule type="notContainsBlanks" dxfId="2810" priority="4249">
      <formula>LEN(TRIM(G616))&gt;0</formula>
    </cfRule>
  </conditionalFormatting>
  <conditionalFormatting sqref="F616">
    <cfRule type="notContainsBlanks" dxfId="2809" priority="4248">
      <formula>LEN(TRIM(F616))&gt;0</formula>
    </cfRule>
  </conditionalFormatting>
  <conditionalFormatting sqref="E616">
    <cfRule type="notContainsBlanks" dxfId="2808" priority="4247">
      <formula>LEN(TRIM(E616))&gt;0</formula>
    </cfRule>
  </conditionalFormatting>
  <conditionalFormatting sqref="D616">
    <cfRule type="notContainsBlanks" dxfId="2807" priority="4246">
      <formula>LEN(TRIM(D616))&gt;0</formula>
    </cfRule>
  </conditionalFormatting>
  <conditionalFormatting sqref="C616">
    <cfRule type="notContainsBlanks" dxfId="2806" priority="4245">
      <formula>LEN(TRIM(C616))&gt;0</formula>
    </cfRule>
  </conditionalFormatting>
  <conditionalFormatting sqref="I616">
    <cfRule type="notContainsBlanks" dxfId="2805" priority="4244">
      <formula>LEN(TRIM(I616))&gt;0</formula>
    </cfRule>
  </conditionalFormatting>
  <conditionalFormatting sqref="T607">
    <cfRule type="cellIs" dxfId="2804" priority="4242" operator="equal">
      <formula>"NO"</formula>
    </cfRule>
    <cfRule type="cellIs" dxfId="2803" priority="4243" operator="equal">
      <formula>"SI"</formula>
    </cfRule>
  </conditionalFormatting>
  <conditionalFormatting sqref="N619">
    <cfRule type="expression" dxfId="2802" priority="4239">
      <formula>N619=" "</formula>
    </cfRule>
    <cfRule type="expression" dxfId="2801" priority="4240">
      <formula>N619="NO PRESENTÓ CERTIFICADO"</formula>
    </cfRule>
    <cfRule type="expression" dxfId="2800" priority="4241">
      <formula>N619="PRESENTÓ CERTIFICADO"</formula>
    </cfRule>
  </conditionalFormatting>
  <conditionalFormatting sqref="P619">
    <cfRule type="expression" dxfId="2799" priority="4226">
      <formula>Q619="NO SUBSANABLE"</formula>
    </cfRule>
    <cfRule type="expression" dxfId="2798" priority="4228">
      <formula>Q619="REQUERIMIENTOS SUBSANADOS"</formula>
    </cfRule>
    <cfRule type="expression" dxfId="2797" priority="4229">
      <formula>Q619="PENDIENTES POR SUBSANAR"</formula>
    </cfRule>
    <cfRule type="expression" dxfId="2796" priority="4234">
      <formula>Q619="SIN OBSERVACIÓN"</formula>
    </cfRule>
    <cfRule type="containsBlanks" dxfId="2795" priority="4235">
      <formula>LEN(TRIM(P619))=0</formula>
    </cfRule>
  </conditionalFormatting>
  <conditionalFormatting sqref="O619">
    <cfRule type="cellIs" dxfId="2794" priority="4227" operator="equal">
      <formula>"PENDIENTE POR DESCRIPCIÓN"</formula>
    </cfRule>
    <cfRule type="cellIs" dxfId="2793" priority="4231" operator="equal">
      <formula>"DESCRIPCIÓN INSUFICIENTE"</formula>
    </cfRule>
    <cfRule type="cellIs" dxfId="2792" priority="4232" operator="equal">
      <formula>"NO ESTÁ ACORDE A ITEM 5.2.1 (T.R.)"</formula>
    </cfRule>
    <cfRule type="cellIs" dxfId="2791" priority="4233" operator="equal">
      <formula>"ACORDE A ITEM 5.2.1 (T.R.)"</formula>
    </cfRule>
  </conditionalFormatting>
  <conditionalFormatting sqref="Q619">
    <cfRule type="containsBlanks" dxfId="2790" priority="4221">
      <formula>LEN(TRIM(Q619))=0</formula>
    </cfRule>
    <cfRule type="cellIs" dxfId="2789" priority="4230" operator="equal">
      <formula>"REQUERIMIENTOS SUBSANADOS"</formula>
    </cfRule>
    <cfRule type="containsText" dxfId="2788" priority="4236" operator="containsText" text="NO SUBSANABLE">
      <formula>NOT(ISERROR(SEARCH("NO SUBSANABLE",Q619)))</formula>
    </cfRule>
    <cfRule type="containsText" dxfId="2787" priority="4237" operator="containsText" text="PENDIENTES POR SUBSANAR">
      <formula>NOT(ISERROR(SEARCH("PENDIENTES POR SUBSANAR",Q619)))</formula>
    </cfRule>
    <cfRule type="containsText" dxfId="2786" priority="4238" operator="containsText" text="SIN OBSERVACIÓN">
      <formula>NOT(ISERROR(SEARCH("SIN OBSERVACIÓN",Q619)))</formula>
    </cfRule>
  </conditionalFormatting>
  <conditionalFormatting sqref="R619">
    <cfRule type="containsBlanks" dxfId="2785" priority="4220">
      <formula>LEN(TRIM(R619))=0</formula>
    </cfRule>
    <cfRule type="cellIs" dxfId="2784" priority="4222" operator="equal">
      <formula>"NO CUMPLEN CON LO SOLICITADO"</formula>
    </cfRule>
    <cfRule type="cellIs" dxfId="2783" priority="4223" operator="equal">
      <formula>"CUMPLEN CON LO SOLICITADO"</formula>
    </cfRule>
    <cfRule type="cellIs" dxfId="2782" priority="4224" operator="equal">
      <formula>"PENDIENTES"</formula>
    </cfRule>
    <cfRule type="cellIs" dxfId="2781" priority="4225" operator="equal">
      <formula>"NINGUNO"</formula>
    </cfRule>
  </conditionalFormatting>
  <conditionalFormatting sqref="H619">
    <cfRule type="notContainsBlanks" dxfId="2780" priority="4219">
      <formula>LEN(TRIM(H619))&gt;0</formula>
    </cfRule>
  </conditionalFormatting>
  <conditionalFormatting sqref="G619">
    <cfRule type="notContainsBlanks" dxfId="2779" priority="4218">
      <formula>LEN(TRIM(G619))&gt;0</formula>
    </cfRule>
  </conditionalFormatting>
  <conditionalFormatting sqref="F619">
    <cfRule type="notContainsBlanks" dxfId="2778" priority="4217">
      <formula>LEN(TRIM(F619))&gt;0</formula>
    </cfRule>
  </conditionalFormatting>
  <conditionalFormatting sqref="E619">
    <cfRule type="notContainsBlanks" dxfId="2777" priority="4216">
      <formula>LEN(TRIM(E619))&gt;0</formula>
    </cfRule>
  </conditionalFormatting>
  <conditionalFormatting sqref="D619">
    <cfRule type="notContainsBlanks" dxfId="2776" priority="4215">
      <formula>LEN(TRIM(D619))&gt;0</formula>
    </cfRule>
  </conditionalFormatting>
  <conditionalFormatting sqref="C619">
    <cfRule type="notContainsBlanks" dxfId="2775" priority="4214">
      <formula>LEN(TRIM(C619))&gt;0</formula>
    </cfRule>
  </conditionalFormatting>
  <conditionalFormatting sqref="I619">
    <cfRule type="notContainsBlanks" dxfId="2774" priority="4213">
      <formula>LEN(TRIM(I619))&gt;0</formula>
    </cfRule>
  </conditionalFormatting>
  <conditionalFormatting sqref="S607 S610 S613 S616 S619">
    <cfRule type="cellIs" dxfId="2773" priority="4211" operator="greaterThan">
      <formula>0</formula>
    </cfRule>
    <cfRule type="cellIs" dxfId="2772" priority="4212" operator="equal">
      <formula>0</formula>
    </cfRule>
  </conditionalFormatting>
  <conditionalFormatting sqref="T622">
    <cfRule type="cellIs" dxfId="2771" priority="4209" operator="equal">
      <formula>"NO CUMPLE"</formula>
    </cfRule>
    <cfRule type="cellIs" dxfId="2770" priority="4210" operator="equal">
      <formula>"CUMPLE"</formula>
    </cfRule>
  </conditionalFormatting>
  <conditionalFormatting sqref="N629">
    <cfRule type="expression" dxfId="2769" priority="4136">
      <formula>N629=" "</formula>
    </cfRule>
    <cfRule type="expression" dxfId="2768" priority="4137">
      <formula>N629="NO PRESENTÓ CERTIFICADO"</formula>
    </cfRule>
    <cfRule type="expression" dxfId="2767" priority="4138">
      <formula>N629="PRESENTÓ CERTIFICADO"</formula>
    </cfRule>
  </conditionalFormatting>
  <conditionalFormatting sqref="P629">
    <cfRule type="expression" dxfId="2766" priority="4123">
      <formula>Q629="NO SUBSANABLE"</formula>
    </cfRule>
    <cfRule type="expression" dxfId="2765" priority="4125">
      <formula>Q629="REQUERIMIENTOS SUBSANADOS"</formula>
    </cfRule>
    <cfRule type="expression" dxfId="2764" priority="4126">
      <formula>Q629="PENDIENTES POR SUBSANAR"</formula>
    </cfRule>
    <cfRule type="expression" dxfId="2763" priority="4131">
      <formula>Q629="SIN OBSERVACIÓN"</formula>
    </cfRule>
    <cfRule type="containsBlanks" dxfId="2762" priority="4132">
      <formula>LEN(TRIM(P629))=0</formula>
    </cfRule>
  </conditionalFormatting>
  <conditionalFormatting sqref="O629">
    <cfRule type="cellIs" dxfId="2761" priority="4124" operator="equal">
      <formula>"PENDIENTE POR DESCRIPCIÓN"</formula>
    </cfRule>
    <cfRule type="cellIs" dxfId="2760" priority="4128" operator="equal">
      <formula>"DESCRIPCIÓN INSUFICIENTE"</formula>
    </cfRule>
    <cfRule type="cellIs" dxfId="2759" priority="4129" operator="equal">
      <formula>"NO ESTÁ ACORDE A ITEM 5.2.1 (T.R.)"</formula>
    </cfRule>
    <cfRule type="cellIs" dxfId="2758" priority="4130" operator="equal">
      <formula>"ACORDE A ITEM 5.2.1 (T.R.)"</formula>
    </cfRule>
  </conditionalFormatting>
  <conditionalFormatting sqref="Q629">
    <cfRule type="containsBlanks" dxfId="2757" priority="4118">
      <formula>LEN(TRIM(Q629))=0</formula>
    </cfRule>
    <cfRule type="cellIs" dxfId="2756" priority="4127" operator="equal">
      <formula>"REQUERIMIENTOS SUBSANADOS"</formula>
    </cfRule>
    <cfRule type="containsText" dxfId="2755" priority="4133" operator="containsText" text="NO SUBSANABLE">
      <formula>NOT(ISERROR(SEARCH("NO SUBSANABLE",Q629)))</formula>
    </cfRule>
    <cfRule type="containsText" dxfId="2754" priority="4134" operator="containsText" text="PENDIENTES POR SUBSANAR">
      <formula>NOT(ISERROR(SEARCH("PENDIENTES POR SUBSANAR",Q629)))</formula>
    </cfRule>
    <cfRule type="containsText" dxfId="2753" priority="4135" operator="containsText" text="SIN OBSERVACIÓN">
      <formula>NOT(ISERROR(SEARCH("SIN OBSERVACIÓN",Q629)))</formula>
    </cfRule>
  </conditionalFormatting>
  <conditionalFormatting sqref="R629">
    <cfRule type="containsBlanks" dxfId="2752" priority="4117">
      <formula>LEN(TRIM(R629))=0</formula>
    </cfRule>
    <cfRule type="cellIs" dxfId="2751" priority="4119" operator="equal">
      <formula>"NO CUMPLEN CON LO SOLICITADO"</formula>
    </cfRule>
    <cfRule type="cellIs" dxfId="2750" priority="4120" operator="equal">
      <formula>"CUMPLEN CON LO SOLICITADO"</formula>
    </cfRule>
    <cfRule type="cellIs" dxfId="2749" priority="4121" operator="equal">
      <formula>"PENDIENTES"</formula>
    </cfRule>
    <cfRule type="cellIs" dxfId="2748" priority="4122" operator="equal">
      <formula>"NINGUNO"</formula>
    </cfRule>
  </conditionalFormatting>
  <conditionalFormatting sqref="B644">
    <cfRule type="cellIs" dxfId="2747" priority="4115" operator="equal">
      <formula>"NO CUMPLE CON LA EXPERIENCIA REQUERIDA"</formula>
    </cfRule>
    <cfRule type="cellIs" dxfId="2746" priority="4116" operator="equal">
      <formula>"CUMPLE CON LA EXPERIENCIA REQUERIDA"</formula>
    </cfRule>
  </conditionalFormatting>
  <conditionalFormatting sqref="H629">
    <cfRule type="notContainsBlanks" dxfId="2745" priority="4114">
      <formula>LEN(TRIM(H629))&gt;0</formula>
    </cfRule>
  </conditionalFormatting>
  <conditionalFormatting sqref="G629">
    <cfRule type="notContainsBlanks" dxfId="2744" priority="4113">
      <formula>LEN(TRIM(G629))&gt;0</formula>
    </cfRule>
  </conditionalFormatting>
  <conditionalFormatting sqref="F629">
    <cfRule type="notContainsBlanks" dxfId="2743" priority="4112">
      <formula>LEN(TRIM(F629))&gt;0</formula>
    </cfRule>
  </conditionalFormatting>
  <conditionalFormatting sqref="E629">
    <cfRule type="notContainsBlanks" dxfId="2742" priority="4111">
      <formula>LEN(TRIM(E629))&gt;0</formula>
    </cfRule>
  </conditionalFormatting>
  <conditionalFormatting sqref="D629">
    <cfRule type="notContainsBlanks" dxfId="2741" priority="4110">
      <formula>LEN(TRIM(D629))&gt;0</formula>
    </cfRule>
  </conditionalFormatting>
  <conditionalFormatting sqref="C629">
    <cfRule type="notContainsBlanks" dxfId="2740" priority="4109">
      <formula>LEN(TRIM(C629))&gt;0</formula>
    </cfRule>
  </conditionalFormatting>
  <conditionalFormatting sqref="I629">
    <cfRule type="notContainsBlanks" dxfId="2739" priority="4108">
      <formula>LEN(TRIM(I629))&gt;0</formula>
    </cfRule>
  </conditionalFormatting>
  <conditionalFormatting sqref="N632 N635">
    <cfRule type="expression" dxfId="2738" priority="4105">
      <formula>N632=" "</formula>
    </cfRule>
    <cfRule type="expression" dxfId="2737" priority="4106">
      <formula>N632="NO PRESENTÓ CERTIFICADO"</formula>
    </cfRule>
    <cfRule type="expression" dxfId="2736" priority="4107">
      <formula>N632="PRESENTÓ CERTIFICADO"</formula>
    </cfRule>
  </conditionalFormatting>
  <conditionalFormatting sqref="P632 P635">
    <cfRule type="expression" dxfId="2735" priority="4092">
      <formula>Q632="NO SUBSANABLE"</formula>
    </cfRule>
    <cfRule type="expression" dxfId="2734" priority="4094">
      <formula>Q632="REQUERIMIENTOS SUBSANADOS"</formula>
    </cfRule>
    <cfRule type="expression" dxfId="2733" priority="4095">
      <formula>Q632="PENDIENTES POR SUBSANAR"</formula>
    </cfRule>
    <cfRule type="expression" dxfId="2732" priority="4100">
      <formula>Q632="SIN OBSERVACIÓN"</formula>
    </cfRule>
    <cfRule type="containsBlanks" dxfId="2731" priority="4101">
      <formula>LEN(TRIM(P632))=0</formula>
    </cfRule>
  </conditionalFormatting>
  <conditionalFormatting sqref="O632 O635">
    <cfRule type="cellIs" dxfId="2730" priority="4093" operator="equal">
      <formula>"PENDIENTE POR DESCRIPCIÓN"</formula>
    </cfRule>
    <cfRule type="cellIs" dxfId="2729" priority="4097" operator="equal">
      <formula>"DESCRIPCIÓN INSUFICIENTE"</formula>
    </cfRule>
    <cfRule type="cellIs" dxfId="2728" priority="4098" operator="equal">
      <formula>"NO ESTÁ ACORDE A ITEM 5.2.1 (T.R.)"</formula>
    </cfRule>
    <cfRule type="cellIs" dxfId="2727" priority="4099" operator="equal">
      <formula>"ACORDE A ITEM 5.2.1 (T.R.)"</formula>
    </cfRule>
  </conditionalFormatting>
  <conditionalFormatting sqref="Q632 Q635">
    <cfRule type="containsBlanks" dxfId="2726" priority="4087">
      <formula>LEN(TRIM(Q632))=0</formula>
    </cfRule>
    <cfRule type="cellIs" dxfId="2725" priority="4096" operator="equal">
      <formula>"REQUERIMIENTOS SUBSANADOS"</formula>
    </cfRule>
    <cfRule type="containsText" dxfId="2724" priority="4102" operator="containsText" text="NO SUBSANABLE">
      <formula>NOT(ISERROR(SEARCH("NO SUBSANABLE",Q632)))</formula>
    </cfRule>
    <cfRule type="containsText" dxfId="2723" priority="4103" operator="containsText" text="PENDIENTES POR SUBSANAR">
      <formula>NOT(ISERROR(SEARCH("PENDIENTES POR SUBSANAR",Q632)))</formula>
    </cfRule>
    <cfRule type="containsText" dxfId="2722" priority="4104" operator="containsText" text="SIN OBSERVACIÓN">
      <formula>NOT(ISERROR(SEARCH("SIN OBSERVACIÓN",Q632)))</formula>
    </cfRule>
  </conditionalFormatting>
  <conditionalFormatting sqref="R632 R635">
    <cfRule type="containsBlanks" dxfId="2721" priority="4086">
      <formula>LEN(TRIM(R632))=0</formula>
    </cfRule>
    <cfRule type="cellIs" dxfId="2720" priority="4088" operator="equal">
      <formula>"NO CUMPLEN CON LO SOLICITADO"</formula>
    </cfRule>
    <cfRule type="cellIs" dxfId="2719" priority="4089" operator="equal">
      <formula>"CUMPLEN CON LO SOLICITADO"</formula>
    </cfRule>
    <cfRule type="cellIs" dxfId="2718" priority="4090" operator="equal">
      <formula>"PENDIENTES"</formula>
    </cfRule>
    <cfRule type="cellIs" dxfId="2717" priority="4091" operator="equal">
      <formula>"NINGUNO"</formula>
    </cfRule>
  </conditionalFormatting>
  <conditionalFormatting sqref="H632 H635">
    <cfRule type="notContainsBlanks" dxfId="2716" priority="4085">
      <formula>LEN(TRIM(H632))&gt;0</formula>
    </cfRule>
  </conditionalFormatting>
  <conditionalFormatting sqref="G632 G635">
    <cfRule type="notContainsBlanks" dxfId="2715" priority="4084">
      <formula>LEN(TRIM(G632))&gt;0</formula>
    </cfRule>
  </conditionalFormatting>
  <conditionalFormatting sqref="F632 F635">
    <cfRule type="notContainsBlanks" dxfId="2714" priority="4083">
      <formula>LEN(TRIM(F632))&gt;0</formula>
    </cfRule>
  </conditionalFormatting>
  <conditionalFormatting sqref="E632 E635">
    <cfRule type="notContainsBlanks" dxfId="2713" priority="4082">
      <formula>LEN(TRIM(E632))&gt;0</formula>
    </cfRule>
  </conditionalFormatting>
  <conditionalFormatting sqref="D632 D635">
    <cfRule type="notContainsBlanks" dxfId="2712" priority="4081">
      <formula>LEN(TRIM(D632))&gt;0</formula>
    </cfRule>
  </conditionalFormatting>
  <conditionalFormatting sqref="C632 C635">
    <cfRule type="notContainsBlanks" dxfId="2711" priority="4080">
      <formula>LEN(TRIM(C632))&gt;0</formula>
    </cfRule>
  </conditionalFormatting>
  <conditionalFormatting sqref="I632 I635">
    <cfRule type="notContainsBlanks" dxfId="2710" priority="4079">
      <formula>LEN(TRIM(I632))&gt;0</formula>
    </cfRule>
  </conditionalFormatting>
  <conditionalFormatting sqref="N638">
    <cfRule type="expression" dxfId="2709" priority="4076">
      <formula>N638=" "</formula>
    </cfRule>
    <cfRule type="expression" dxfId="2708" priority="4077">
      <formula>N638="NO PRESENTÓ CERTIFICADO"</formula>
    </cfRule>
    <cfRule type="expression" dxfId="2707" priority="4078">
      <formula>N638="PRESENTÓ CERTIFICADO"</formula>
    </cfRule>
  </conditionalFormatting>
  <conditionalFormatting sqref="P638">
    <cfRule type="expression" dxfId="2706" priority="4063">
      <formula>Q638="NO SUBSANABLE"</formula>
    </cfRule>
    <cfRule type="expression" dxfId="2705" priority="4065">
      <formula>Q638="REQUERIMIENTOS SUBSANADOS"</formula>
    </cfRule>
    <cfRule type="expression" dxfId="2704" priority="4066">
      <formula>Q638="PENDIENTES POR SUBSANAR"</formula>
    </cfRule>
    <cfRule type="expression" dxfId="2703" priority="4071">
      <formula>Q638="SIN OBSERVACIÓN"</formula>
    </cfRule>
    <cfRule type="containsBlanks" dxfId="2702" priority="4072">
      <formula>LEN(TRIM(P638))=0</formula>
    </cfRule>
  </conditionalFormatting>
  <conditionalFormatting sqref="O638">
    <cfRule type="cellIs" dxfId="2701" priority="4064" operator="equal">
      <formula>"PENDIENTE POR DESCRIPCIÓN"</formula>
    </cfRule>
    <cfRule type="cellIs" dxfId="2700" priority="4068" operator="equal">
      <formula>"DESCRIPCIÓN INSUFICIENTE"</formula>
    </cfRule>
    <cfRule type="cellIs" dxfId="2699" priority="4069" operator="equal">
      <formula>"NO ESTÁ ACORDE A ITEM 5.2.1 (T.R.)"</formula>
    </cfRule>
    <cfRule type="cellIs" dxfId="2698" priority="4070" operator="equal">
      <formula>"ACORDE A ITEM 5.2.1 (T.R.)"</formula>
    </cfRule>
  </conditionalFormatting>
  <conditionalFormatting sqref="Q638">
    <cfRule type="containsBlanks" dxfId="2697" priority="4058">
      <formula>LEN(TRIM(Q638))=0</formula>
    </cfRule>
    <cfRule type="cellIs" dxfId="2696" priority="4067" operator="equal">
      <formula>"REQUERIMIENTOS SUBSANADOS"</formula>
    </cfRule>
    <cfRule type="containsText" dxfId="2695" priority="4073" operator="containsText" text="NO SUBSANABLE">
      <formula>NOT(ISERROR(SEARCH("NO SUBSANABLE",Q638)))</formula>
    </cfRule>
    <cfRule type="containsText" dxfId="2694" priority="4074" operator="containsText" text="PENDIENTES POR SUBSANAR">
      <formula>NOT(ISERROR(SEARCH("PENDIENTES POR SUBSANAR",Q638)))</formula>
    </cfRule>
    <cfRule type="containsText" dxfId="2693" priority="4075" operator="containsText" text="SIN OBSERVACIÓN">
      <formula>NOT(ISERROR(SEARCH("SIN OBSERVACIÓN",Q638)))</formula>
    </cfRule>
  </conditionalFormatting>
  <conditionalFormatting sqref="R638">
    <cfRule type="containsBlanks" dxfId="2692" priority="4057">
      <formula>LEN(TRIM(R638))=0</formula>
    </cfRule>
    <cfRule type="cellIs" dxfId="2691" priority="4059" operator="equal">
      <formula>"NO CUMPLEN CON LO SOLICITADO"</formula>
    </cfRule>
    <cfRule type="cellIs" dxfId="2690" priority="4060" operator="equal">
      <formula>"CUMPLEN CON LO SOLICITADO"</formula>
    </cfRule>
    <cfRule type="cellIs" dxfId="2689" priority="4061" operator="equal">
      <formula>"PENDIENTES"</formula>
    </cfRule>
    <cfRule type="cellIs" dxfId="2688" priority="4062" operator="equal">
      <formula>"NINGUNO"</formula>
    </cfRule>
  </conditionalFormatting>
  <conditionalFormatting sqref="H638">
    <cfRule type="notContainsBlanks" dxfId="2687" priority="4056">
      <formula>LEN(TRIM(H638))&gt;0</formula>
    </cfRule>
  </conditionalFormatting>
  <conditionalFormatting sqref="G638">
    <cfRule type="notContainsBlanks" dxfId="2686" priority="4055">
      <formula>LEN(TRIM(G638))&gt;0</formula>
    </cfRule>
  </conditionalFormatting>
  <conditionalFormatting sqref="F638">
    <cfRule type="notContainsBlanks" dxfId="2685" priority="4054">
      <formula>LEN(TRIM(F638))&gt;0</formula>
    </cfRule>
  </conditionalFormatting>
  <conditionalFormatting sqref="E638">
    <cfRule type="notContainsBlanks" dxfId="2684" priority="4053">
      <formula>LEN(TRIM(E638))&gt;0</formula>
    </cfRule>
  </conditionalFormatting>
  <conditionalFormatting sqref="D638">
    <cfRule type="notContainsBlanks" dxfId="2683" priority="4052">
      <formula>LEN(TRIM(D638))&gt;0</formula>
    </cfRule>
  </conditionalFormatting>
  <conditionalFormatting sqref="C638">
    <cfRule type="notContainsBlanks" dxfId="2682" priority="4051">
      <formula>LEN(TRIM(C638))&gt;0</formula>
    </cfRule>
  </conditionalFormatting>
  <conditionalFormatting sqref="I638">
    <cfRule type="notContainsBlanks" dxfId="2681" priority="4050">
      <formula>LEN(TRIM(I638))&gt;0</formula>
    </cfRule>
  </conditionalFormatting>
  <conditionalFormatting sqref="T629">
    <cfRule type="cellIs" dxfId="2680" priority="4048" operator="equal">
      <formula>"NO"</formula>
    </cfRule>
    <cfRule type="cellIs" dxfId="2679" priority="4049" operator="equal">
      <formula>"SI"</formula>
    </cfRule>
  </conditionalFormatting>
  <conditionalFormatting sqref="N641">
    <cfRule type="expression" dxfId="2678" priority="4045">
      <formula>N641=" "</formula>
    </cfRule>
    <cfRule type="expression" dxfId="2677" priority="4046">
      <formula>N641="NO PRESENTÓ CERTIFICADO"</formula>
    </cfRule>
    <cfRule type="expression" dxfId="2676" priority="4047">
      <formula>N641="PRESENTÓ CERTIFICADO"</formula>
    </cfRule>
  </conditionalFormatting>
  <conditionalFormatting sqref="P641">
    <cfRule type="expression" dxfId="2675" priority="4032">
      <formula>Q641="NO SUBSANABLE"</formula>
    </cfRule>
    <cfRule type="expression" dxfId="2674" priority="4034">
      <formula>Q641="REQUERIMIENTOS SUBSANADOS"</formula>
    </cfRule>
    <cfRule type="expression" dxfId="2673" priority="4035">
      <formula>Q641="PENDIENTES POR SUBSANAR"</formula>
    </cfRule>
    <cfRule type="expression" dxfId="2672" priority="4040">
      <formula>Q641="SIN OBSERVACIÓN"</formula>
    </cfRule>
    <cfRule type="containsBlanks" dxfId="2671" priority="4041">
      <formula>LEN(TRIM(P641))=0</formula>
    </cfRule>
  </conditionalFormatting>
  <conditionalFormatting sqref="O641">
    <cfRule type="cellIs" dxfId="2670" priority="4033" operator="equal">
      <formula>"PENDIENTE POR DESCRIPCIÓN"</formula>
    </cfRule>
    <cfRule type="cellIs" dxfId="2669" priority="4037" operator="equal">
      <formula>"DESCRIPCIÓN INSUFICIENTE"</formula>
    </cfRule>
    <cfRule type="cellIs" dxfId="2668" priority="4038" operator="equal">
      <formula>"NO ESTÁ ACORDE A ITEM 5.2.1 (T.R.)"</formula>
    </cfRule>
    <cfRule type="cellIs" dxfId="2667" priority="4039" operator="equal">
      <formula>"ACORDE A ITEM 5.2.1 (T.R.)"</formula>
    </cfRule>
  </conditionalFormatting>
  <conditionalFormatting sqref="Q641">
    <cfRule type="containsBlanks" dxfId="2666" priority="4027">
      <formula>LEN(TRIM(Q641))=0</formula>
    </cfRule>
    <cfRule type="cellIs" dxfId="2665" priority="4036" operator="equal">
      <formula>"REQUERIMIENTOS SUBSANADOS"</formula>
    </cfRule>
    <cfRule type="containsText" dxfId="2664" priority="4042" operator="containsText" text="NO SUBSANABLE">
      <formula>NOT(ISERROR(SEARCH("NO SUBSANABLE",Q641)))</formula>
    </cfRule>
    <cfRule type="containsText" dxfId="2663" priority="4043" operator="containsText" text="PENDIENTES POR SUBSANAR">
      <formula>NOT(ISERROR(SEARCH("PENDIENTES POR SUBSANAR",Q641)))</formula>
    </cfRule>
    <cfRule type="containsText" dxfId="2662" priority="4044" operator="containsText" text="SIN OBSERVACIÓN">
      <formula>NOT(ISERROR(SEARCH("SIN OBSERVACIÓN",Q641)))</formula>
    </cfRule>
  </conditionalFormatting>
  <conditionalFormatting sqref="R641">
    <cfRule type="containsBlanks" dxfId="2661" priority="4026">
      <formula>LEN(TRIM(R641))=0</formula>
    </cfRule>
    <cfRule type="cellIs" dxfId="2660" priority="4028" operator="equal">
      <formula>"NO CUMPLEN CON LO SOLICITADO"</formula>
    </cfRule>
    <cfRule type="cellIs" dxfId="2659" priority="4029" operator="equal">
      <formula>"CUMPLEN CON LO SOLICITADO"</formula>
    </cfRule>
    <cfRule type="cellIs" dxfId="2658" priority="4030" operator="equal">
      <formula>"PENDIENTES"</formula>
    </cfRule>
    <cfRule type="cellIs" dxfId="2657" priority="4031" operator="equal">
      <formula>"NINGUNO"</formula>
    </cfRule>
  </conditionalFormatting>
  <conditionalFormatting sqref="H641">
    <cfRule type="notContainsBlanks" dxfId="2656" priority="4025">
      <formula>LEN(TRIM(H641))&gt;0</formula>
    </cfRule>
  </conditionalFormatting>
  <conditionalFormatting sqref="G641">
    <cfRule type="notContainsBlanks" dxfId="2655" priority="4024">
      <formula>LEN(TRIM(G641))&gt;0</formula>
    </cfRule>
  </conditionalFormatting>
  <conditionalFormatting sqref="F641">
    <cfRule type="notContainsBlanks" dxfId="2654" priority="4023">
      <formula>LEN(TRIM(F641))&gt;0</formula>
    </cfRule>
  </conditionalFormatting>
  <conditionalFormatting sqref="E641">
    <cfRule type="notContainsBlanks" dxfId="2653" priority="4022">
      <formula>LEN(TRIM(E641))&gt;0</formula>
    </cfRule>
  </conditionalFormatting>
  <conditionalFormatting sqref="D641">
    <cfRule type="notContainsBlanks" dxfId="2652" priority="4021">
      <formula>LEN(TRIM(D641))&gt;0</formula>
    </cfRule>
  </conditionalFormatting>
  <conditionalFormatting sqref="C641">
    <cfRule type="notContainsBlanks" dxfId="2651" priority="4020">
      <formula>LEN(TRIM(C641))&gt;0</formula>
    </cfRule>
  </conditionalFormatting>
  <conditionalFormatting sqref="I641">
    <cfRule type="notContainsBlanks" dxfId="2650" priority="4019">
      <formula>LEN(TRIM(I641))&gt;0</formula>
    </cfRule>
  </conditionalFormatting>
  <conditionalFormatting sqref="S629 S632 S635 S638 S641">
    <cfRule type="cellIs" dxfId="2649" priority="4017" operator="greaterThan">
      <formula>0</formula>
    </cfRule>
    <cfRule type="cellIs" dxfId="2648" priority="4018" operator="equal">
      <formula>0</formula>
    </cfRule>
  </conditionalFormatting>
  <conditionalFormatting sqref="T644">
    <cfRule type="cellIs" dxfId="2647" priority="4015" operator="equal">
      <formula>"NO CUMPLE"</formula>
    </cfRule>
    <cfRule type="cellIs" dxfId="2646" priority="4016" operator="equal">
      <formula>"CUMPLE"</formula>
    </cfRule>
  </conditionalFormatting>
  <conditionalFormatting sqref="N651">
    <cfRule type="expression" dxfId="2645" priority="3942">
      <formula>N651=" "</formula>
    </cfRule>
    <cfRule type="expression" dxfId="2644" priority="3943">
      <formula>N651="NO PRESENTÓ CERTIFICADO"</formula>
    </cfRule>
    <cfRule type="expression" dxfId="2643" priority="3944">
      <formula>N651="PRESENTÓ CERTIFICADO"</formula>
    </cfRule>
  </conditionalFormatting>
  <conditionalFormatting sqref="P651">
    <cfRule type="expression" dxfId="2642" priority="3929">
      <formula>Q651="NO SUBSANABLE"</formula>
    </cfRule>
    <cfRule type="expression" dxfId="2641" priority="3931">
      <formula>Q651="REQUERIMIENTOS SUBSANADOS"</formula>
    </cfRule>
    <cfRule type="expression" dxfId="2640" priority="3932">
      <formula>Q651="PENDIENTES POR SUBSANAR"</formula>
    </cfRule>
    <cfRule type="expression" dxfId="2639" priority="3937">
      <formula>Q651="SIN OBSERVACIÓN"</formula>
    </cfRule>
    <cfRule type="containsBlanks" dxfId="2638" priority="3938">
      <formula>LEN(TRIM(P651))=0</formula>
    </cfRule>
  </conditionalFormatting>
  <conditionalFormatting sqref="O651">
    <cfRule type="cellIs" dxfId="2637" priority="3930" operator="equal">
      <formula>"PENDIENTE POR DESCRIPCIÓN"</formula>
    </cfRule>
    <cfRule type="cellIs" dxfId="2636" priority="3934" operator="equal">
      <formula>"DESCRIPCIÓN INSUFICIENTE"</formula>
    </cfRule>
    <cfRule type="cellIs" dxfId="2635" priority="3935" operator="equal">
      <formula>"NO ESTÁ ACORDE A ITEM 5.2.1 (T.R.)"</formula>
    </cfRule>
    <cfRule type="cellIs" dxfId="2634" priority="3936" operator="equal">
      <formula>"ACORDE A ITEM 5.2.1 (T.R.)"</formula>
    </cfRule>
  </conditionalFormatting>
  <conditionalFormatting sqref="Q651">
    <cfRule type="containsBlanks" dxfId="2633" priority="3924">
      <formula>LEN(TRIM(Q651))=0</formula>
    </cfRule>
    <cfRule type="cellIs" dxfId="2632" priority="3933" operator="equal">
      <formula>"REQUERIMIENTOS SUBSANADOS"</formula>
    </cfRule>
    <cfRule type="containsText" dxfId="2631" priority="3939" operator="containsText" text="NO SUBSANABLE">
      <formula>NOT(ISERROR(SEARCH("NO SUBSANABLE",Q651)))</formula>
    </cfRule>
    <cfRule type="containsText" dxfId="2630" priority="3940" operator="containsText" text="PENDIENTES POR SUBSANAR">
      <formula>NOT(ISERROR(SEARCH("PENDIENTES POR SUBSANAR",Q651)))</formula>
    </cfRule>
    <cfRule type="containsText" dxfId="2629" priority="3941" operator="containsText" text="SIN OBSERVACIÓN">
      <formula>NOT(ISERROR(SEARCH("SIN OBSERVACIÓN",Q651)))</formula>
    </cfRule>
  </conditionalFormatting>
  <conditionalFormatting sqref="R651">
    <cfRule type="containsBlanks" dxfId="2628" priority="3923">
      <formula>LEN(TRIM(R651))=0</formula>
    </cfRule>
    <cfRule type="cellIs" dxfId="2627" priority="3925" operator="equal">
      <formula>"NO CUMPLEN CON LO SOLICITADO"</formula>
    </cfRule>
    <cfRule type="cellIs" dxfId="2626" priority="3926" operator="equal">
      <formula>"CUMPLEN CON LO SOLICITADO"</formula>
    </cfRule>
    <cfRule type="cellIs" dxfId="2625" priority="3927" operator="equal">
      <formula>"PENDIENTES"</formula>
    </cfRule>
    <cfRule type="cellIs" dxfId="2624" priority="3928" operator="equal">
      <formula>"NINGUNO"</formula>
    </cfRule>
  </conditionalFormatting>
  <conditionalFormatting sqref="B666">
    <cfRule type="cellIs" dxfId="2623" priority="3921" operator="equal">
      <formula>"NO CUMPLE CON LA EXPERIENCIA REQUERIDA"</formula>
    </cfRule>
    <cfRule type="cellIs" dxfId="2622" priority="3922" operator="equal">
      <formula>"CUMPLE CON LA EXPERIENCIA REQUERIDA"</formula>
    </cfRule>
  </conditionalFormatting>
  <conditionalFormatting sqref="H651">
    <cfRule type="notContainsBlanks" dxfId="2621" priority="3920">
      <formula>LEN(TRIM(H651))&gt;0</formula>
    </cfRule>
  </conditionalFormatting>
  <conditionalFormatting sqref="G651">
    <cfRule type="notContainsBlanks" dxfId="2620" priority="3919">
      <formula>LEN(TRIM(G651))&gt;0</formula>
    </cfRule>
  </conditionalFormatting>
  <conditionalFormatting sqref="F651">
    <cfRule type="notContainsBlanks" dxfId="2619" priority="3918">
      <formula>LEN(TRIM(F651))&gt;0</formula>
    </cfRule>
  </conditionalFormatting>
  <conditionalFormatting sqref="E651">
    <cfRule type="notContainsBlanks" dxfId="2618" priority="3917">
      <formula>LEN(TRIM(E651))&gt;0</formula>
    </cfRule>
  </conditionalFormatting>
  <conditionalFormatting sqref="D651">
    <cfRule type="notContainsBlanks" dxfId="2617" priority="3916">
      <formula>LEN(TRIM(D651))&gt;0</formula>
    </cfRule>
  </conditionalFormatting>
  <conditionalFormatting sqref="C651">
    <cfRule type="notContainsBlanks" dxfId="2616" priority="3915">
      <formula>LEN(TRIM(C651))&gt;0</formula>
    </cfRule>
  </conditionalFormatting>
  <conditionalFormatting sqref="I651">
    <cfRule type="notContainsBlanks" dxfId="2615" priority="3914">
      <formula>LEN(TRIM(I651))&gt;0</formula>
    </cfRule>
  </conditionalFormatting>
  <conditionalFormatting sqref="N654 N657">
    <cfRule type="expression" dxfId="2614" priority="3911">
      <formula>N654=" "</formula>
    </cfRule>
    <cfRule type="expression" dxfId="2613" priority="3912">
      <formula>N654="NO PRESENTÓ CERTIFICADO"</formula>
    </cfRule>
    <cfRule type="expression" dxfId="2612" priority="3913">
      <formula>N654="PRESENTÓ CERTIFICADO"</formula>
    </cfRule>
  </conditionalFormatting>
  <conditionalFormatting sqref="P654 P657">
    <cfRule type="expression" dxfId="2611" priority="3898">
      <formula>Q654="NO SUBSANABLE"</formula>
    </cfRule>
    <cfRule type="expression" dxfId="2610" priority="3900">
      <formula>Q654="REQUERIMIENTOS SUBSANADOS"</formula>
    </cfRule>
    <cfRule type="expression" dxfId="2609" priority="3901">
      <formula>Q654="PENDIENTES POR SUBSANAR"</formula>
    </cfRule>
    <cfRule type="expression" dxfId="2608" priority="3906">
      <formula>Q654="SIN OBSERVACIÓN"</formula>
    </cfRule>
    <cfRule type="containsBlanks" dxfId="2607" priority="3907">
      <formula>LEN(TRIM(P654))=0</formula>
    </cfRule>
  </conditionalFormatting>
  <conditionalFormatting sqref="O654 O657">
    <cfRule type="cellIs" dxfId="2606" priority="3899" operator="equal">
      <formula>"PENDIENTE POR DESCRIPCIÓN"</formula>
    </cfRule>
    <cfRule type="cellIs" dxfId="2605" priority="3903" operator="equal">
      <formula>"DESCRIPCIÓN INSUFICIENTE"</formula>
    </cfRule>
    <cfRule type="cellIs" dxfId="2604" priority="3904" operator="equal">
      <formula>"NO ESTÁ ACORDE A ITEM 5.2.1 (T.R.)"</formula>
    </cfRule>
    <cfRule type="cellIs" dxfId="2603" priority="3905" operator="equal">
      <formula>"ACORDE A ITEM 5.2.1 (T.R.)"</formula>
    </cfRule>
  </conditionalFormatting>
  <conditionalFormatting sqref="Q654 Q657">
    <cfRule type="containsBlanks" dxfId="2602" priority="3893">
      <formula>LEN(TRIM(Q654))=0</formula>
    </cfRule>
    <cfRule type="cellIs" dxfId="2601" priority="3902" operator="equal">
      <formula>"REQUERIMIENTOS SUBSANADOS"</formula>
    </cfRule>
    <cfRule type="containsText" dxfId="2600" priority="3908" operator="containsText" text="NO SUBSANABLE">
      <formula>NOT(ISERROR(SEARCH("NO SUBSANABLE",Q654)))</formula>
    </cfRule>
    <cfRule type="containsText" dxfId="2599" priority="3909" operator="containsText" text="PENDIENTES POR SUBSANAR">
      <formula>NOT(ISERROR(SEARCH("PENDIENTES POR SUBSANAR",Q654)))</formula>
    </cfRule>
    <cfRule type="containsText" dxfId="2598" priority="3910" operator="containsText" text="SIN OBSERVACIÓN">
      <formula>NOT(ISERROR(SEARCH("SIN OBSERVACIÓN",Q654)))</formula>
    </cfRule>
  </conditionalFormatting>
  <conditionalFormatting sqref="R654 R657">
    <cfRule type="containsBlanks" dxfId="2597" priority="3892">
      <formula>LEN(TRIM(R654))=0</formula>
    </cfRule>
    <cfRule type="cellIs" dxfId="2596" priority="3894" operator="equal">
      <formula>"NO CUMPLEN CON LO SOLICITADO"</formula>
    </cfRule>
    <cfRule type="cellIs" dxfId="2595" priority="3895" operator="equal">
      <formula>"CUMPLEN CON LO SOLICITADO"</formula>
    </cfRule>
    <cfRule type="cellIs" dxfId="2594" priority="3896" operator="equal">
      <formula>"PENDIENTES"</formula>
    </cfRule>
    <cfRule type="cellIs" dxfId="2593" priority="3897" operator="equal">
      <formula>"NINGUNO"</formula>
    </cfRule>
  </conditionalFormatting>
  <conditionalFormatting sqref="H654 H657">
    <cfRule type="notContainsBlanks" dxfId="2592" priority="3891">
      <formula>LEN(TRIM(H654))&gt;0</formula>
    </cfRule>
  </conditionalFormatting>
  <conditionalFormatting sqref="G654 G657">
    <cfRule type="notContainsBlanks" dxfId="2591" priority="3890">
      <formula>LEN(TRIM(G654))&gt;0</formula>
    </cfRule>
  </conditionalFormatting>
  <conditionalFormatting sqref="F654 F657">
    <cfRule type="notContainsBlanks" dxfId="2590" priority="3889">
      <formula>LEN(TRIM(F654))&gt;0</formula>
    </cfRule>
  </conditionalFormatting>
  <conditionalFormatting sqref="E654 E657">
    <cfRule type="notContainsBlanks" dxfId="2589" priority="3888">
      <formula>LEN(TRIM(E654))&gt;0</formula>
    </cfRule>
  </conditionalFormatting>
  <conditionalFormatting sqref="D654 D657">
    <cfRule type="notContainsBlanks" dxfId="2588" priority="3887">
      <formula>LEN(TRIM(D654))&gt;0</formula>
    </cfRule>
  </conditionalFormatting>
  <conditionalFormatting sqref="C654 C657">
    <cfRule type="notContainsBlanks" dxfId="2587" priority="3886">
      <formula>LEN(TRIM(C654))&gt;0</formula>
    </cfRule>
  </conditionalFormatting>
  <conditionalFormatting sqref="I654 I657">
    <cfRule type="notContainsBlanks" dxfId="2586" priority="3885">
      <formula>LEN(TRIM(I654))&gt;0</formula>
    </cfRule>
  </conditionalFormatting>
  <conditionalFormatting sqref="N660">
    <cfRule type="expression" dxfId="2585" priority="3882">
      <formula>N660=" "</formula>
    </cfRule>
    <cfRule type="expression" dxfId="2584" priority="3883">
      <formula>N660="NO PRESENTÓ CERTIFICADO"</formula>
    </cfRule>
    <cfRule type="expression" dxfId="2583" priority="3884">
      <formula>N660="PRESENTÓ CERTIFICADO"</formula>
    </cfRule>
  </conditionalFormatting>
  <conditionalFormatting sqref="P660">
    <cfRule type="expression" dxfId="2582" priority="3869">
      <formula>Q660="NO SUBSANABLE"</formula>
    </cfRule>
    <cfRule type="expression" dxfId="2581" priority="3871">
      <formula>Q660="REQUERIMIENTOS SUBSANADOS"</formula>
    </cfRule>
    <cfRule type="expression" dxfId="2580" priority="3872">
      <formula>Q660="PENDIENTES POR SUBSANAR"</formula>
    </cfRule>
    <cfRule type="expression" dxfId="2579" priority="3877">
      <formula>Q660="SIN OBSERVACIÓN"</formula>
    </cfRule>
    <cfRule type="containsBlanks" dxfId="2578" priority="3878">
      <formula>LEN(TRIM(P660))=0</formula>
    </cfRule>
  </conditionalFormatting>
  <conditionalFormatting sqref="O660">
    <cfRule type="cellIs" dxfId="2577" priority="3870" operator="equal">
      <formula>"PENDIENTE POR DESCRIPCIÓN"</formula>
    </cfRule>
    <cfRule type="cellIs" dxfId="2576" priority="3874" operator="equal">
      <formula>"DESCRIPCIÓN INSUFICIENTE"</formula>
    </cfRule>
    <cfRule type="cellIs" dxfId="2575" priority="3875" operator="equal">
      <formula>"NO ESTÁ ACORDE A ITEM 5.2.1 (T.R.)"</formula>
    </cfRule>
    <cfRule type="cellIs" dxfId="2574" priority="3876" operator="equal">
      <formula>"ACORDE A ITEM 5.2.1 (T.R.)"</formula>
    </cfRule>
  </conditionalFormatting>
  <conditionalFormatting sqref="Q660">
    <cfRule type="containsBlanks" dxfId="2573" priority="3864">
      <formula>LEN(TRIM(Q660))=0</formula>
    </cfRule>
    <cfRule type="cellIs" dxfId="2572" priority="3873" operator="equal">
      <formula>"REQUERIMIENTOS SUBSANADOS"</formula>
    </cfRule>
    <cfRule type="containsText" dxfId="2571" priority="3879" operator="containsText" text="NO SUBSANABLE">
      <formula>NOT(ISERROR(SEARCH("NO SUBSANABLE",Q660)))</formula>
    </cfRule>
    <cfRule type="containsText" dxfId="2570" priority="3880" operator="containsText" text="PENDIENTES POR SUBSANAR">
      <formula>NOT(ISERROR(SEARCH("PENDIENTES POR SUBSANAR",Q660)))</formula>
    </cfRule>
    <cfRule type="containsText" dxfId="2569" priority="3881" operator="containsText" text="SIN OBSERVACIÓN">
      <formula>NOT(ISERROR(SEARCH("SIN OBSERVACIÓN",Q660)))</formula>
    </cfRule>
  </conditionalFormatting>
  <conditionalFormatting sqref="R660">
    <cfRule type="containsBlanks" dxfId="2568" priority="3863">
      <formula>LEN(TRIM(R660))=0</formula>
    </cfRule>
    <cfRule type="cellIs" dxfId="2567" priority="3865" operator="equal">
      <formula>"NO CUMPLEN CON LO SOLICITADO"</formula>
    </cfRule>
    <cfRule type="cellIs" dxfId="2566" priority="3866" operator="equal">
      <formula>"CUMPLEN CON LO SOLICITADO"</formula>
    </cfRule>
    <cfRule type="cellIs" dxfId="2565" priority="3867" operator="equal">
      <formula>"PENDIENTES"</formula>
    </cfRule>
    <cfRule type="cellIs" dxfId="2564" priority="3868" operator="equal">
      <formula>"NINGUNO"</formula>
    </cfRule>
  </conditionalFormatting>
  <conditionalFormatting sqref="H660">
    <cfRule type="notContainsBlanks" dxfId="2563" priority="3862">
      <formula>LEN(TRIM(H660))&gt;0</formula>
    </cfRule>
  </conditionalFormatting>
  <conditionalFormatting sqref="G660">
    <cfRule type="notContainsBlanks" dxfId="2562" priority="3861">
      <formula>LEN(TRIM(G660))&gt;0</formula>
    </cfRule>
  </conditionalFormatting>
  <conditionalFormatting sqref="F660">
    <cfRule type="notContainsBlanks" dxfId="2561" priority="3860">
      <formula>LEN(TRIM(F660))&gt;0</formula>
    </cfRule>
  </conditionalFormatting>
  <conditionalFormatting sqref="E660">
    <cfRule type="notContainsBlanks" dxfId="2560" priority="3859">
      <formula>LEN(TRIM(E660))&gt;0</formula>
    </cfRule>
  </conditionalFormatting>
  <conditionalFormatting sqref="D660">
    <cfRule type="notContainsBlanks" dxfId="2559" priority="3858">
      <formula>LEN(TRIM(D660))&gt;0</formula>
    </cfRule>
  </conditionalFormatting>
  <conditionalFormatting sqref="C660">
    <cfRule type="notContainsBlanks" dxfId="2558" priority="3857">
      <formula>LEN(TRIM(C660))&gt;0</formula>
    </cfRule>
  </conditionalFormatting>
  <conditionalFormatting sqref="I660">
    <cfRule type="notContainsBlanks" dxfId="2557" priority="3856">
      <formula>LEN(TRIM(I660))&gt;0</formula>
    </cfRule>
  </conditionalFormatting>
  <conditionalFormatting sqref="T651">
    <cfRule type="cellIs" dxfId="2556" priority="3854" operator="equal">
      <formula>"NO"</formula>
    </cfRule>
    <cfRule type="cellIs" dxfId="2555" priority="3855" operator="equal">
      <formula>"SI"</formula>
    </cfRule>
  </conditionalFormatting>
  <conditionalFormatting sqref="N663">
    <cfRule type="expression" dxfId="2554" priority="3851">
      <formula>N663=" "</formula>
    </cfRule>
    <cfRule type="expression" dxfId="2553" priority="3852">
      <formula>N663="NO PRESENTÓ CERTIFICADO"</formula>
    </cfRule>
    <cfRule type="expression" dxfId="2552" priority="3853">
      <formula>N663="PRESENTÓ CERTIFICADO"</formula>
    </cfRule>
  </conditionalFormatting>
  <conditionalFormatting sqref="P663">
    <cfRule type="expression" dxfId="2551" priority="3838">
      <formula>Q663="NO SUBSANABLE"</formula>
    </cfRule>
    <cfRule type="expression" dxfId="2550" priority="3840">
      <formula>Q663="REQUERIMIENTOS SUBSANADOS"</formula>
    </cfRule>
    <cfRule type="expression" dxfId="2549" priority="3841">
      <formula>Q663="PENDIENTES POR SUBSANAR"</formula>
    </cfRule>
    <cfRule type="expression" dxfId="2548" priority="3846">
      <formula>Q663="SIN OBSERVACIÓN"</formula>
    </cfRule>
    <cfRule type="containsBlanks" dxfId="2547" priority="3847">
      <formula>LEN(TRIM(P663))=0</formula>
    </cfRule>
  </conditionalFormatting>
  <conditionalFormatting sqref="O663">
    <cfRule type="cellIs" dxfId="2546" priority="3839" operator="equal">
      <formula>"PENDIENTE POR DESCRIPCIÓN"</formula>
    </cfRule>
    <cfRule type="cellIs" dxfId="2545" priority="3843" operator="equal">
      <formula>"DESCRIPCIÓN INSUFICIENTE"</formula>
    </cfRule>
    <cfRule type="cellIs" dxfId="2544" priority="3844" operator="equal">
      <formula>"NO ESTÁ ACORDE A ITEM 5.2.1 (T.R.)"</formula>
    </cfRule>
    <cfRule type="cellIs" dxfId="2543" priority="3845" operator="equal">
      <formula>"ACORDE A ITEM 5.2.1 (T.R.)"</formula>
    </cfRule>
  </conditionalFormatting>
  <conditionalFormatting sqref="Q663">
    <cfRule type="containsBlanks" dxfId="2542" priority="3833">
      <formula>LEN(TRIM(Q663))=0</formula>
    </cfRule>
    <cfRule type="cellIs" dxfId="2541" priority="3842" operator="equal">
      <formula>"REQUERIMIENTOS SUBSANADOS"</formula>
    </cfRule>
    <cfRule type="containsText" dxfId="2540" priority="3848" operator="containsText" text="NO SUBSANABLE">
      <formula>NOT(ISERROR(SEARCH("NO SUBSANABLE",Q663)))</formula>
    </cfRule>
    <cfRule type="containsText" dxfId="2539" priority="3849" operator="containsText" text="PENDIENTES POR SUBSANAR">
      <formula>NOT(ISERROR(SEARCH("PENDIENTES POR SUBSANAR",Q663)))</formula>
    </cfRule>
    <cfRule type="containsText" dxfId="2538" priority="3850" operator="containsText" text="SIN OBSERVACIÓN">
      <formula>NOT(ISERROR(SEARCH("SIN OBSERVACIÓN",Q663)))</formula>
    </cfRule>
  </conditionalFormatting>
  <conditionalFormatting sqref="R663">
    <cfRule type="containsBlanks" dxfId="2537" priority="3832">
      <formula>LEN(TRIM(R663))=0</formula>
    </cfRule>
    <cfRule type="cellIs" dxfId="2536" priority="3834" operator="equal">
      <formula>"NO CUMPLEN CON LO SOLICITADO"</formula>
    </cfRule>
    <cfRule type="cellIs" dxfId="2535" priority="3835" operator="equal">
      <formula>"CUMPLEN CON LO SOLICITADO"</formula>
    </cfRule>
    <cfRule type="cellIs" dxfId="2534" priority="3836" operator="equal">
      <formula>"PENDIENTES"</formula>
    </cfRule>
    <cfRule type="cellIs" dxfId="2533" priority="3837" operator="equal">
      <formula>"NINGUNO"</formula>
    </cfRule>
  </conditionalFormatting>
  <conditionalFormatting sqref="H663">
    <cfRule type="notContainsBlanks" dxfId="2532" priority="3831">
      <formula>LEN(TRIM(H663))&gt;0</formula>
    </cfRule>
  </conditionalFormatting>
  <conditionalFormatting sqref="G663">
    <cfRule type="notContainsBlanks" dxfId="2531" priority="3830">
      <formula>LEN(TRIM(G663))&gt;0</formula>
    </cfRule>
  </conditionalFormatting>
  <conditionalFormatting sqref="F663">
    <cfRule type="notContainsBlanks" dxfId="2530" priority="3829">
      <formula>LEN(TRIM(F663))&gt;0</formula>
    </cfRule>
  </conditionalFormatting>
  <conditionalFormatting sqref="E663">
    <cfRule type="notContainsBlanks" dxfId="2529" priority="3828">
      <formula>LEN(TRIM(E663))&gt;0</formula>
    </cfRule>
  </conditionalFormatting>
  <conditionalFormatting sqref="D663">
    <cfRule type="notContainsBlanks" dxfId="2528" priority="3827">
      <formula>LEN(TRIM(D663))&gt;0</formula>
    </cfRule>
  </conditionalFormatting>
  <conditionalFormatting sqref="C663">
    <cfRule type="notContainsBlanks" dxfId="2527" priority="3826">
      <formula>LEN(TRIM(C663))&gt;0</formula>
    </cfRule>
  </conditionalFormatting>
  <conditionalFormatting sqref="I663">
    <cfRule type="notContainsBlanks" dxfId="2526" priority="3825">
      <formula>LEN(TRIM(I663))&gt;0</formula>
    </cfRule>
  </conditionalFormatting>
  <conditionalFormatting sqref="S651 S654 S657 S660 S663">
    <cfRule type="cellIs" dxfId="2525" priority="3823" operator="greaterThan">
      <formula>0</formula>
    </cfRule>
    <cfRule type="cellIs" dxfId="2524" priority="3824" operator="equal">
      <formula>0</formula>
    </cfRule>
  </conditionalFormatting>
  <conditionalFormatting sqref="T666">
    <cfRule type="cellIs" dxfId="2523" priority="3821" operator="equal">
      <formula>"NO CUMPLE"</formula>
    </cfRule>
    <cfRule type="cellIs" dxfId="2522" priority="3822" operator="equal">
      <formula>"CUMPLE"</formula>
    </cfRule>
  </conditionalFormatting>
  <conditionalFormatting sqref="K35">
    <cfRule type="expression" dxfId="2521" priority="3749">
      <formula>J35="NO CUMPLE"</formula>
    </cfRule>
    <cfRule type="expression" dxfId="2520" priority="3750">
      <formula>J35="CUMPLE"</formula>
    </cfRule>
  </conditionalFormatting>
  <conditionalFormatting sqref="M35">
    <cfRule type="expression" dxfId="2519" priority="3747">
      <formula>L35="NO CUMPLE"</formula>
    </cfRule>
    <cfRule type="expression" dxfId="2518" priority="3748">
      <formula>L35="CUMPLE"</formula>
    </cfRule>
  </conditionalFormatting>
  <conditionalFormatting sqref="J35:J37">
    <cfRule type="cellIs" dxfId="2517" priority="3745" operator="equal">
      <formula>"NO CUMPLE"</formula>
    </cfRule>
    <cfRule type="cellIs" dxfId="2516" priority="3746" operator="equal">
      <formula>"CUMPLE"</formula>
    </cfRule>
  </conditionalFormatting>
  <conditionalFormatting sqref="L35:L37">
    <cfRule type="cellIs" dxfId="2515" priority="3743" operator="equal">
      <formula>"NO CUMPLE"</formula>
    </cfRule>
    <cfRule type="cellIs" dxfId="2514" priority="3744" operator="equal">
      <formula>"CUMPLE"</formula>
    </cfRule>
  </conditionalFormatting>
  <conditionalFormatting sqref="K36:K37">
    <cfRule type="expression" dxfId="2513" priority="3741">
      <formula>J36="NO CUMPLE"</formula>
    </cfRule>
    <cfRule type="expression" dxfId="2512" priority="3742">
      <formula>J36="CUMPLE"</formula>
    </cfRule>
  </conditionalFormatting>
  <conditionalFormatting sqref="M36">
    <cfRule type="expression" dxfId="2511" priority="3737">
      <formula>L36="NO CUMPLE"</formula>
    </cfRule>
    <cfRule type="expression" dxfId="2510" priority="3738">
      <formula>L36="CUMPLE"</formula>
    </cfRule>
  </conditionalFormatting>
  <conditionalFormatting sqref="K38">
    <cfRule type="expression" dxfId="2509" priority="3735">
      <formula>J38="NO CUMPLE"</formula>
    </cfRule>
    <cfRule type="expression" dxfId="2508" priority="3736">
      <formula>J38="CUMPLE"</formula>
    </cfRule>
  </conditionalFormatting>
  <conditionalFormatting sqref="M38">
    <cfRule type="expression" dxfId="2507" priority="3733">
      <formula>L38="NO CUMPLE"</formula>
    </cfRule>
    <cfRule type="expression" dxfId="2506" priority="3734">
      <formula>L38="CUMPLE"</formula>
    </cfRule>
  </conditionalFormatting>
  <conditionalFormatting sqref="J38:J43">
    <cfRule type="cellIs" dxfId="2505" priority="3731" operator="equal">
      <formula>"NO CUMPLE"</formula>
    </cfRule>
    <cfRule type="cellIs" dxfId="2504" priority="3732" operator="equal">
      <formula>"CUMPLE"</formula>
    </cfRule>
  </conditionalFormatting>
  <conditionalFormatting sqref="L38:L40">
    <cfRule type="cellIs" dxfId="2503" priority="3729" operator="equal">
      <formula>"NO CUMPLE"</formula>
    </cfRule>
    <cfRule type="cellIs" dxfId="2502" priority="3730" operator="equal">
      <formula>"CUMPLE"</formula>
    </cfRule>
  </conditionalFormatting>
  <conditionalFormatting sqref="K39:K40">
    <cfRule type="expression" dxfId="2501" priority="3727">
      <formula>J39="NO CUMPLE"</formula>
    </cfRule>
    <cfRule type="expression" dxfId="2500" priority="3728">
      <formula>J39="CUMPLE"</formula>
    </cfRule>
  </conditionalFormatting>
  <conditionalFormatting sqref="M39">
    <cfRule type="expression" dxfId="2499" priority="3723">
      <formula>L39="NO CUMPLE"</formula>
    </cfRule>
    <cfRule type="expression" dxfId="2498" priority="3724">
      <formula>L39="CUMPLE"</formula>
    </cfRule>
  </conditionalFormatting>
  <conditionalFormatting sqref="K41">
    <cfRule type="expression" dxfId="2497" priority="3721">
      <formula>J41="NO CUMPLE"</formula>
    </cfRule>
    <cfRule type="expression" dxfId="2496" priority="3722">
      <formula>J41="CUMPLE"</formula>
    </cfRule>
  </conditionalFormatting>
  <conditionalFormatting sqref="M41">
    <cfRule type="expression" dxfId="2495" priority="3719">
      <formula>L41="NO CUMPLE"</formula>
    </cfRule>
    <cfRule type="expression" dxfId="2494" priority="3720">
      <formula>L41="CUMPLE"</formula>
    </cfRule>
  </conditionalFormatting>
  <conditionalFormatting sqref="L41:L43">
    <cfRule type="cellIs" dxfId="2493" priority="3715" operator="equal">
      <formula>"NO CUMPLE"</formula>
    </cfRule>
    <cfRule type="cellIs" dxfId="2492" priority="3716" operator="equal">
      <formula>"CUMPLE"</formula>
    </cfRule>
  </conditionalFormatting>
  <conditionalFormatting sqref="K42:K43">
    <cfRule type="expression" dxfId="2491" priority="3713">
      <formula>J42="NO CUMPLE"</formula>
    </cfRule>
    <cfRule type="expression" dxfId="2490" priority="3714">
      <formula>J42="CUMPLE"</formula>
    </cfRule>
  </conditionalFormatting>
  <conditionalFormatting sqref="M42">
    <cfRule type="expression" dxfId="2489" priority="3709">
      <formula>L42="NO CUMPLE"</formula>
    </cfRule>
    <cfRule type="expression" dxfId="2488" priority="3710">
      <formula>L42="CUMPLE"</formula>
    </cfRule>
  </conditionalFormatting>
  <conditionalFormatting sqref="K44">
    <cfRule type="expression" dxfId="2487" priority="3707">
      <formula>J44="NO CUMPLE"</formula>
    </cfRule>
    <cfRule type="expression" dxfId="2486" priority="3708">
      <formula>J44="CUMPLE"</formula>
    </cfRule>
  </conditionalFormatting>
  <conditionalFormatting sqref="M44">
    <cfRule type="expression" dxfId="2485" priority="3705">
      <formula>L44="NO CUMPLE"</formula>
    </cfRule>
    <cfRule type="expression" dxfId="2484" priority="3706">
      <formula>L44="CUMPLE"</formula>
    </cfRule>
  </conditionalFormatting>
  <conditionalFormatting sqref="J44:J49">
    <cfRule type="cellIs" dxfId="2483" priority="3703" operator="equal">
      <formula>"NO CUMPLE"</formula>
    </cfRule>
    <cfRule type="cellIs" dxfId="2482" priority="3704" operator="equal">
      <formula>"CUMPLE"</formula>
    </cfRule>
  </conditionalFormatting>
  <conditionalFormatting sqref="L44:L46">
    <cfRule type="cellIs" dxfId="2481" priority="3701" operator="equal">
      <formula>"NO CUMPLE"</formula>
    </cfRule>
    <cfRule type="cellIs" dxfId="2480" priority="3702" operator="equal">
      <formula>"CUMPLE"</formula>
    </cfRule>
  </conditionalFormatting>
  <conditionalFormatting sqref="K45:K46">
    <cfRule type="expression" dxfId="2479" priority="3699">
      <formula>J45="NO CUMPLE"</formula>
    </cfRule>
    <cfRule type="expression" dxfId="2478" priority="3700">
      <formula>J45="CUMPLE"</formula>
    </cfRule>
  </conditionalFormatting>
  <conditionalFormatting sqref="M45">
    <cfRule type="expression" dxfId="2477" priority="3695">
      <formula>L45="NO CUMPLE"</formula>
    </cfRule>
    <cfRule type="expression" dxfId="2476" priority="3696">
      <formula>L45="CUMPLE"</formula>
    </cfRule>
  </conditionalFormatting>
  <conditionalFormatting sqref="K47">
    <cfRule type="expression" dxfId="2475" priority="3693">
      <formula>J47="NO CUMPLE"</formula>
    </cfRule>
    <cfRule type="expression" dxfId="2474" priority="3694">
      <formula>J47="CUMPLE"</formula>
    </cfRule>
  </conditionalFormatting>
  <conditionalFormatting sqref="M47">
    <cfRule type="expression" dxfId="2473" priority="3691">
      <formula>L47="NO CUMPLE"</formula>
    </cfRule>
    <cfRule type="expression" dxfId="2472" priority="3692">
      <formula>L47="CUMPLE"</formula>
    </cfRule>
  </conditionalFormatting>
  <conditionalFormatting sqref="L47:L49">
    <cfRule type="cellIs" dxfId="2471" priority="3687" operator="equal">
      <formula>"NO CUMPLE"</formula>
    </cfRule>
    <cfRule type="cellIs" dxfId="2470" priority="3688" operator="equal">
      <formula>"CUMPLE"</formula>
    </cfRule>
  </conditionalFormatting>
  <conditionalFormatting sqref="K48:K49">
    <cfRule type="expression" dxfId="2469" priority="3685">
      <formula>J48="NO CUMPLE"</formula>
    </cfRule>
    <cfRule type="expression" dxfId="2468" priority="3686">
      <formula>J48="CUMPLE"</formula>
    </cfRule>
  </conditionalFormatting>
  <conditionalFormatting sqref="M48">
    <cfRule type="expression" dxfId="2467" priority="3681">
      <formula>L48="NO CUMPLE"</formula>
    </cfRule>
    <cfRule type="expression" dxfId="2466" priority="3682">
      <formula>L48="CUMPLE"</formula>
    </cfRule>
  </conditionalFormatting>
  <conditionalFormatting sqref="K57">
    <cfRule type="expression" dxfId="2465" priority="3679">
      <formula>J57="NO CUMPLE"</formula>
    </cfRule>
    <cfRule type="expression" dxfId="2464" priority="3680">
      <formula>J57="CUMPLE"</formula>
    </cfRule>
  </conditionalFormatting>
  <conditionalFormatting sqref="M57">
    <cfRule type="expression" dxfId="2463" priority="3677">
      <formula>L57="NO CUMPLE"</formula>
    </cfRule>
    <cfRule type="expression" dxfId="2462" priority="3678">
      <formula>L57="CUMPLE"</formula>
    </cfRule>
  </conditionalFormatting>
  <conditionalFormatting sqref="J57:J62">
    <cfRule type="cellIs" dxfId="2461" priority="3675" operator="equal">
      <formula>"NO CUMPLE"</formula>
    </cfRule>
    <cfRule type="cellIs" dxfId="2460" priority="3676" operator="equal">
      <formula>"CUMPLE"</formula>
    </cfRule>
  </conditionalFormatting>
  <conditionalFormatting sqref="L57:L59">
    <cfRule type="cellIs" dxfId="2459" priority="3673" operator="equal">
      <formula>"NO CUMPLE"</formula>
    </cfRule>
    <cfRule type="cellIs" dxfId="2458" priority="3674" operator="equal">
      <formula>"CUMPLE"</formula>
    </cfRule>
  </conditionalFormatting>
  <conditionalFormatting sqref="K58:K59">
    <cfRule type="expression" dxfId="2457" priority="3671">
      <formula>J58="NO CUMPLE"</formula>
    </cfRule>
    <cfRule type="expression" dxfId="2456" priority="3672">
      <formula>J58="CUMPLE"</formula>
    </cfRule>
  </conditionalFormatting>
  <conditionalFormatting sqref="M58">
    <cfRule type="expression" dxfId="2455" priority="3667">
      <formula>L58="NO CUMPLE"</formula>
    </cfRule>
    <cfRule type="expression" dxfId="2454" priority="3668">
      <formula>L58="CUMPLE"</formula>
    </cfRule>
  </conditionalFormatting>
  <conditionalFormatting sqref="K60">
    <cfRule type="expression" dxfId="2453" priority="3665">
      <formula>J60="NO CUMPLE"</formula>
    </cfRule>
    <cfRule type="expression" dxfId="2452" priority="3666">
      <formula>J60="CUMPLE"</formula>
    </cfRule>
  </conditionalFormatting>
  <conditionalFormatting sqref="M60">
    <cfRule type="expression" dxfId="2451" priority="3663">
      <formula>L60="NO CUMPLE"</formula>
    </cfRule>
    <cfRule type="expression" dxfId="2450" priority="3664">
      <formula>L60="CUMPLE"</formula>
    </cfRule>
  </conditionalFormatting>
  <conditionalFormatting sqref="L60:L62">
    <cfRule type="cellIs" dxfId="2449" priority="3659" operator="equal">
      <formula>"NO CUMPLE"</formula>
    </cfRule>
    <cfRule type="cellIs" dxfId="2448" priority="3660" operator="equal">
      <formula>"CUMPLE"</formula>
    </cfRule>
  </conditionalFormatting>
  <conditionalFormatting sqref="K61:K62">
    <cfRule type="expression" dxfId="2447" priority="3657">
      <formula>J61="NO CUMPLE"</formula>
    </cfRule>
    <cfRule type="expression" dxfId="2446" priority="3658">
      <formula>J61="CUMPLE"</formula>
    </cfRule>
  </conditionalFormatting>
  <conditionalFormatting sqref="M61">
    <cfRule type="expression" dxfId="2445" priority="3653">
      <formula>L61="NO CUMPLE"</formula>
    </cfRule>
    <cfRule type="expression" dxfId="2444" priority="3654">
      <formula>L61="CUMPLE"</formula>
    </cfRule>
  </conditionalFormatting>
  <conditionalFormatting sqref="K63">
    <cfRule type="expression" dxfId="2443" priority="3651">
      <formula>J63="NO CUMPLE"</formula>
    </cfRule>
    <cfRule type="expression" dxfId="2442" priority="3652">
      <formula>J63="CUMPLE"</formula>
    </cfRule>
  </conditionalFormatting>
  <conditionalFormatting sqref="M63">
    <cfRule type="expression" dxfId="2441" priority="3649">
      <formula>L63="NO CUMPLE"</formula>
    </cfRule>
    <cfRule type="expression" dxfId="2440" priority="3650">
      <formula>L63="CUMPLE"</formula>
    </cfRule>
  </conditionalFormatting>
  <conditionalFormatting sqref="J63:J68">
    <cfRule type="cellIs" dxfId="2439" priority="3647" operator="equal">
      <formula>"NO CUMPLE"</formula>
    </cfRule>
    <cfRule type="cellIs" dxfId="2438" priority="3648" operator="equal">
      <formula>"CUMPLE"</formula>
    </cfRule>
  </conditionalFormatting>
  <conditionalFormatting sqref="L63:L65">
    <cfRule type="cellIs" dxfId="2437" priority="3645" operator="equal">
      <formula>"NO CUMPLE"</formula>
    </cfRule>
    <cfRule type="cellIs" dxfId="2436" priority="3646" operator="equal">
      <formula>"CUMPLE"</formula>
    </cfRule>
  </conditionalFormatting>
  <conditionalFormatting sqref="K64:K65">
    <cfRule type="expression" dxfId="2435" priority="3643">
      <formula>J64="NO CUMPLE"</formula>
    </cfRule>
    <cfRule type="expression" dxfId="2434" priority="3644">
      <formula>J64="CUMPLE"</formula>
    </cfRule>
  </conditionalFormatting>
  <conditionalFormatting sqref="M64">
    <cfRule type="expression" dxfId="2433" priority="3639">
      <formula>L64="NO CUMPLE"</formula>
    </cfRule>
    <cfRule type="expression" dxfId="2432" priority="3640">
      <formula>L64="CUMPLE"</formula>
    </cfRule>
  </conditionalFormatting>
  <conditionalFormatting sqref="K66">
    <cfRule type="expression" dxfId="2431" priority="3637">
      <formula>J66="NO CUMPLE"</formula>
    </cfRule>
    <cfRule type="expression" dxfId="2430" priority="3638">
      <formula>J66="CUMPLE"</formula>
    </cfRule>
  </conditionalFormatting>
  <conditionalFormatting sqref="M66">
    <cfRule type="expression" dxfId="2429" priority="3635">
      <formula>L66="NO CUMPLE"</formula>
    </cfRule>
    <cfRule type="expression" dxfId="2428" priority="3636">
      <formula>L66="CUMPLE"</formula>
    </cfRule>
  </conditionalFormatting>
  <conditionalFormatting sqref="L66:L68">
    <cfRule type="cellIs" dxfId="2427" priority="3631" operator="equal">
      <formula>"NO CUMPLE"</formula>
    </cfRule>
    <cfRule type="cellIs" dxfId="2426" priority="3632" operator="equal">
      <formula>"CUMPLE"</formula>
    </cfRule>
  </conditionalFormatting>
  <conditionalFormatting sqref="K67:K68">
    <cfRule type="expression" dxfId="2425" priority="3629">
      <formula>J67="NO CUMPLE"</formula>
    </cfRule>
    <cfRule type="expression" dxfId="2424" priority="3630">
      <formula>J67="CUMPLE"</formula>
    </cfRule>
  </conditionalFormatting>
  <conditionalFormatting sqref="M67">
    <cfRule type="expression" dxfId="2423" priority="3625">
      <formula>L67="NO CUMPLE"</formula>
    </cfRule>
    <cfRule type="expression" dxfId="2422" priority="3626">
      <formula>L67="CUMPLE"</formula>
    </cfRule>
  </conditionalFormatting>
  <conditionalFormatting sqref="K69">
    <cfRule type="expression" dxfId="2421" priority="3623">
      <formula>J69="NO CUMPLE"</formula>
    </cfRule>
    <cfRule type="expression" dxfId="2420" priority="3624">
      <formula>J69="CUMPLE"</formula>
    </cfRule>
  </conditionalFormatting>
  <conditionalFormatting sqref="M69">
    <cfRule type="expression" dxfId="2419" priority="3621">
      <formula>L69="NO CUMPLE"</formula>
    </cfRule>
    <cfRule type="expression" dxfId="2418" priority="3622">
      <formula>L69="CUMPLE"</formula>
    </cfRule>
  </conditionalFormatting>
  <conditionalFormatting sqref="J69:J71">
    <cfRule type="cellIs" dxfId="2417" priority="3619" operator="equal">
      <formula>"NO CUMPLE"</formula>
    </cfRule>
    <cfRule type="cellIs" dxfId="2416" priority="3620" operator="equal">
      <formula>"CUMPLE"</formula>
    </cfRule>
  </conditionalFormatting>
  <conditionalFormatting sqref="L69:L71">
    <cfRule type="cellIs" dxfId="2415" priority="3617" operator="equal">
      <formula>"NO CUMPLE"</formula>
    </cfRule>
    <cfRule type="cellIs" dxfId="2414" priority="3618" operator="equal">
      <formula>"CUMPLE"</formula>
    </cfRule>
  </conditionalFormatting>
  <conditionalFormatting sqref="K70:K71">
    <cfRule type="expression" dxfId="2413" priority="3615">
      <formula>J70="NO CUMPLE"</formula>
    </cfRule>
    <cfRule type="expression" dxfId="2412" priority="3616">
      <formula>J70="CUMPLE"</formula>
    </cfRule>
  </conditionalFormatting>
  <conditionalFormatting sqref="M70">
    <cfRule type="expression" dxfId="2411" priority="3611">
      <formula>L70="NO CUMPLE"</formula>
    </cfRule>
    <cfRule type="expression" dxfId="2410" priority="3612">
      <formula>L70="CUMPLE"</formula>
    </cfRule>
  </conditionalFormatting>
  <conditionalFormatting sqref="K79">
    <cfRule type="expression" dxfId="2409" priority="3609">
      <formula>J79="NO CUMPLE"</formula>
    </cfRule>
    <cfRule type="expression" dxfId="2408" priority="3610">
      <formula>J79="CUMPLE"</formula>
    </cfRule>
  </conditionalFormatting>
  <conditionalFormatting sqref="M79">
    <cfRule type="expression" dxfId="2407" priority="3607">
      <formula>L79="NO CUMPLE"</formula>
    </cfRule>
    <cfRule type="expression" dxfId="2406" priority="3608">
      <formula>L79="CUMPLE"</formula>
    </cfRule>
  </conditionalFormatting>
  <conditionalFormatting sqref="J79">
    <cfRule type="cellIs" dxfId="2405" priority="3605" operator="equal">
      <formula>"NO CUMPLE"</formula>
    </cfRule>
    <cfRule type="cellIs" dxfId="2404" priority="3606" operator="equal">
      <formula>"CUMPLE"</formula>
    </cfRule>
  </conditionalFormatting>
  <conditionalFormatting sqref="L79:L81">
    <cfRule type="cellIs" dxfId="2403" priority="3603" operator="equal">
      <formula>"NO CUMPLE"</formula>
    </cfRule>
    <cfRule type="cellIs" dxfId="2402" priority="3604" operator="equal">
      <formula>"CUMPLE"</formula>
    </cfRule>
  </conditionalFormatting>
  <conditionalFormatting sqref="K80:K81">
    <cfRule type="expression" dxfId="2401" priority="3601">
      <formula>J80="NO CUMPLE"</formula>
    </cfRule>
    <cfRule type="expression" dxfId="2400" priority="3602">
      <formula>J80="CUMPLE"</formula>
    </cfRule>
  </conditionalFormatting>
  <conditionalFormatting sqref="J80:J81">
    <cfRule type="cellIs" dxfId="2399" priority="3599" operator="equal">
      <formula>"NO CUMPLE"</formula>
    </cfRule>
    <cfRule type="cellIs" dxfId="2398" priority="3600" operator="equal">
      <formula>"CUMPLE"</formula>
    </cfRule>
  </conditionalFormatting>
  <conditionalFormatting sqref="M80">
    <cfRule type="expression" dxfId="2397" priority="3597">
      <formula>L80="NO CUMPLE"</formula>
    </cfRule>
    <cfRule type="expression" dxfId="2396" priority="3598">
      <formula>L80="CUMPLE"</formula>
    </cfRule>
  </conditionalFormatting>
  <conditionalFormatting sqref="K82">
    <cfRule type="expression" dxfId="2395" priority="3595">
      <formula>J82="NO CUMPLE"</formula>
    </cfRule>
    <cfRule type="expression" dxfId="2394" priority="3596">
      <formula>J82="CUMPLE"</formula>
    </cfRule>
  </conditionalFormatting>
  <conditionalFormatting sqref="M82">
    <cfRule type="expression" dxfId="2393" priority="3593">
      <formula>L82="NO CUMPLE"</formula>
    </cfRule>
    <cfRule type="expression" dxfId="2392" priority="3594">
      <formula>L82="CUMPLE"</formula>
    </cfRule>
  </conditionalFormatting>
  <conditionalFormatting sqref="J82">
    <cfRule type="cellIs" dxfId="2391" priority="3591" operator="equal">
      <formula>"NO CUMPLE"</formula>
    </cfRule>
    <cfRule type="cellIs" dxfId="2390" priority="3592" operator="equal">
      <formula>"CUMPLE"</formula>
    </cfRule>
  </conditionalFormatting>
  <conditionalFormatting sqref="L82:L84">
    <cfRule type="cellIs" dxfId="2389" priority="3589" operator="equal">
      <formula>"NO CUMPLE"</formula>
    </cfRule>
    <cfRule type="cellIs" dxfId="2388" priority="3590" operator="equal">
      <formula>"CUMPLE"</formula>
    </cfRule>
  </conditionalFormatting>
  <conditionalFormatting sqref="K83:K84">
    <cfRule type="expression" dxfId="2387" priority="3587">
      <formula>J83="NO CUMPLE"</formula>
    </cfRule>
    <cfRule type="expression" dxfId="2386" priority="3588">
      <formula>J83="CUMPLE"</formula>
    </cfRule>
  </conditionalFormatting>
  <conditionalFormatting sqref="J83:J84">
    <cfRule type="cellIs" dxfId="2385" priority="3585" operator="equal">
      <formula>"NO CUMPLE"</formula>
    </cfRule>
    <cfRule type="cellIs" dxfId="2384" priority="3586" operator="equal">
      <formula>"CUMPLE"</formula>
    </cfRule>
  </conditionalFormatting>
  <conditionalFormatting sqref="M83">
    <cfRule type="expression" dxfId="2383" priority="3583">
      <formula>L83="NO CUMPLE"</formula>
    </cfRule>
    <cfRule type="expression" dxfId="2382" priority="3584">
      <formula>L83="CUMPLE"</formula>
    </cfRule>
  </conditionalFormatting>
  <conditionalFormatting sqref="K85">
    <cfRule type="expression" dxfId="2381" priority="3581">
      <formula>J85="NO CUMPLE"</formula>
    </cfRule>
    <cfRule type="expression" dxfId="2380" priority="3582">
      <formula>J85="CUMPLE"</formula>
    </cfRule>
  </conditionalFormatting>
  <conditionalFormatting sqref="M85">
    <cfRule type="expression" dxfId="2379" priority="3579">
      <formula>L85="NO CUMPLE"</formula>
    </cfRule>
    <cfRule type="expression" dxfId="2378" priority="3580">
      <formula>L85="CUMPLE"</formula>
    </cfRule>
  </conditionalFormatting>
  <conditionalFormatting sqref="J85">
    <cfRule type="cellIs" dxfId="2377" priority="3577" operator="equal">
      <formula>"NO CUMPLE"</formula>
    </cfRule>
    <cfRule type="cellIs" dxfId="2376" priority="3578" operator="equal">
      <formula>"CUMPLE"</formula>
    </cfRule>
  </conditionalFormatting>
  <conditionalFormatting sqref="L85:L87">
    <cfRule type="cellIs" dxfId="2375" priority="3575" operator="equal">
      <formula>"NO CUMPLE"</formula>
    </cfRule>
    <cfRule type="cellIs" dxfId="2374" priority="3576" operator="equal">
      <formula>"CUMPLE"</formula>
    </cfRule>
  </conditionalFormatting>
  <conditionalFormatting sqref="K86:K87">
    <cfRule type="expression" dxfId="2373" priority="3573">
      <formula>J86="NO CUMPLE"</formula>
    </cfRule>
    <cfRule type="expression" dxfId="2372" priority="3574">
      <formula>J86="CUMPLE"</formula>
    </cfRule>
  </conditionalFormatting>
  <conditionalFormatting sqref="J86:J87">
    <cfRule type="cellIs" dxfId="2371" priority="3571" operator="equal">
      <formula>"NO CUMPLE"</formula>
    </cfRule>
    <cfRule type="cellIs" dxfId="2370" priority="3572" operator="equal">
      <formula>"CUMPLE"</formula>
    </cfRule>
  </conditionalFormatting>
  <conditionalFormatting sqref="M86">
    <cfRule type="expression" dxfId="2369" priority="3569">
      <formula>L86="NO CUMPLE"</formula>
    </cfRule>
    <cfRule type="expression" dxfId="2368" priority="3570">
      <formula>L86="CUMPLE"</formula>
    </cfRule>
  </conditionalFormatting>
  <conditionalFormatting sqref="K88">
    <cfRule type="expression" dxfId="2367" priority="3567">
      <formula>J88="NO CUMPLE"</formula>
    </cfRule>
    <cfRule type="expression" dxfId="2366" priority="3568">
      <formula>J88="CUMPLE"</formula>
    </cfRule>
  </conditionalFormatting>
  <conditionalFormatting sqref="M88">
    <cfRule type="expression" dxfId="2365" priority="3565">
      <formula>L88="NO CUMPLE"</formula>
    </cfRule>
    <cfRule type="expression" dxfId="2364" priority="3566">
      <formula>L88="CUMPLE"</formula>
    </cfRule>
  </conditionalFormatting>
  <conditionalFormatting sqref="J88">
    <cfRule type="cellIs" dxfId="2363" priority="3563" operator="equal">
      <formula>"NO CUMPLE"</formula>
    </cfRule>
    <cfRule type="cellIs" dxfId="2362" priority="3564" operator="equal">
      <formula>"CUMPLE"</formula>
    </cfRule>
  </conditionalFormatting>
  <conditionalFormatting sqref="L88:L90">
    <cfRule type="cellIs" dxfId="2361" priority="3561" operator="equal">
      <formula>"NO CUMPLE"</formula>
    </cfRule>
    <cfRule type="cellIs" dxfId="2360" priority="3562" operator="equal">
      <formula>"CUMPLE"</formula>
    </cfRule>
  </conditionalFormatting>
  <conditionalFormatting sqref="K89:K90">
    <cfRule type="expression" dxfId="2359" priority="3559">
      <formula>J89="NO CUMPLE"</formula>
    </cfRule>
    <cfRule type="expression" dxfId="2358" priority="3560">
      <formula>J89="CUMPLE"</formula>
    </cfRule>
  </conditionalFormatting>
  <conditionalFormatting sqref="J89:J90">
    <cfRule type="cellIs" dxfId="2357" priority="3557" operator="equal">
      <formula>"NO CUMPLE"</formula>
    </cfRule>
    <cfRule type="cellIs" dxfId="2356" priority="3558" operator="equal">
      <formula>"CUMPLE"</formula>
    </cfRule>
  </conditionalFormatting>
  <conditionalFormatting sqref="M89">
    <cfRule type="expression" dxfId="2355" priority="3555">
      <formula>L89="NO CUMPLE"</formula>
    </cfRule>
    <cfRule type="expression" dxfId="2354" priority="3556">
      <formula>L89="CUMPLE"</formula>
    </cfRule>
  </conditionalFormatting>
  <conditionalFormatting sqref="K91">
    <cfRule type="expression" dxfId="2353" priority="3553">
      <formula>J91="NO CUMPLE"</formula>
    </cfRule>
    <cfRule type="expression" dxfId="2352" priority="3554">
      <formula>J91="CUMPLE"</formula>
    </cfRule>
  </conditionalFormatting>
  <conditionalFormatting sqref="M91">
    <cfRule type="expression" dxfId="2351" priority="3551">
      <formula>L91="NO CUMPLE"</formula>
    </cfRule>
    <cfRule type="expression" dxfId="2350" priority="3552">
      <formula>L91="CUMPLE"</formula>
    </cfRule>
  </conditionalFormatting>
  <conditionalFormatting sqref="J91">
    <cfRule type="cellIs" dxfId="2349" priority="3549" operator="equal">
      <formula>"NO CUMPLE"</formula>
    </cfRule>
    <cfRule type="cellIs" dxfId="2348" priority="3550" operator="equal">
      <formula>"CUMPLE"</formula>
    </cfRule>
  </conditionalFormatting>
  <conditionalFormatting sqref="L91:L93">
    <cfRule type="cellIs" dxfId="2347" priority="3547" operator="equal">
      <formula>"NO CUMPLE"</formula>
    </cfRule>
    <cfRule type="cellIs" dxfId="2346" priority="3548" operator="equal">
      <formula>"CUMPLE"</formula>
    </cfRule>
  </conditionalFormatting>
  <conditionalFormatting sqref="K92:K93">
    <cfRule type="expression" dxfId="2345" priority="3545">
      <formula>J92="NO CUMPLE"</formula>
    </cfRule>
    <cfRule type="expression" dxfId="2344" priority="3546">
      <formula>J92="CUMPLE"</formula>
    </cfRule>
  </conditionalFormatting>
  <conditionalFormatting sqref="J92:J93">
    <cfRule type="cellIs" dxfId="2343" priority="3543" operator="equal">
      <formula>"NO CUMPLE"</formula>
    </cfRule>
    <cfRule type="cellIs" dxfId="2342" priority="3544" operator="equal">
      <formula>"CUMPLE"</formula>
    </cfRule>
  </conditionalFormatting>
  <conditionalFormatting sqref="M92">
    <cfRule type="expression" dxfId="2341" priority="3541">
      <formula>L92="NO CUMPLE"</formula>
    </cfRule>
    <cfRule type="expression" dxfId="2340" priority="3542">
      <formula>L92="CUMPLE"</formula>
    </cfRule>
  </conditionalFormatting>
  <conditionalFormatting sqref="K101">
    <cfRule type="expression" dxfId="2339" priority="3539">
      <formula>J101="NO CUMPLE"</formula>
    </cfRule>
    <cfRule type="expression" dxfId="2338" priority="3540">
      <formula>J101="CUMPLE"</formula>
    </cfRule>
  </conditionalFormatting>
  <conditionalFormatting sqref="M101">
    <cfRule type="expression" dxfId="2337" priority="3537">
      <formula>L101="NO CUMPLE"</formula>
    </cfRule>
    <cfRule type="expression" dxfId="2336" priority="3538">
      <formula>L101="CUMPLE"</formula>
    </cfRule>
  </conditionalFormatting>
  <conditionalFormatting sqref="J101:J109">
    <cfRule type="cellIs" dxfId="2335" priority="3535" operator="equal">
      <formula>"NO CUMPLE"</formula>
    </cfRule>
    <cfRule type="cellIs" dxfId="2334" priority="3536" operator="equal">
      <formula>"CUMPLE"</formula>
    </cfRule>
  </conditionalFormatting>
  <conditionalFormatting sqref="L101:L103">
    <cfRule type="cellIs" dxfId="2333" priority="3533" operator="equal">
      <formula>"NO CUMPLE"</formula>
    </cfRule>
    <cfRule type="cellIs" dxfId="2332" priority="3534" operator="equal">
      <formula>"CUMPLE"</formula>
    </cfRule>
  </conditionalFormatting>
  <conditionalFormatting sqref="K102:K103">
    <cfRule type="expression" dxfId="2331" priority="3531">
      <formula>J102="NO CUMPLE"</formula>
    </cfRule>
    <cfRule type="expression" dxfId="2330" priority="3532">
      <formula>J102="CUMPLE"</formula>
    </cfRule>
  </conditionalFormatting>
  <conditionalFormatting sqref="M102">
    <cfRule type="expression" dxfId="2329" priority="3527">
      <formula>L102="NO CUMPLE"</formula>
    </cfRule>
    <cfRule type="expression" dxfId="2328" priority="3528">
      <formula>L102="CUMPLE"</formula>
    </cfRule>
  </conditionalFormatting>
  <conditionalFormatting sqref="K104">
    <cfRule type="expression" dxfId="2327" priority="3525">
      <formula>J104="NO CUMPLE"</formula>
    </cfRule>
    <cfRule type="expression" dxfId="2326" priority="3526">
      <formula>J104="CUMPLE"</formula>
    </cfRule>
  </conditionalFormatting>
  <conditionalFormatting sqref="M104">
    <cfRule type="expression" dxfId="2325" priority="3523">
      <formula>L104="NO CUMPLE"</formula>
    </cfRule>
    <cfRule type="expression" dxfId="2324" priority="3524">
      <formula>L104="CUMPLE"</formula>
    </cfRule>
  </conditionalFormatting>
  <conditionalFormatting sqref="L104:L106">
    <cfRule type="cellIs" dxfId="2323" priority="3519" operator="equal">
      <formula>"NO CUMPLE"</formula>
    </cfRule>
    <cfRule type="cellIs" dxfId="2322" priority="3520" operator="equal">
      <formula>"CUMPLE"</formula>
    </cfRule>
  </conditionalFormatting>
  <conditionalFormatting sqref="K105:K106">
    <cfRule type="expression" dxfId="2321" priority="3517">
      <formula>J105="NO CUMPLE"</formula>
    </cfRule>
    <cfRule type="expression" dxfId="2320" priority="3518">
      <formula>J105="CUMPLE"</formula>
    </cfRule>
  </conditionalFormatting>
  <conditionalFormatting sqref="M105">
    <cfRule type="expression" dxfId="2319" priority="3513">
      <formula>L105="NO CUMPLE"</formula>
    </cfRule>
    <cfRule type="expression" dxfId="2318" priority="3514">
      <formula>L105="CUMPLE"</formula>
    </cfRule>
  </conditionalFormatting>
  <conditionalFormatting sqref="K107">
    <cfRule type="expression" dxfId="2317" priority="3511">
      <formula>J107="NO CUMPLE"</formula>
    </cfRule>
    <cfRule type="expression" dxfId="2316" priority="3512">
      <formula>J107="CUMPLE"</formula>
    </cfRule>
  </conditionalFormatting>
  <conditionalFormatting sqref="M107">
    <cfRule type="expression" dxfId="2315" priority="3509">
      <formula>L107="NO CUMPLE"</formula>
    </cfRule>
    <cfRule type="expression" dxfId="2314" priority="3510">
      <formula>L107="CUMPLE"</formula>
    </cfRule>
  </conditionalFormatting>
  <conditionalFormatting sqref="L107:L109">
    <cfRule type="cellIs" dxfId="2313" priority="3505" operator="equal">
      <formula>"NO CUMPLE"</formula>
    </cfRule>
    <cfRule type="cellIs" dxfId="2312" priority="3506" operator="equal">
      <formula>"CUMPLE"</formula>
    </cfRule>
  </conditionalFormatting>
  <conditionalFormatting sqref="K108:K109">
    <cfRule type="expression" dxfId="2311" priority="3503">
      <formula>J108="NO CUMPLE"</formula>
    </cfRule>
    <cfRule type="expression" dxfId="2310" priority="3504">
      <formula>J108="CUMPLE"</formula>
    </cfRule>
  </conditionalFormatting>
  <conditionalFormatting sqref="M108">
    <cfRule type="expression" dxfId="2309" priority="3499">
      <formula>L108="NO CUMPLE"</formula>
    </cfRule>
    <cfRule type="expression" dxfId="2308" priority="3500">
      <formula>L108="CUMPLE"</formula>
    </cfRule>
  </conditionalFormatting>
  <conditionalFormatting sqref="K110">
    <cfRule type="expression" dxfId="2307" priority="3497">
      <formula>J110="NO CUMPLE"</formula>
    </cfRule>
    <cfRule type="expression" dxfId="2306" priority="3498">
      <formula>J110="CUMPLE"</formula>
    </cfRule>
  </conditionalFormatting>
  <conditionalFormatting sqref="M110">
    <cfRule type="expression" dxfId="2305" priority="3495">
      <formula>L110="NO CUMPLE"</formula>
    </cfRule>
    <cfRule type="expression" dxfId="2304" priority="3496">
      <formula>L110="CUMPLE"</formula>
    </cfRule>
  </conditionalFormatting>
  <conditionalFormatting sqref="J110">
    <cfRule type="cellIs" dxfId="2303" priority="3493" operator="equal">
      <formula>"NO CUMPLE"</formula>
    </cfRule>
    <cfRule type="cellIs" dxfId="2302" priority="3494" operator="equal">
      <formula>"CUMPLE"</formula>
    </cfRule>
  </conditionalFormatting>
  <conditionalFormatting sqref="L110:L112">
    <cfRule type="cellIs" dxfId="2301" priority="3491" operator="equal">
      <formula>"NO CUMPLE"</formula>
    </cfRule>
    <cfRule type="cellIs" dxfId="2300" priority="3492" operator="equal">
      <formula>"CUMPLE"</formula>
    </cfRule>
  </conditionalFormatting>
  <conditionalFormatting sqref="K111:K112">
    <cfRule type="expression" dxfId="2299" priority="3489">
      <formula>J111="NO CUMPLE"</formula>
    </cfRule>
    <cfRule type="expression" dxfId="2298" priority="3490">
      <formula>J111="CUMPLE"</formula>
    </cfRule>
  </conditionalFormatting>
  <conditionalFormatting sqref="J111:J112">
    <cfRule type="cellIs" dxfId="2297" priority="3487" operator="equal">
      <formula>"NO CUMPLE"</formula>
    </cfRule>
    <cfRule type="cellIs" dxfId="2296" priority="3488" operator="equal">
      <formula>"CUMPLE"</formula>
    </cfRule>
  </conditionalFormatting>
  <conditionalFormatting sqref="M111">
    <cfRule type="expression" dxfId="2295" priority="3485">
      <formula>L111="NO CUMPLE"</formula>
    </cfRule>
    <cfRule type="expression" dxfId="2294" priority="3486">
      <formula>L111="CUMPLE"</formula>
    </cfRule>
  </conditionalFormatting>
  <conditionalFormatting sqref="K113">
    <cfRule type="expression" dxfId="2293" priority="3483">
      <formula>J113="NO CUMPLE"</formula>
    </cfRule>
    <cfRule type="expression" dxfId="2292" priority="3484">
      <formula>J113="CUMPLE"</formula>
    </cfRule>
  </conditionalFormatting>
  <conditionalFormatting sqref="M113">
    <cfRule type="expression" dxfId="2291" priority="3481">
      <formula>L113="NO CUMPLE"</formula>
    </cfRule>
    <cfRule type="expression" dxfId="2290" priority="3482">
      <formula>L113="CUMPLE"</formula>
    </cfRule>
  </conditionalFormatting>
  <conditionalFormatting sqref="J113">
    <cfRule type="cellIs" dxfId="2289" priority="3479" operator="equal">
      <formula>"NO CUMPLE"</formula>
    </cfRule>
    <cfRule type="cellIs" dxfId="2288" priority="3480" operator="equal">
      <formula>"CUMPLE"</formula>
    </cfRule>
  </conditionalFormatting>
  <conditionalFormatting sqref="L113:L115">
    <cfRule type="cellIs" dxfId="2287" priority="3477" operator="equal">
      <formula>"NO CUMPLE"</formula>
    </cfRule>
    <cfRule type="cellIs" dxfId="2286" priority="3478" operator="equal">
      <formula>"CUMPLE"</formula>
    </cfRule>
  </conditionalFormatting>
  <conditionalFormatting sqref="K114:K115">
    <cfRule type="expression" dxfId="2285" priority="3475">
      <formula>J114="NO CUMPLE"</formula>
    </cfRule>
    <cfRule type="expression" dxfId="2284" priority="3476">
      <formula>J114="CUMPLE"</formula>
    </cfRule>
  </conditionalFormatting>
  <conditionalFormatting sqref="J114:J115">
    <cfRule type="cellIs" dxfId="2283" priority="3473" operator="equal">
      <formula>"NO CUMPLE"</formula>
    </cfRule>
    <cfRule type="cellIs" dxfId="2282" priority="3474" operator="equal">
      <formula>"CUMPLE"</formula>
    </cfRule>
  </conditionalFormatting>
  <conditionalFormatting sqref="M114">
    <cfRule type="expression" dxfId="2281" priority="3471">
      <formula>L114="NO CUMPLE"</formula>
    </cfRule>
    <cfRule type="expression" dxfId="2280" priority="3472">
      <formula>L114="CUMPLE"</formula>
    </cfRule>
  </conditionalFormatting>
  <conditionalFormatting sqref="K123">
    <cfRule type="expression" dxfId="2279" priority="3469">
      <formula>J123="NO CUMPLE"</formula>
    </cfRule>
    <cfRule type="expression" dxfId="2278" priority="3470">
      <formula>J123="CUMPLE"</formula>
    </cfRule>
  </conditionalFormatting>
  <conditionalFormatting sqref="M123">
    <cfRule type="expression" dxfId="2277" priority="3467">
      <formula>L123="NO CUMPLE"</formula>
    </cfRule>
    <cfRule type="expression" dxfId="2276" priority="3468">
      <formula>L123="CUMPLE"</formula>
    </cfRule>
  </conditionalFormatting>
  <conditionalFormatting sqref="J123">
    <cfRule type="cellIs" dxfId="2275" priority="3465" operator="equal">
      <formula>"NO CUMPLE"</formula>
    </cfRule>
    <cfRule type="cellIs" dxfId="2274" priority="3466" operator="equal">
      <formula>"CUMPLE"</formula>
    </cfRule>
  </conditionalFormatting>
  <conditionalFormatting sqref="L123:L125">
    <cfRule type="cellIs" dxfId="2273" priority="3463" operator="equal">
      <formula>"NO CUMPLE"</formula>
    </cfRule>
    <cfRule type="cellIs" dxfId="2272" priority="3464" operator="equal">
      <formula>"CUMPLE"</formula>
    </cfRule>
  </conditionalFormatting>
  <conditionalFormatting sqref="K124:K125">
    <cfRule type="expression" dxfId="2271" priority="3461">
      <formula>J124="NO CUMPLE"</formula>
    </cfRule>
    <cfRule type="expression" dxfId="2270" priority="3462">
      <formula>J124="CUMPLE"</formula>
    </cfRule>
  </conditionalFormatting>
  <conditionalFormatting sqref="J124:J125">
    <cfRule type="cellIs" dxfId="2269" priority="3459" operator="equal">
      <formula>"NO CUMPLE"</formula>
    </cfRule>
    <cfRule type="cellIs" dxfId="2268" priority="3460" operator="equal">
      <formula>"CUMPLE"</formula>
    </cfRule>
  </conditionalFormatting>
  <conditionalFormatting sqref="M124">
    <cfRule type="expression" dxfId="2267" priority="3457">
      <formula>L124="NO CUMPLE"</formula>
    </cfRule>
    <cfRule type="expression" dxfId="2266" priority="3458">
      <formula>L124="CUMPLE"</formula>
    </cfRule>
  </conditionalFormatting>
  <conditionalFormatting sqref="K126">
    <cfRule type="expression" dxfId="2265" priority="3455">
      <formula>J126="NO CUMPLE"</formula>
    </cfRule>
    <cfRule type="expression" dxfId="2264" priority="3456">
      <formula>J126="CUMPLE"</formula>
    </cfRule>
  </conditionalFormatting>
  <conditionalFormatting sqref="M126">
    <cfRule type="expression" dxfId="2263" priority="3453">
      <formula>L126="NO CUMPLE"</formula>
    </cfRule>
    <cfRule type="expression" dxfId="2262" priority="3454">
      <formula>L126="CUMPLE"</formula>
    </cfRule>
  </conditionalFormatting>
  <conditionalFormatting sqref="J126">
    <cfRule type="cellIs" dxfId="2261" priority="3451" operator="equal">
      <formula>"NO CUMPLE"</formula>
    </cfRule>
    <cfRule type="cellIs" dxfId="2260" priority="3452" operator="equal">
      <formula>"CUMPLE"</formula>
    </cfRule>
  </conditionalFormatting>
  <conditionalFormatting sqref="L126:L128">
    <cfRule type="cellIs" dxfId="2259" priority="3449" operator="equal">
      <formula>"NO CUMPLE"</formula>
    </cfRule>
    <cfRule type="cellIs" dxfId="2258" priority="3450" operator="equal">
      <formula>"CUMPLE"</formula>
    </cfRule>
  </conditionalFormatting>
  <conditionalFormatting sqref="K127:K128">
    <cfRule type="expression" dxfId="2257" priority="3447">
      <formula>J127="NO CUMPLE"</formula>
    </cfRule>
    <cfRule type="expression" dxfId="2256" priority="3448">
      <formula>J127="CUMPLE"</formula>
    </cfRule>
  </conditionalFormatting>
  <conditionalFormatting sqref="J127:J128">
    <cfRule type="cellIs" dxfId="2255" priority="3445" operator="equal">
      <formula>"NO CUMPLE"</formula>
    </cfRule>
    <cfRule type="cellIs" dxfId="2254" priority="3446" operator="equal">
      <formula>"CUMPLE"</formula>
    </cfRule>
  </conditionalFormatting>
  <conditionalFormatting sqref="M127">
    <cfRule type="expression" dxfId="2253" priority="3443">
      <formula>L127="NO CUMPLE"</formula>
    </cfRule>
    <cfRule type="expression" dxfId="2252" priority="3444">
      <formula>L127="CUMPLE"</formula>
    </cfRule>
  </conditionalFormatting>
  <conditionalFormatting sqref="K129">
    <cfRule type="expression" dxfId="2251" priority="3441">
      <formula>J129="NO CUMPLE"</formula>
    </cfRule>
    <cfRule type="expression" dxfId="2250" priority="3442">
      <formula>J129="CUMPLE"</formula>
    </cfRule>
  </conditionalFormatting>
  <conditionalFormatting sqref="M129">
    <cfRule type="expression" dxfId="2249" priority="3439">
      <formula>L129="NO CUMPLE"</formula>
    </cfRule>
    <cfRule type="expression" dxfId="2248" priority="3440">
      <formula>L129="CUMPLE"</formula>
    </cfRule>
  </conditionalFormatting>
  <conditionalFormatting sqref="J129">
    <cfRule type="cellIs" dxfId="2247" priority="3437" operator="equal">
      <formula>"NO CUMPLE"</formula>
    </cfRule>
    <cfRule type="cellIs" dxfId="2246" priority="3438" operator="equal">
      <formula>"CUMPLE"</formula>
    </cfRule>
  </conditionalFormatting>
  <conditionalFormatting sqref="L129:L131">
    <cfRule type="cellIs" dxfId="2245" priority="3435" operator="equal">
      <formula>"NO CUMPLE"</formula>
    </cfRule>
    <cfRule type="cellIs" dxfId="2244" priority="3436" operator="equal">
      <formula>"CUMPLE"</formula>
    </cfRule>
  </conditionalFormatting>
  <conditionalFormatting sqref="K130:K131">
    <cfRule type="expression" dxfId="2243" priority="3433">
      <formula>J130="NO CUMPLE"</formula>
    </cfRule>
    <cfRule type="expression" dxfId="2242" priority="3434">
      <formula>J130="CUMPLE"</formula>
    </cfRule>
  </conditionalFormatting>
  <conditionalFormatting sqref="J130:J131">
    <cfRule type="cellIs" dxfId="2241" priority="3431" operator="equal">
      <formula>"NO CUMPLE"</formula>
    </cfRule>
    <cfRule type="cellIs" dxfId="2240" priority="3432" operator="equal">
      <formula>"CUMPLE"</formula>
    </cfRule>
  </conditionalFormatting>
  <conditionalFormatting sqref="M130">
    <cfRule type="expression" dxfId="2239" priority="3429">
      <formula>L130="NO CUMPLE"</formula>
    </cfRule>
    <cfRule type="expression" dxfId="2238" priority="3430">
      <formula>L130="CUMPLE"</formula>
    </cfRule>
  </conditionalFormatting>
  <conditionalFormatting sqref="K132">
    <cfRule type="expression" dxfId="2237" priority="3427">
      <formula>J132="NO CUMPLE"</formula>
    </cfRule>
    <cfRule type="expression" dxfId="2236" priority="3428">
      <formula>J132="CUMPLE"</formula>
    </cfRule>
  </conditionalFormatting>
  <conditionalFormatting sqref="M132">
    <cfRule type="expression" dxfId="2235" priority="3425">
      <formula>L132="NO CUMPLE"</formula>
    </cfRule>
    <cfRule type="expression" dxfId="2234" priority="3426">
      <formula>L132="CUMPLE"</formula>
    </cfRule>
  </conditionalFormatting>
  <conditionalFormatting sqref="J132">
    <cfRule type="cellIs" dxfId="2233" priority="3423" operator="equal">
      <formula>"NO CUMPLE"</formula>
    </cfRule>
    <cfRule type="cellIs" dxfId="2232" priority="3424" operator="equal">
      <formula>"CUMPLE"</formula>
    </cfRule>
  </conditionalFormatting>
  <conditionalFormatting sqref="L132:L134">
    <cfRule type="cellIs" dxfId="2231" priority="3421" operator="equal">
      <formula>"NO CUMPLE"</formula>
    </cfRule>
    <cfRule type="cellIs" dxfId="2230" priority="3422" operator="equal">
      <formula>"CUMPLE"</formula>
    </cfRule>
  </conditionalFormatting>
  <conditionalFormatting sqref="K133:K134">
    <cfRule type="expression" dxfId="2229" priority="3419">
      <formula>J133="NO CUMPLE"</formula>
    </cfRule>
    <cfRule type="expression" dxfId="2228" priority="3420">
      <formula>J133="CUMPLE"</formula>
    </cfRule>
  </conditionalFormatting>
  <conditionalFormatting sqref="J133:J134">
    <cfRule type="cellIs" dxfId="2227" priority="3417" operator="equal">
      <formula>"NO CUMPLE"</formula>
    </cfRule>
    <cfRule type="cellIs" dxfId="2226" priority="3418" operator="equal">
      <formula>"CUMPLE"</formula>
    </cfRule>
  </conditionalFormatting>
  <conditionalFormatting sqref="M133">
    <cfRule type="expression" dxfId="2225" priority="3415">
      <formula>L133="NO CUMPLE"</formula>
    </cfRule>
    <cfRule type="expression" dxfId="2224" priority="3416">
      <formula>L133="CUMPLE"</formula>
    </cfRule>
  </conditionalFormatting>
  <conditionalFormatting sqref="K135">
    <cfRule type="expression" dxfId="2223" priority="3413">
      <formula>J135="NO CUMPLE"</formula>
    </cfRule>
    <cfRule type="expression" dxfId="2222" priority="3414">
      <formula>J135="CUMPLE"</formula>
    </cfRule>
  </conditionalFormatting>
  <conditionalFormatting sqref="M135">
    <cfRule type="expression" dxfId="2221" priority="3411">
      <formula>L135="NO CUMPLE"</formula>
    </cfRule>
    <cfRule type="expression" dxfId="2220" priority="3412">
      <formula>L135="CUMPLE"</formula>
    </cfRule>
  </conditionalFormatting>
  <conditionalFormatting sqref="J135">
    <cfRule type="cellIs" dxfId="2219" priority="3409" operator="equal">
      <formula>"NO CUMPLE"</formula>
    </cfRule>
    <cfRule type="cellIs" dxfId="2218" priority="3410" operator="equal">
      <formula>"CUMPLE"</formula>
    </cfRule>
  </conditionalFormatting>
  <conditionalFormatting sqref="L135:L137">
    <cfRule type="cellIs" dxfId="2217" priority="3407" operator="equal">
      <formula>"NO CUMPLE"</formula>
    </cfRule>
    <cfRule type="cellIs" dxfId="2216" priority="3408" operator="equal">
      <formula>"CUMPLE"</formula>
    </cfRule>
  </conditionalFormatting>
  <conditionalFormatting sqref="K136:K137">
    <cfRule type="expression" dxfId="2215" priority="3405">
      <formula>J136="NO CUMPLE"</formula>
    </cfRule>
    <cfRule type="expression" dxfId="2214" priority="3406">
      <formula>J136="CUMPLE"</formula>
    </cfRule>
  </conditionalFormatting>
  <conditionalFormatting sqref="J136:J137">
    <cfRule type="cellIs" dxfId="2213" priority="3403" operator="equal">
      <formula>"NO CUMPLE"</formula>
    </cfRule>
    <cfRule type="cellIs" dxfId="2212" priority="3404" operator="equal">
      <formula>"CUMPLE"</formula>
    </cfRule>
  </conditionalFormatting>
  <conditionalFormatting sqref="M136">
    <cfRule type="expression" dxfId="2211" priority="3401">
      <formula>L136="NO CUMPLE"</formula>
    </cfRule>
    <cfRule type="expression" dxfId="2210" priority="3402">
      <formula>L136="CUMPLE"</formula>
    </cfRule>
  </conditionalFormatting>
  <conditionalFormatting sqref="K145">
    <cfRule type="expression" dxfId="2209" priority="3399">
      <formula>J145="NO CUMPLE"</formula>
    </cfRule>
    <cfRule type="expression" dxfId="2208" priority="3400">
      <formula>J145="CUMPLE"</formula>
    </cfRule>
  </conditionalFormatting>
  <conditionalFormatting sqref="M145">
    <cfRule type="expression" dxfId="2207" priority="3397">
      <formula>L145="NO CUMPLE"</formula>
    </cfRule>
    <cfRule type="expression" dxfId="2206" priority="3398">
      <formula>L145="CUMPLE"</formula>
    </cfRule>
  </conditionalFormatting>
  <conditionalFormatting sqref="J145:J156">
    <cfRule type="cellIs" dxfId="2205" priority="3395" operator="equal">
      <formula>"NO CUMPLE"</formula>
    </cfRule>
    <cfRule type="cellIs" dxfId="2204" priority="3396" operator="equal">
      <formula>"CUMPLE"</formula>
    </cfRule>
  </conditionalFormatting>
  <conditionalFormatting sqref="L145:L147">
    <cfRule type="cellIs" dxfId="2203" priority="3393" operator="equal">
      <formula>"NO CUMPLE"</formula>
    </cfRule>
    <cfRule type="cellIs" dxfId="2202" priority="3394" operator="equal">
      <formula>"CUMPLE"</formula>
    </cfRule>
  </conditionalFormatting>
  <conditionalFormatting sqref="K146:K147">
    <cfRule type="expression" dxfId="2201" priority="3391">
      <formula>J146="NO CUMPLE"</formula>
    </cfRule>
    <cfRule type="expression" dxfId="2200" priority="3392">
      <formula>J146="CUMPLE"</formula>
    </cfRule>
  </conditionalFormatting>
  <conditionalFormatting sqref="M146">
    <cfRule type="expression" dxfId="2199" priority="3387">
      <formula>L146="NO CUMPLE"</formula>
    </cfRule>
    <cfRule type="expression" dxfId="2198" priority="3388">
      <formula>L146="CUMPLE"</formula>
    </cfRule>
  </conditionalFormatting>
  <conditionalFormatting sqref="K148">
    <cfRule type="expression" dxfId="2197" priority="3385">
      <formula>J148="NO CUMPLE"</formula>
    </cfRule>
    <cfRule type="expression" dxfId="2196" priority="3386">
      <formula>J148="CUMPLE"</formula>
    </cfRule>
  </conditionalFormatting>
  <conditionalFormatting sqref="M148">
    <cfRule type="expression" dxfId="2195" priority="3383">
      <formula>L148="NO CUMPLE"</formula>
    </cfRule>
    <cfRule type="expression" dxfId="2194" priority="3384">
      <formula>L148="CUMPLE"</formula>
    </cfRule>
  </conditionalFormatting>
  <conditionalFormatting sqref="L148:L150">
    <cfRule type="cellIs" dxfId="2193" priority="3379" operator="equal">
      <formula>"NO CUMPLE"</formula>
    </cfRule>
    <cfRule type="cellIs" dxfId="2192" priority="3380" operator="equal">
      <formula>"CUMPLE"</formula>
    </cfRule>
  </conditionalFormatting>
  <conditionalFormatting sqref="K149:K150">
    <cfRule type="expression" dxfId="2191" priority="3377">
      <formula>J149="NO CUMPLE"</formula>
    </cfRule>
    <cfRule type="expression" dxfId="2190" priority="3378">
      <formula>J149="CUMPLE"</formula>
    </cfRule>
  </conditionalFormatting>
  <conditionalFormatting sqref="M149">
    <cfRule type="expression" dxfId="2189" priority="3373">
      <formula>L149="NO CUMPLE"</formula>
    </cfRule>
    <cfRule type="expression" dxfId="2188" priority="3374">
      <formula>L149="CUMPLE"</formula>
    </cfRule>
  </conditionalFormatting>
  <conditionalFormatting sqref="K151">
    <cfRule type="expression" dxfId="2187" priority="3371">
      <formula>J151="NO CUMPLE"</formula>
    </cfRule>
    <cfRule type="expression" dxfId="2186" priority="3372">
      <formula>J151="CUMPLE"</formula>
    </cfRule>
  </conditionalFormatting>
  <conditionalFormatting sqref="M151">
    <cfRule type="expression" dxfId="2185" priority="3369">
      <formula>L151="NO CUMPLE"</formula>
    </cfRule>
    <cfRule type="expression" dxfId="2184" priority="3370">
      <formula>L151="CUMPLE"</formula>
    </cfRule>
  </conditionalFormatting>
  <conditionalFormatting sqref="L151:L153">
    <cfRule type="cellIs" dxfId="2183" priority="3365" operator="equal">
      <formula>"NO CUMPLE"</formula>
    </cfRule>
    <cfRule type="cellIs" dxfId="2182" priority="3366" operator="equal">
      <formula>"CUMPLE"</formula>
    </cfRule>
  </conditionalFormatting>
  <conditionalFormatting sqref="K152:K153">
    <cfRule type="expression" dxfId="2181" priority="3363">
      <formula>J152="NO CUMPLE"</formula>
    </cfRule>
    <cfRule type="expression" dxfId="2180" priority="3364">
      <formula>J152="CUMPLE"</formula>
    </cfRule>
  </conditionalFormatting>
  <conditionalFormatting sqref="M152">
    <cfRule type="expression" dxfId="2179" priority="3359">
      <formula>L152="NO CUMPLE"</formula>
    </cfRule>
    <cfRule type="expression" dxfId="2178" priority="3360">
      <formula>L152="CUMPLE"</formula>
    </cfRule>
  </conditionalFormatting>
  <conditionalFormatting sqref="K154">
    <cfRule type="expression" dxfId="2177" priority="3357">
      <formula>J154="NO CUMPLE"</formula>
    </cfRule>
    <cfRule type="expression" dxfId="2176" priority="3358">
      <formula>J154="CUMPLE"</formula>
    </cfRule>
  </conditionalFormatting>
  <conditionalFormatting sqref="M154">
    <cfRule type="expression" dxfId="2175" priority="3355">
      <formula>L154="NO CUMPLE"</formula>
    </cfRule>
    <cfRule type="expression" dxfId="2174" priority="3356">
      <formula>L154="CUMPLE"</formula>
    </cfRule>
  </conditionalFormatting>
  <conditionalFormatting sqref="L154:L156">
    <cfRule type="cellIs" dxfId="2173" priority="3351" operator="equal">
      <formula>"NO CUMPLE"</formula>
    </cfRule>
    <cfRule type="cellIs" dxfId="2172" priority="3352" operator="equal">
      <formula>"CUMPLE"</formula>
    </cfRule>
  </conditionalFormatting>
  <conditionalFormatting sqref="K155:K156">
    <cfRule type="expression" dxfId="2171" priority="3349">
      <formula>J155="NO CUMPLE"</formula>
    </cfRule>
    <cfRule type="expression" dxfId="2170" priority="3350">
      <formula>J155="CUMPLE"</formula>
    </cfRule>
  </conditionalFormatting>
  <conditionalFormatting sqref="M155">
    <cfRule type="expression" dxfId="2169" priority="3345">
      <formula>L155="NO CUMPLE"</formula>
    </cfRule>
    <cfRule type="expression" dxfId="2168" priority="3346">
      <formula>L155="CUMPLE"</formula>
    </cfRule>
  </conditionalFormatting>
  <conditionalFormatting sqref="K157">
    <cfRule type="expression" dxfId="2167" priority="3343">
      <formula>J157="NO CUMPLE"</formula>
    </cfRule>
    <cfRule type="expression" dxfId="2166" priority="3344">
      <formula>J157="CUMPLE"</formula>
    </cfRule>
  </conditionalFormatting>
  <conditionalFormatting sqref="M157">
    <cfRule type="expression" dxfId="2165" priority="3341">
      <formula>L157="NO CUMPLE"</formula>
    </cfRule>
    <cfRule type="expression" dxfId="2164" priority="3342">
      <formula>L157="CUMPLE"</formula>
    </cfRule>
  </conditionalFormatting>
  <conditionalFormatting sqref="J157">
    <cfRule type="cellIs" dxfId="2163" priority="3339" operator="equal">
      <formula>"NO CUMPLE"</formula>
    </cfRule>
    <cfRule type="cellIs" dxfId="2162" priority="3340" operator="equal">
      <formula>"CUMPLE"</formula>
    </cfRule>
  </conditionalFormatting>
  <conditionalFormatting sqref="L157:L159">
    <cfRule type="cellIs" dxfId="2161" priority="3337" operator="equal">
      <formula>"NO CUMPLE"</formula>
    </cfRule>
    <cfRule type="cellIs" dxfId="2160" priority="3338" operator="equal">
      <formula>"CUMPLE"</formula>
    </cfRule>
  </conditionalFormatting>
  <conditionalFormatting sqref="K158:K159">
    <cfRule type="expression" dxfId="2159" priority="3335">
      <formula>J158="NO CUMPLE"</formula>
    </cfRule>
    <cfRule type="expression" dxfId="2158" priority="3336">
      <formula>J158="CUMPLE"</formula>
    </cfRule>
  </conditionalFormatting>
  <conditionalFormatting sqref="J158:J159">
    <cfRule type="cellIs" dxfId="2157" priority="3333" operator="equal">
      <formula>"NO CUMPLE"</formula>
    </cfRule>
    <cfRule type="cellIs" dxfId="2156" priority="3334" operator="equal">
      <formula>"CUMPLE"</formula>
    </cfRule>
  </conditionalFormatting>
  <conditionalFormatting sqref="M158">
    <cfRule type="expression" dxfId="2155" priority="3331">
      <formula>L158="NO CUMPLE"</formula>
    </cfRule>
    <cfRule type="expression" dxfId="2154" priority="3332">
      <formula>L158="CUMPLE"</formula>
    </cfRule>
  </conditionalFormatting>
  <conditionalFormatting sqref="K167">
    <cfRule type="expression" dxfId="2153" priority="3329">
      <formula>J167="NO CUMPLE"</formula>
    </cfRule>
    <cfRule type="expression" dxfId="2152" priority="3330">
      <formula>J167="CUMPLE"</formula>
    </cfRule>
  </conditionalFormatting>
  <conditionalFormatting sqref="M167">
    <cfRule type="expression" dxfId="2151" priority="3327">
      <formula>L167="NO CUMPLE"</formula>
    </cfRule>
    <cfRule type="expression" dxfId="2150" priority="3328">
      <formula>L167="CUMPLE"</formula>
    </cfRule>
  </conditionalFormatting>
  <conditionalFormatting sqref="J167:J181">
    <cfRule type="cellIs" dxfId="2149" priority="3325" operator="equal">
      <formula>"NO CUMPLE"</formula>
    </cfRule>
    <cfRule type="cellIs" dxfId="2148" priority="3326" operator="equal">
      <formula>"CUMPLE"</formula>
    </cfRule>
  </conditionalFormatting>
  <conditionalFormatting sqref="L167:L169">
    <cfRule type="cellIs" dxfId="2147" priority="3323" operator="equal">
      <formula>"NO CUMPLE"</formula>
    </cfRule>
    <cfRule type="cellIs" dxfId="2146" priority="3324" operator="equal">
      <formula>"CUMPLE"</formula>
    </cfRule>
  </conditionalFormatting>
  <conditionalFormatting sqref="K168:K169">
    <cfRule type="expression" dxfId="2145" priority="3321">
      <formula>J168="NO CUMPLE"</formula>
    </cfRule>
    <cfRule type="expression" dxfId="2144" priority="3322">
      <formula>J168="CUMPLE"</formula>
    </cfRule>
  </conditionalFormatting>
  <conditionalFormatting sqref="M168">
    <cfRule type="expression" dxfId="2143" priority="3317">
      <formula>L168="NO CUMPLE"</formula>
    </cfRule>
    <cfRule type="expression" dxfId="2142" priority="3318">
      <formula>L168="CUMPLE"</formula>
    </cfRule>
  </conditionalFormatting>
  <conditionalFormatting sqref="K170">
    <cfRule type="expression" dxfId="2141" priority="3315">
      <formula>J170="NO CUMPLE"</formula>
    </cfRule>
    <cfRule type="expression" dxfId="2140" priority="3316">
      <formula>J170="CUMPLE"</formula>
    </cfRule>
  </conditionalFormatting>
  <conditionalFormatting sqref="M170">
    <cfRule type="expression" dxfId="2139" priority="3313">
      <formula>L170="NO CUMPLE"</formula>
    </cfRule>
    <cfRule type="expression" dxfId="2138" priority="3314">
      <formula>L170="CUMPLE"</formula>
    </cfRule>
  </conditionalFormatting>
  <conditionalFormatting sqref="L170:L172">
    <cfRule type="cellIs" dxfId="2137" priority="3309" operator="equal">
      <formula>"NO CUMPLE"</formula>
    </cfRule>
    <cfRule type="cellIs" dxfId="2136" priority="3310" operator="equal">
      <formula>"CUMPLE"</formula>
    </cfRule>
  </conditionalFormatting>
  <conditionalFormatting sqref="K171:K172">
    <cfRule type="expression" dxfId="2135" priority="3307">
      <formula>J171="NO CUMPLE"</formula>
    </cfRule>
    <cfRule type="expression" dxfId="2134" priority="3308">
      <formula>J171="CUMPLE"</formula>
    </cfRule>
  </conditionalFormatting>
  <conditionalFormatting sqref="M171">
    <cfRule type="expression" dxfId="2133" priority="3303">
      <formula>L171="NO CUMPLE"</formula>
    </cfRule>
    <cfRule type="expression" dxfId="2132" priority="3304">
      <formula>L171="CUMPLE"</formula>
    </cfRule>
  </conditionalFormatting>
  <conditionalFormatting sqref="K173">
    <cfRule type="expression" dxfId="2131" priority="3301">
      <formula>J173="NO CUMPLE"</formula>
    </cfRule>
    <cfRule type="expression" dxfId="2130" priority="3302">
      <formula>J173="CUMPLE"</formula>
    </cfRule>
  </conditionalFormatting>
  <conditionalFormatting sqref="M173">
    <cfRule type="expression" dxfId="2129" priority="3299">
      <formula>L173="NO CUMPLE"</formula>
    </cfRule>
    <cfRule type="expression" dxfId="2128" priority="3300">
      <formula>L173="CUMPLE"</formula>
    </cfRule>
  </conditionalFormatting>
  <conditionalFormatting sqref="L173:L175">
    <cfRule type="cellIs" dxfId="2127" priority="3295" operator="equal">
      <formula>"NO CUMPLE"</formula>
    </cfRule>
    <cfRule type="cellIs" dxfId="2126" priority="3296" operator="equal">
      <formula>"CUMPLE"</formula>
    </cfRule>
  </conditionalFormatting>
  <conditionalFormatting sqref="K174:K175">
    <cfRule type="expression" dxfId="2125" priority="3293">
      <formula>J174="NO CUMPLE"</formula>
    </cfRule>
    <cfRule type="expression" dxfId="2124" priority="3294">
      <formula>J174="CUMPLE"</formula>
    </cfRule>
  </conditionalFormatting>
  <conditionalFormatting sqref="M174">
    <cfRule type="expression" dxfId="2123" priority="3289">
      <formula>L174="NO CUMPLE"</formula>
    </cfRule>
    <cfRule type="expression" dxfId="2122" priority="3290">
      <formula>L174="CUMPLE"</formula>
    </cfRule>
  </conditionalFormatting>
  <conditionalFormatting sqref="K176">
    <cfRule type="expression" dxfId="2121" priority="3287">
      <formula>J176="NO CUMPLE"</formula>
    </cfRule>
    <cfRule type="expression" dxfId="2120" priority="3288">
      <formula>J176="CUMPLE"</formula>
    </cfRule>
  </conditionalFormatting>
  <conditionalFormatting sqref="M176">
    <cfRule type="expression" dxfId="2119" priority="3285">
      <formula>L176="NO CUMPLE"</formula>
    </cfRule>
    <cfRule type="expression" dxfId="2118" priority="3286">
      <formula>L176="CUMPLE"</formula>
    </cfRule>
  </conditionalFormatting>
  <conditionalFormatting sqref="L176:L178">
    <cfRule type="cellIs" dxfId="2117" priority="3281" operator="equal">
      <formula>"NO CUMPLE"</formula>
    </cfRule>
    <cfRule type="cellIs" dxfId="2116" priority="3282" operator="equal">
      <formula>"CUMPLE"</formula>
    </cfRule>
  </conditionalFormatting>
  <conditionalFormatting sqref="K177:K178">
    <cfRule type="expression" dxfId="2115" priority="3279">
      <formula>J177="NO CUMPLE"</formula>
    </cfRule>
    <cfRule type="expression" dxfId="2114" priority="3280">
      <formula>J177="CUMPLE"</formula>
    </cfRule>
  </conditionalFormatting>
  <conditionalFormatting sqref="M177">
    <cfRule type="expression" dxfId="2113" priority="3275">
      <formula>L177="NO CUMPLE"</formula>
    </cfRule>
    <cfRule type="expression" dxfId="2112" priority="3276">
      <formula>L177="CUMPLE"</formula>
    </cfRule>
  </conditionalFormatting>
  <conditionalFormatting sqref="K179">
    <cfRule type="expression" dxfId="2111" priority="3273">
      <formula>J179="NO CUMPLE"</formula>
    </cfRule>
    <cfRule type="expression" dxfId="2110" priority="3274">
      <formula>J179="CUMPLE"</formula>
    </cfRule>
  </conditionalFormatting>
  <conditionalFormatting sqref="M179">
    <cfRule type="expression" dxfId="2109" priority="3271">
      <formula>L179="NO CUMPLE"</formula>
    </cfRule>
    <cfRule type="expression" dxfId="2108" priority="3272">
      <formula>L179="CUMPLE"</formula>
    </cfRule>
  </conditionalFormatting>
  <conditionalFormatting sqref="L179:L181">
    <cfRule type="cellIs" dxfId="2107" priority="3267" operator="equal">
      <formula>"NO CUMPLE"</formula>
    </cfRule>
    <cfRule type="cellIs" dxfId="2106" priority="3268" operator="equal">
      <formula>"CUMPLE"</formula>
    </cfRule>
  </conditionalFormatting>
  <conditionalFormatting sqref="K180:K181">
    <cfRule type="expression" dxfId="2105" priority="3265">
      <formula>J180="NO CUMPLE"</formula>
    </cfRule>
    <cfRule type="expression" dxfId="2104" priority="3266">
      <formula>J180="CUMPLE"</formula>
    </cfRule>
  </conditionalFormatting>
  <conditionalFormatting sqref="M180">
    <cfRule type="expression" dxfId="2103" priority="3261">
      <formula>L180="NO CUMPLE"</formula>
    </cfRule>
    <cfRule type="expression" dxfId="2102" priority="3262">
      <formula>L180="CUMPLE"</formula>
    </cfRule>
  </conditionalFormatting>
  <conditionalFormatting sqref="K189">
    <cfRule type="expression" dxfId="2101" priority="3259">
      <formula>J189="NO CUMPLE"</formula>
    </cfRule>
    <cfRule type="expression" dxfId="2100" priority="3260">
      <formula>J189="CUMPLE"</formula>
    </cfRule>
  </conditionalFormatting>
  <conditionalFormatting sqref="M189">
    <cfRule type="expression" dxfId="2099" priority="3257">
      <formula>L189="NO CUMPLE"</formula>
    </cfRule>
    <cfRule type="expression" dxfId="2098" priority="3258">
      <formula>L189="CUMPLE"</formula>
    </cfRule>
  </conditionalFormatting>
  <conditionalFormatting sqref="J189:J194">
    <cfRule type="cellIs" dxfId="2097" priority="3255" operator="equal">
      <formula>"NO CUMPLE"</formula>
    </cfRule>
    <cfRule type="cellIs" dxfId="2096" priority="3256" operator="equal">
      <formula>"CUMPLE"</formula>
    </cfRule>
  </conditionalFormatting>
  <conditionalFormatting sqref="L189:L191">
    <cfRule type="cellIs" dxfId="2095" priority="3253" operator="equal">
      <formula>"NO CUMPLE"</formula>
    </cfRule>
    <cfRule type="cellIs" dxfId="2094" priority="3254" operator="equal">
      <formula>"CUMPLE"</formula>
    </cfRule>
  </conditionalFormatting>
  <conditionalFormatting sqref="K190:K191">
    <cfRule type="expression" dxfId="2093" priority="3251">
      <formula>J190="NO CUMPLE"</formula>
    </cfRule>
    <cfRule type="expression" dxfId="2092" priority="3252">
      <formula>J190="CUMPLE"</formula>
    </cfRule>
  </conditionalFormatting>
  <conditionalFormatting sqref="M190">
    <cfRule type="expression" dxfId="2091" priority="3247">
      <formula>L190="NO CUMPLE"</formula>
    </cfRule>
    <cfRule type="expression" dxfId="2090" priority="3248">
      <formula>L190="CUMPLE"</formula>
    </cfRule>
  </conditionalFormatting>
  <conditionalFormatting sqref="K192">
    <cfRule type="expression" dxfId="2089" priority="3245">
      <formula>J192="NO CUMPLE"</formula>
    </cfRule>
    <cfRule type="expression" dxfId="2088" priority="3246">
      <formula>J192="CUMPLE"</formula>
    </cfRule>
  </conditionalFormatting>
  <conditionalFormatting sqref="M192">
    <cfRule type="expression" dxfId="2087" priority="3243">
      <formula>L192="NO CUMPLE"</formula>
    </cfRule>
    <cfRule type="expression" dxfId="2086" priority="3244">
      <formula>L192="CUMPLE"</formula>
    </cfRule>
  </conditionalFormatting>
  <conditionalFormatting sqref="L192:L194">
    <cfRule type="cellIs" dxfId="2085" priority="3239" operator="equal">
      <formula>"NO CUMPLE"</formula>
    </cfRule>
    <cfRule type="cellIs" dxfId="2084" priority="3240" operator="equal">
      <formula>"CUMPLE"</formula>
    </cfRule>
  </conditionalFormatting>
  <conditionalFormatting sqref="K193:K194">
    <cfRule type="expression" dxfId="2083" priority="3237">
      <formula>J193="NO CUMPLE"</formula>
    </cfRule>
    <cfRule type="expression" dxfId="2082" priority="3238">
      <formula>J193="CUMPLE"</formula>
    </cfRule>
  </conditionalFormatting>
  <conditionalFormatting sqref="M193">
    <cfRule type="expression" dxfId="2081" priority="3233">
      <formula>L193="NO CUMPLE"</formula>
    </cfRule>
    <cfRule type="expression" dxfId="2080" priority="3234">
      <formula>L193="CUMPLE"</formula>
    </cfRule>
  </conditionalFormatting>
  <conditionalFormatting sqref="K195">
    <cfRule type="expression" dxfId="2079" priority="3231">
      <formula>J195="NO CUMPLE"</formula>
    </cfRule>
    <cfRule type="expression" dxfId="2078" priority="3232">
      <formula>J195="CUMPLE"</formula>
    </cfRule>
  </conditionalFormatting>
  <conditionalFormatting sqref="M195">
    <cfRule type="expression" dxfId="2077" priority="3229">
      <formula>L195="NO CUMPLE"</formula>
    </cfRule>
    <cfRule type="expression" dxfId="2076" priority="3230">
      <formula>L195="CUMPLE"</formula>
    </cfRule>
  </conditionalFormatting>
  <conditionalFormatting sqref="J195">
    <cfRule type="cellIs" dxfId="2075" priority="3227" operator="equal">
      <formula>"NO CUMPLE"</formula>
    </cfRule>
    <cfRule type="cellIs" dxfId="2074" priority="3228" operator="equal">
      <formula>"CUMPLE"</formula>
    </cfRule>
  </conditionalFormatting>
  <conditionalFormatting sqref="L195:L197">
    <cfRule type="cellIs" dxfId="2073" priority="3225" operator="equal">
      <formula>"NO CUMPLE"</formula>
    </cfRule>
    <cfRule type="cellIs" dxfId="2072" priority="3226" operator="equal">
      <formula>"CUMPLE"</formula>
    </cfRule>
  </conditionalFormatting>
  <conditionalFormatting sqref="K196:K197">
    <cfRule type="expression" dxfId="2071" priority="3223">
      <formula>J196="NO CUMPLE"</formula>
    </cfRule>
    <cfRule type="expression" dxfId="2070" priority="3224">
      <formula>J196="CUMPLE"</formula>
    </cfRule>
  </conditionalFormatting>
  <conditionalFormatting sqref="J196:J197">
    <cfRule type="cellIs" dxfId="2069" priority="3221" operator="equal">
      <formula>"NO CUMPLE"</formula>
    </cfRule>
    <cfRule type="cellIs" dxfId="2068" priority="3222" operator="equal">
      <formula>"CUMPLE"</formula>
    </cfRule>
  </conditionalFormatting>
  <conditionalFormatting sqref="M196">
    <cfRule type="expression" dxfId="2067" priority="3219">
      <formula>L196="NO CUMPLE"</formula>
    </cfRule>
    <cfRule type="expression" dxfId="2066" priority="3220">
      <formula>L196="CUMPLE"</formula>
    </cfRule>
  </conditionalFormatting>
  <conditionalFormatting sqref="K198">
    <cfRule type="expression" dxfId="2065" priority="3217">
      <formula>J198="NO CUMPLE"</formula>
    </cfRule>
    <cfRule type="expression" dxfId="2064" priority="3218">
      <formula>J198="CUMPLE"</formula>
    </cfRule>
  </conditionalFormatting>
  <conditionalFormatting sqref="M198">
    <cfRule type="expression" dxfId="2063" priority="3215">
      <formula>L198="NO CUMPLE"</formula>
    </cfRule>
    <cfRule type="expression" dxfId="2062" priority="3216">
      <formula>L198="CUMPLE"</formula>
    </cfRule>
  </conditionalFormatting>
  <conditionalFormatting sqref="J198">
    <cfRule type="cellIs" dxfId="2061" priority="3213" operator="equal">
      <formula>"NO CUMPLE"</formula>
    </cfRule>
    <cfRule type="cellIs" dxfId="2060" priority="3214" operator="equal">
      <formula>"CUMPLE"</formula>
    </cfRule>
  </conditionalFormatting>
  <conditionalFormatting sqref="L198:L200">
    <cfRule type="cellIs" dxfId="2059" priority="3211" operator="equal">
      <formula>"NO CUMPLE"</formula>
    </cfRule>
    <cfRule type="cellIs" dxfId="2058" priority="3212" operator="equal">
      <formula>"CUMPLE"</formula>
    </cfRule>
  </conditionalFormatting>
  <conditionalFormatting sqref="K199:K200">
    <cfRule type="expression" dxfId="2057" priority="3209">
      <formula>J199="NO CUMPLE"</formula>
    </cfRule>
    <cfRule type="expression" dxfId="2056" priority="3210">
      <formula>J199="CUMPLE"</formula>
    </cfRule>
  </conditionalFormatting>
  <conditionalFormatting sqref="J199:J200">
    <cfRule type="cellIs" dxfId="2055" priority="3207" operator="equal">
      <formula>"NO CUMPLE"</formula>
    </cfRule>
    <cfRule type="cellIs" dxfId="2054" priority="3208" operator="equal">
      <formula>"CUMPLE"</formula>
    </cfRule>
  </conditionalFormatting>
  <conditionalFormatting sqref="M199">
    <cfRule type="expression" dxfId="2053" priority="3205">
      <formula>L199="NO CUMPLE"</formula>
    </cfRule>
    <cfRule type="expression" dxfId="2052" priority="3206">
      <formula>L199="CUMPLE"</formula>
    </cfRule>
  </conditionalFormatting>
  <conditionalFormatting sqref="K201">
    <cfRule type="expression" dxfId="2051" priority="3203">
      <formula>J201="NO CUMPLE"</formula>
    </cfRule>
    <cfRule type="expression" dxfId="2050" priority="3204">
      <formula>J201="CUMPLE"</formula>
    </cfRule>
  </conditionalFormatting>
  <conditionalFormatting sqref="M201">
    <cfRule type="expression" dxfId="2049" priority="3201">
      <formula>L201="NO CUMPLE"</formula>
    </cfRule>
    <cfRule type="expression" dxfId="2048" priority="3202">
      <formula>L201="CUMPLE"</formula>
    </cfRule>
  </conditionalFormatting>
  <conditionalFormatting sqref="J201">
    <cfRule type="cellIs" dxfId="2047" priority="3199" operator="equal">
      <formula>"NO CUMPLE"</formula>
    </cfRule>
    <cfRule type="cellIs" dxfId="2046" priority="3200" operator="equal">
      <formula>"CUMPLE"</formula>
    </cfRule>
  </conditionalFormatting>
  <conditionalFormatting sqref="L201:L203">
    <cfRule type="cellIs" dxfId="2045" priority="3197" operator="equal">
      <formula>"NO CUMPLE"</formula>
    </cfRule>
    <cfRule type="cellIs" dxfId="2044" priority="3198" operator="equal">
      <formula>"CUMPLE"</formula>
    </cfRule>
  </conditionalFormatting>
  <conditionalFormatting sqref="K202:K203">
    <cfRule type="expression" dxfId="2043" priority="3195">
      <formula>J202="NO CUMPLE"</formula>
    </cfRule>
    <cfRule type="expression" dxfId="2042" priority="3196">
      <formula>J202="CUMPLE"</formula>
    </cfRule>
  </conditionalFormatting>
  <conditionalFormatting sqref="J202:J203">
    <cfRule type="cellIs" dxfId="2041" priority="3193" operator="equal">
      <formula>"NO CUMPLE"</formula>
    </cfRule>
    <cfRule type="cellIs" dxfId="2040" priority="3194" operator="equal">
      <formula>"CUMPLE"</formula>
    </cfRule>
  </conditionalFormatting>
  <conditionalFormatting sqref="M202">
    <cfRule type="expression" dxfId="2039" priority="3191">
      <formula>L202="NO CUMPLE"</formula>
    </cfRule>
    <cfRule type="expression" dxfId="2038" priority="3192">
      <formula>L202="CUMPLE"</formula>
    </cfRule>
  </conditionalFormatting>
  <conditionalFormatting sqref="K211">
    <cfRule type="expression" dxfId="2037" priority="3189">
      <formula>J211="NO CUMPLE"</formula>
    </cfRule>
    <cfRule type="expression" dxfId="2036" priority="3190">
      <formula>J211="CUMPLE"</formula>
    </cfRule>
  </conditionalFormatting>
  <conditionalFormatting sqref="M211">
    <cfRule type="expression" dxfId="2035" priority="3187">
      <formula>L211="NO CUMPLE"</formula>
    </cfRule>
    <cfRule type="expression" dxfId="2034" priority="3188">
      <formula>L211="CUMPLE"</formula>
    </cfRule>
  </conditionalFormatting>
  <conditionalFormatting sqref="J211:J219">
    <cfRule type="cellIs" dxfId="2033" priority="3185" operator="equal">
      <formula>"NO CUMPLE"</formula>
    </cfRule>
    <cfRule type="cellIs" dxfId="2032" priority="3186" operator="equal">
      <formula>"CUMPLE"</formula>
    </cfRule>
  </conditionalFormatting>
  <conditionalFormatting sqref="L211:L213">
    <cfRule type="cellIs" dxfId="2031" priority="3183" operator="equal">
      <formula>"NO CUMPLE"</formula>
    </cfRule>
    <cfRule type="cellIs" dxfId="2030" priority="3184" operator="equal">
      <formula>"CUMPLE"</formula>
    </cfRule>
  </conditionalFormatting>
  <conditionalFormatting sqref="K212:K213">
    <cfRule type="expression" dxfId="2029" priority="3181">
      <formula>J212="NO CUMPLE"</formula>
    </cfRule>
    <cfRule type="expression" dxfId="2028" priority="3182">
      <formula>J212="CUMPLE"</formula>
    </cfRule>
  </conditionalFormatting>
  <conditionalFormatting sqref="M212">
    <cfRule type="expression" dxfId="2027" priority="3177">
      <formula>L212="NO CUMPLE"</formula>
    </cfRule>
    <cfRule type="expression" dxfId="2026" priority="3178">
      <formula>L212="CUMPLE"</formula>
    </cfRule>
  </conditionalFormatting>
  <conditionalFormatting sqref="K214">
    <cfRule type="expression" dxfId="2025" priority="3175">
      <formula>J214="NO CUMPLE"</formula>
    </cfRule>
    <cfRule type="expression" dxfId="2024" priority="3176">
      <formula>J214="CUMPLE"</formula>
    </cfRule>
  </conditionalFormatting>
  <conditionalFormatting sqref="M214">
    <cfRule type="expression" dxfId="2023" priority="3173">
      <formula>L214="NO CUMPLE"</formula>
    </cfRule>
    <cfRule type="expression" dxfId="2022" priority="3174">
      <formula>L214="CUMPLE"</formula>
    </cfRule>
  </conditionalFormatting>
  <conditionalFormatting sqref="L214:L216">
    <cfRule type="cellIs" dxfId="2021" priority="3169" operator="equal">
      <formula>"NO CUMPLE"</formula>
    </cfRule>
    <cfRule type="cellIs" dxfId="2020" priority="3170" operator="equal">
      <formula>"CUMPLE"</formula>
    </cfRule>
  </conditionalFormatting>
  <conditionalFormatting sqref="K215:K216">
    <cfRule type="expression" dxfId="2019" priority="3167">
      <formula>J215="NO CUMPLE"</formula>
    </cfRule>
    <cfRule type="expression" dxfId="2018" priority="3168">
      <formula>J215="CUMPLE"</formula>
    </cfRule>
  </conditionalFormatting>
  <conditionalFormatting sqref="M215">
    <cfRule type="expression" dxfId="2017" priority="3163">
      <formula>L215="NO CUMPLE"</formula>
    </cfRule>
    <cfRule type="expression" dxfId="2016" priority="3164">
      <formula>L215="CUMPLE"</formula>
    </cfRule>
  </conditionalFormatting>
  <conditionalFormatting sqref="K217">
    <cfRule type="expression" dxfId="2015" priority="3161">
      <formula>J217="NO CUMPLE"</formula>
    </cfRule>
    <cfRule type="expression" dxfId="2014" priority="3162">
      <formula>J217="CUMPLE"</formula>
    </cfRule>
  </conditionalFormatting>
  <conditionalFormatting sqref="M217">
    <cfRule type="expression" dxfId="2013" priority="3159">
      <formula>L217="NO CUMPLE"</formula>
    </cfRule>
    <cfRule type="expression" dxfId="2012" priority="3160">
      <formula>L217="CUMPLE"</formula>
    </cfRule>
  </conditionalFormatting>
  <conditionalFormatting sqref="L217:L219">
    <cfRule type="cellIs" dxfId="2011" priority="3155" operator="equal">
      <formula>"NO CUMPLE"</formula>
    </cfRule>
    <cfRule type="cellIs" dxfId="2010" priority="3156" operator="equal">
      <formula>"CUMPLE"</formula>
    </cfRule>
  </conditionalFormatting>
  <conditionalFormatting sqref="K218:K219">
    <cfRule type="expression" dxfId="2009" priority="3153">
      <formula>J218="NO CUMPLE"</formula>
    </cfRule>
    <cfRule type="expression" dxfId="2008" priority="3154">
      <formula>J218="CUMPLE"</formula>
    </cfRule>
  </conditionalFormatting>
  <conditionalFormatting sqref="M218">
    <cfRule type="expression" dxfId="2007" priority="3149">
      <formula>L218="NO CUMPLE"</formula>
    </cfRule>
    <cfRule type="expression" dxfId="2006" priority="3150">
      <formula>L218="CUMPLE"</formula>
    </cfRule>
  </conditionalFormatting>
  <conditionalFormatting sqref="K220">
    <cfRule type="expression" dxfId="2005" priority="3147">
      <formula>J220="NO CUMPLE"</formula>
    </cfRule>
    <cfRule type="expression" dxfId="2004" priority="3148">
      <formula>J220="CUMPLE"</formula>
    </cfRule>
  </conditionalFormatting>
  <conditionalFormatting sqref="M220">
    <cfRule type="expression" dxfId="2003" priority="3145">
      <formula>L220="NO CUMPLE"</formula>
    </cfRule>
    <cfRule type="expression" dxfId="2002" priority="3146">
      <formula>L220="CUMPLE"</formula>
    </cfRule>
  </conditionalFormatting>
  <conditionalFormatting sqref="J220">
    <cfRule type="cellIs" dxfId="2001" priority="3143" operator="equal">
      <formula>"NO CUMPLE"</formula>
    </cfRule>
    <cfRule type="cellIs" dxfId="2000" priority="3144" operator="equal">
      <formula>"CUMPLE"</formula>
    </cfRule>
  </conditionalFormatting>
  <conditionalFormatting sqref="L220:L222">
    <cfRule type="cellIs" dxfId="1999" priority="3141" operator="equal">
      <formula>"NO CUMPLE"</formula>
    </cfRule>
    <cfRule type="cellIs" dxfId="1998" priority="3142" operator="equal">
      <formula>"CUMPLE"</formula>
    </cfRule>
  </conditionalFormatting>
  <conditionalFormatting sqref="K221:K222">
    <cfRule type="expression" dxfId="1997" priority="3139">
      <formula>J221="NO CUMPLE"</formula>
    </cfRule>
    <cfRule type="expression" dxfId="1996" priority="3140">
      <formula>J221="CUMPLE"</formula>
    </cfRule>
  </conditionalFormatting>
  <conditionalFormatting sqref="J221:J222">
    <cfRule type="cellIs" dxfId="1995" priority="3137" operator="equal">
      <formula>"NO CUMPLE"</formula>
    </cfRule>
    <cfRule type="cellIs" dxfId="1994" priority="3138" operator="equal">
      <formula>"CUMPLE"</formula>
    </cfRule>
  </conditionalFormatting>
  <conditionalFormatting sqref="M221">
    <cfRule type="expression" dxfId="1993" priority="3135">
      <formula>L221="NO CUMPLE"</formula>
    </cfRule>
    <cfRule type="expression" dxfId="1992" priority="3136">
      <formula>L221="CUMPLE"</formula>
    </cfRule>
  </conditionalFormatting>
  <conditionalFormatting sqref="K223">
    <cfRule type="expression" dxfId="1991" priority="3133">
      <formula>J223="NO CUMPLE"</formula>
    </cfRule>
    <cfRule type="expression" dxfId="1990" priority="3134">
      <formula>J223="CUMPLE"</formula>
    </cfRule>
  </conditionalFormatting>
  <conditionalFormatting sqref="M223">
    <cfRule type="expression" dxfId="1989" priority="3131">
      <formula>L223="NO CUMPLE"</formula>
    </cfRule>
    <cfRule type="expression" dxfId="1988" priority="3132">
      <formula>L223="CUMPLE"</formula>
    </cfRule>
  </conditionalFormatting>
  <conditionalFormatting sqref="J223">
    <cfRule type="cellIs" dxfId="1987" priority="3129" operator="equal">
      <formula>"NO CUMPLE"</formula>
    </cfRule>
    <cfRule type="cellIs" dxfId="1986" priority="3130" operator="equal">
      <formula>"CUMPLE"</formula>
    </cfRule>
  </conditionalFormatting>
  <conditionalFormatting sqref="L223:L225">
    <cfRule type="cellIs" dxfId="1985" priority="3127" operator="equal">
      <formula>"NO CUMPLE"</formula>
    </cfRule>
    <cfRule type="cellIs" dxfId="1984" priority="3128" operator="equal">
      <formula>"CUMPLE"</formula>
    </cfRule>
  </conditionalFormatting>
  <conditionalFormatting sqref="K224:K225">
    <cfRule type="expression" dxfId="1983" priority="3125">
      <formula>J224="NO CUMPLE"</formula>
    </cfRule>
    <cfRule type="expression" dxfId="1982" priority="3126">
      <formula>J224="CUMPLE"</formula>
    </cfRule>
  </conditionalFormatting>
  <conditionalFormatting sqref="J224:J225">
    <cfRule type="cellIs" dxfId="1981" priority="3123" operator="equal">
      <formula>"NO CUMPLE"</formula>
    </cfRule>
    <cfRule type="cellIs" dxfId="1980" priority="3124" operator="equal">
      <formula>"CUMPLE"</formula>
    </cfRule>
  </conditionalFormatting>
  <conditionalFormatting sqref="M224">
    <cfRule type="expression" dxfId="1979" priority="3121">
      <formula>L224="NO CUMPLE"</formula>
    </cfRule>
    <cfRule type="expression" dxfId="1978" priority="3122">
      <formula>L224="CUMPLE"</formula>
    </cfRule>
  </conditionalFormatting>
  <conditionalFormatting sqref="K233">
    <cfRule type="expression" dxfId="1977" priority="3119">
      <formula>J233="NO CUMPLE"</formula>
    </cfRule>
    <cfRule type="expression" dxfId="1976" priority="3120">
      <formula>J233="CUMPLE"</formula>
    </cfRule>
  </conditionalFormatting>
  <conditionalFormatting sqref="M233">
    <cfRule type="expression" dxfId="1975" priority="3117">
      <formula>L233="NO CUMPLE"</formula>
    </cfRule>
    <cfRule type="expression" dxfId="1974" priority="3118">
      <formula>L233="CUMPLE"</formula>
    </cfRule>
  </conditionalFormatting>
  <conditionalFormatting sqref="J233:J241">
    <cfRule type="cellIs" dxfId="1973" priority="3115" operator="equal">
      <formula>"NO CUMPLE"</formula>
    </cfRule>
    <cfRule type="cellIs" dxfId="1972" priority="3116" operator="equal">
      <formula>"CUMPLE"</formula>
    </cfRule>
  </conditionalFormatting>
  <conditionalFormatting sqref="L233:L235">
    <cfRule type="cellIs" dxfId="1971" priority="3113" operator="equal">
      <formula>"NO CUMPLE"</formula>
    </cfRule>
    <cfRule type="cellIs" dxfId="1970" priority="3114" operator="equal">
      <formula>"CUMPLE"</formula>
    </cfRule>
  </conditionalFormatting>
  <conditionalFormatting sqref="K234:K235">
    <cfRule type="expression" dxfId="1969" priority="3111">
      <formula>J234="NO CUMPLE"</formula>
    </cfRule>
    <cfRule type="expression" dxfId="1968" priority="3112">
      <formula>J234="CUMPLE"</formula>
    </cfRule>
  </conditionalFormatting>
  <conditionalFormatting sqref="M234">
    <cfRule type="expression" dxfId="1967" priority="3107">
      <formula>L234="NO CUMPLE"</formula>
    </cfRule>
    <cfRule type="expression" dxfId="1966" priority="3108">
      <formula>L234="CUMPLE"</formula>
    </cfRule>
  </conditionalFormatting>
  <conditionalFormatting sqref="K236">
    <cfRule type="expression" dxfId="1965" priority="3105">
      <formula>J236="NO CUMPLE"</formula>
    </cfRule>
    <cfRule type="expression" dxfId="1964" priority="3106">
      <formula>J236="CUMPLE"</formula>
    </cfRule>
  </conditionalFormatting>
  <conditionalFormatting sqref="M236">
    <cfRule type="expression" dxfId="1963" priority="3103">
      <formula>L236="NO CUMPLE"</formula>
    </cfRule>
    <cfRule type="expression" dxfId="1962" priority="3104">
      <formula>L236="CUMPLE"</formula>
    </cfRule>
  </conditionalFormatting>
  <conditionalFormatting sqref="L236:L238">
    <cfRule type="cellIs" dxfId="1961" priority="3099" operator="equal">
      <formula>"NO CUMPLE"</formula>
    </cfRule>
    <cfRule type="cellIs" dxfId="1960" priority="3100" operator="equal">
      <formula>"CUMPLE"</formula>
    </cfRule>
  </conditionalFormatting>
  <conditionalFormatting sqref="K237:K238">
    <cfRule type="expression" dxfId="1959" priority="3097">
      <formula>J237="NO CUMPLE"</formula>
    </cfRule>
    <cfRule type="expression" dxfId="1958" priority="3098">
      <formula>J237="CUMPLE"</formula>
    </cfRule>
  </conditionalFormatting>
  <conditionalFormatting sqref="M237">
    <cfRule type="expression" dxfId="1957" priority="3093">
      <formula>L237="NO CUMPLE"</formula>
    </cfRule>
    <cfRule type="expression" dxfId="1956" priority="3094">
      <formula>L237="CUMPLE"</formula>
    </cfRule>
  </conditionalFormatting>
  <conditionalFormatting sqref="K239">
    <cfRule type="expression" dxfId="1955" priority="3091">
      <formula>J239="NO CUMPLE"</formula>
    </cfRule>
    <cfRule type="expression" dxfId="1954" priority="3092">
      <formula>J239="CUMPLE"</formula>
    </cfRule>
  </conditionalFormatting>
  <conditionalFormatting sqref="M239">
    <cfRule type="expression" dxfId="1953" priority="3089">
      <formula>L239="NO CUMPLE"</formula>
    </cfRule>
    <cfRule type="expression" dxfId="1952" priority="3090">
      <formula>L239="CUMPLE"</formula>
    </cfRule>
  </conditionalFormatting>
  <conditionalFormatting sqref="L239:L241">
    <cfRule type="cellIs" dxfId="1951" priority="3085" operator="equal">
      <formula>"NO CUMPLE"</formula>
    </cfRule>
    <cfRule type="cellIs" dxfId="1950" priority="3086" operator="equal">
      <formula>"CUMPLE"</formula>
    </cfRule>
  </conditionalFormatting>
  <conditionalFormatting sqref="K240:K241">
    <cfRule type="expression" dxfId="1949" priority="3083">
      <formula>J240="NO CUMPLE"</formula>
    </cfRule>
    <cfRule type="expression" dxfId="1948" priority="3084">
      <formula>J240="CUMPLE"</formula>
    </cfRule>
  </conditionalFormatting>
  <conditionalFormatting sqref="M240">
    <cfRule type="expression" dxfId="1947" priority="3079">
      <formula>L240="NO CUMPLE"</formula>
    </cfRule>
    <cfRule type="expression" dxfId="1946" priority="3080">
      <formula>L240="CUMPLE"</formula>
    </cfRule>
  </conditionalFormatting>
  <conditionalFormatting sqref="K242">
    <cfRule type="expression" dxfId="1945" priority="3077">
      <formula>J242="NO CUMPLE"</formula>
    </cfRule>
    <cfRule type="expression" dxfId="1944" priority="3078">
      <formula>J242="CUMPLE"</formula>
    </cfRule>
  </conditionalFormatting>
  <conditionalFormatting sqref="M242">
    <cfRule type="expression" dxfId="1943" priority="3075">
      <formula>L242="NO CUMPLE"</formula>
    </cfRule>
    <cfRule type="expression" dxfId="1942" priority="3076">
      <formula>L242="CUMPLE"</formula>
    </cfRule>
  </conditionalFormatting>
  <conditionalFormatting sqref="J242">
    <cfRule type="cellIs" dxfId="1941" priority="3073" operator="equal">
      <formula>"NO CUMPLE"</formula>
    </cfRule>
    <cfRule type="cellIs" dxfId="1940" priority="3074" operator="equal">
      <formula>"CUMPLE"</formula>
    </cfRule>
  </conditionalFormatting>
  <conditionalFormatting sqref="L242:L244">
    <cfRule type="cellIs" dxfId="1939" priority="3071" operator="equal">
      <formula>"NO CUMPLE"</formula>
    </cfRule>
    <cfRule type="cellIs" dxfId="1938" priority="3072" operator="equal">
      <formula>"CUMPLE"</formula>
    </cfRule>
  </conditionalFormatting>
  <conditionalFormatting sqref="K243:K244">
    <cfRule type="expression" dxfId="1937" priority="3069">
      <formula>J243="NO CUMPLE"</formula>
    </cfRule>
    <cfRule type="expression" dxfId="1936" priority="3070">
      <formula>J243="CUMPLE"</formula>
    </cfRule>
  </conditionalFormatting>
  <conditionalFormatting sqref="J243:J244">
    <cfRule type="cellIs" dxfId="1935" priority="3067" operator="equal">
      <formula>"NO CUMPLE"</formula>
    </cfRule>
    <cfRule type="cellIs" dxfId="1934" priority="3068" operator="equal">
      <formula>"CUMPLE"</formula>
    </cfRule>
  </conditionalFormatting>
  <conditionalFormatting sqref="M243">
    <cfRule type="expression" dxfId="1933" priority="3065">
      <formula>L243="NO CUMPLE"</formula>
    </cfRule>
    <cfRule type="expression" dxfId="1932" priority="3066">
      <formula>L243="CUMPLE"</formula>
    </cfRule>
  </conditionalFormatting>
  <conditionalFormatting sqref="K245">
    <cfRule type="expression" dxfId="1931" priority="3063">
      <formula>J245="NO CUMPLE"</formula>
    </cfRule>
    <cfRule type="expression" dxfId="1930" priority="3064">
      <formula>J245="CUMPLE"</formula>
    </cfRule>
  </conditionalFormatting>
  <conditionalFormatting sqref="M245">
    <cfRule type="expression" dxfId="1929" priority="3061">
      <formula>L245="NO CUMPLE"</formula>
    </cfRule>
    <cfRule type="expression" dxfId="1928" priority="3062">
      <formula>L245="CUMPLE"</formula>
    </cfRule>
  </conditionalFormatting>
  <conditionalFormatting sqref="J245">
    <cfRule type="cellIs" dxfId="1927" priority="3059" operator="equal">
      <formula>"NO CUMPLE"</formula>
    </cfRule>
    <cfRule type="cellIs" dxfId="1926" priority="3060" operator="equal">
      <formula>"CUMPLE"</formula>
    </cfRule>
  </conditionalFormatting>
  <conditionalFormatting sqref="L245:L247">
    <cfRule type="cellIs" dxfId="1925" priority="3057" operator="equal">
      <formula>"NO CUMPLE"</formula>
    </cfRule>
    <cfRule type="cellIs" dxfId="1924" priority="3058" operator="equal">
      <formula>"CUMPLE"</formula>
    </cfRule>
  </conditionalFormatting>
  <conditionalFormatting sqref="K246:K247">
    <cfRule type="expression" dxfId="1923" priority="3055">
      <formula>J246="NO CUMPLE"</formula>
    </cfRule>
    <cfRule type="expression" dxfId="1922" priority="3056">
      <formula>J246="CUMPLE"</formula>
    </cfRule>
  </conditionalFormatting>
  <conditionalFormatting sqref="J246:J247">
    <cfRule type="cellIs" dxfId="1921" priority="3053" operator="equal">
      <formula>"NO CUMPLE"</formula>
    </cfRule>
    <cfRule type="cellIs" dxfId="1920" priority="3054" operator="equal">
      <formula>"CUMPLE"</formula>
    </cfRule>
  </conditionalFormatting>
  <conditionalFormatting sqref="M246">
    <cfRule type="expression" dxfId="1919" priority="3051">
      <formula>L246="NO CUMPLE"</formula>
    </cfRule>
    <cfRule type="expression" dxfId="1918" priority="3052">
      <formula>L246="CUMPLE"</formula>
    </cfRule>
  </conditionalFormatting>
  <conditionalFormatting sqref="K255">
    <cfRule type="expression" dxfId="1917" priority="1719">
      <formula>J255="NO CUMPLE"</formula>
    </cfRule>
    <cfRule type="expression" dxfId="1916" priority="1720">
      <formula>J255="CUMPLE"</formula>
    </cfRule>
  </conditionalFormatting>
  <conditionalFormatting sqref="M255">
    <cfRule type="expression" dxfId="1915" priority="1717">
      <formula>L255="NO CUMPLE"</formula>
    </cfRule>
    <cfRule type="expression" dxfId="1914" priority="1718">
      <formula>L255="CUMPLE"</formula>
    </cfRule>
  </conditionalFormatting>
  <conditionalFormatting sqref="J255:J266">
    <cfRule type="cellIs" dxfId="1913" priority="1715" operator="equal">
      <formula>"NO CUMPLE"</formula>
    </cfRule>
    <cfRule type="cellIs" dxfId="1912" priority="1716" operator="equal">
      <formula>"CUMPLE"</formula>
    </cfRule>
  </conditionalFormatting>
  <conditionalFormatting sqref="L255:L257">
    <cfRule type="cellIs" dxfId="1911" priority="1713" operator="equal">
      <formula>"NO CUMPLE"</formula>
    </cfRule>
    <cfRule type="cellIs" dxfId="1910" priority="1714" operator="equal">
      <formula>"CUMPLE"</formula>
    </cfRule>
  </conditionalFormatting>
  <conditionalFormatting sqref="K256:K257">
    <cfRule type="expression" dxfId="1909" priority="1711">
      <formula>J256="NO CUMPLE"</formula>
    </cfRule>
    <cfRule type="expression" dxfId="1908" priority="1712">
      <formula>J256="CUMPLE"</formula>
    </cfRule>
  </conditionalFormatting>
  <conditionalFormatting sqref="M256">
    <cfRule type="expression" dxfId="1907" priority="1707">
      <formula>L256="NO CUMPLE"</formula>
    </cfRule>
    <cfRule type="expression" dxfId="1906" priority="1708">
      <formula>L256="CUMPLE"</formula>
    </cfRule>
  </conditionalFormatting>
  <conditionalFormatting sqref="K258">
    <cfRule type="expression" dxfId="1905" priority="1705">
      <formula>J258="NO CUMPLE"</formula>
    </cfRule>
    <cfRule type="expression" dxfId="1904" priority="1706">
      <formula>J258="CUMPLE"</formula>
    </cfRule>
  </conditionalFormatting>
  <conditionalFormatting sqref="M258">
    <cfRule type="expression" dxfId="1903" priority="1703">
      <formula>L258="NO CUMPLE"</formula>
    </cfRule>
    <cfRule type="expression" dxfId="1902" priority="1704">
      <formula>L258="CUMPLE"</formula>
    </cfRule>
  </conditionalFormatting>
  <conditionalFormatting sqref="L258:L260">
    <cfRule type="cellIs" dxfId="1901" priority="1699" operator="equal">
      <formula>"NO CUMPLE"</formula>
    </cfRule>
    <cfRule type="cellIs" dxfId="1900" priority="1700" operator="equal">
      <formula>"CUMPLE"</formula>
    </cfRule>
  </conditionalFormatting>
  <conditionalFormatting sqref="K259:K260">
    <cfRule type="expression" dxfId="1899" priority="1697">
      <formula>J259="NO CUMPLE"</formula>
    </cfRule>
    <cfRule type="expression" dxfId="1898" priority="1698">
      <formula>J259="CUMPLE"</formula>
    </cfRule>
  </conditionalFormatting>
  <conditionalFormatting sqref="M259">
    <cfRule type="expression" dxfId="1897" priority="1693">
      <formula>L259="NO CUMPLE"</formula>
    </cfRule>
    <cfRule type="expression" dxfId="1896" priority="1694">
      <formula>L259="CUMPLE"</formula>
    </cfRule>
  </conditionalFormatting>
  <conditionalFormatting sqref="K261">
    <cfRule type="expression" dxfId="1895" priority="1691">
      <formula>J261="NO CUMPLE"</formula>
    </cfRule>
    <cfRule type="expression" dxfId="1894" priority="1692">
      <formula>J261="CUMPLE"</formula>
    </cfRule>
  </conditionalFormatting>
  <conditionalFormatting sqref="M261">
    <cfRule type="expression" dxfId="1893" priority="1689">
      <formula>L261="NO CUMPLE"</formula>
    </cfRule>
    <cfRule type="expression" dxfId="1892" priority="1690">
      <formula>L261="CUMPLE"</formula>
    </cfRule>
  </conditionalFormatting>
  <conditionalFormatting sqref="L261:L263">
    <cfRule type="cellIs" dxfId="1891" priority="1685" operator="equal">
      <formula>"NO CUMPLE"</formula>
    </cfRule>
    <cfRule type="cellIs" dxfId="1890" priority="1686" operator="equal">
      <formula>"CUMPLE"</formula>
    </cfRule>
  </conditionalFormatting>
  <conditionalFormatting sqref="K262:K263">
    <cfRule type="expression" dxfId="1889" priority="1683">
      <formula>J262="NO CUMPLE"</formula>
    </cfRule>
    <cfRule type="expression" dxfId="1888" priority="1684">
      <formula>J262="CUMPLE"</formula>
    </cfRule>
  </conditionalFormatting>
  <conditionalFormatting sqref="M262">
    <cfRule type="expression" dxfId="1887" priority="1679">
      <formula>L262="NO CUMPLE"</formula>
    </cfRule>
    <cfRule type="expression" dxfId="1886" priority="1680">
      <formula>L262="CUMPLE"</formula>
    </cfRule>
  </conditionalFormatting>
  <conditionalFormatting sqref="K264">
    <cfRule type="expression" dxfId="1885" priority="1677">
      <formula>J264="NO CUMPLE"</formula>
    </cfRule>
    <cfRule type="expression" dxfId="1884" priority="1678">
      <formula>J264="CUMPLE"</formula>
    </cfRule>
  </conditionalFormatting>
  <conditionalFormatting sqref="M264">
    <cfRule type="expression" dxfId="1883" priority="1675">
      <formula>L264="NO CUMPLE"</formula>
    </cfRule>
    <cfRule type="expression" dxfId="1882" priority="1676">
      <formula>L264="CUMPLE"</formula>
    </cfRule>
  </conditionalFormatting>
  <conditionalFormatting sqref="L264:L266">
    <cfRule type="cellIs" dxfId="1881" priority="1671" operator="equal">
      <formula>"NO CUMPLE"</formula>
    </cfRule>
    <cfRule type="cellIs" dxfId="1880" priority="1672" operator="equal">
      <formula>"CUMPLE"</formula>
    </cfRule>
  </conditionalFormatting>
  <conditionalFormatting sqref="K265:K266">
    <cfRule type="expression" dxfId="1879" priority="1669">
      <formula>J265="NO CUMPLE"</formula>
    </cfRule>
    <cfRule type="expression" dxfId="1878" priority="1670">
      <formula>J265="CUMPLE"</formula>
    </cfRule>
  </conditionalFormatting>
  <conditionalFormatting sqref="M265">
    <cfRule type="expression" dxfId="1877" priority="1665">
      <formula>L265="NO CUMPLE"</formula>
    </cfRule>
    <cfRule type="expression" dxfId="1876" priority="1666">
      <formula>L265="CUMPLE"</formula>
    </cfRule>
  </conditionalFormatting>
  <conditionalFormatting sqref="K267">
    <cfRule type="expression" dxfId="1875" priority="1663">
      <formula>J267="NO CUMPLE"</formula>
    </cfRule>
    <cfRule type="expression" dxfId="1874" priority="1664">
      <formula>J267="CUMPLE"</formula>
    </cfRule>
  </conditionalFormatting>
  <conditionalFormatting sqref="M267">
    <cfRule type="expression" dxfId="1873" priority="1661">
      <formula>L267="NO CUMPLE"</formula>
    </cfRule>
    <cfRule type="expression" dxfId="1872" priority="1662">
      <formula>L267="CUMPLE"</formula>
    </cfRule>
  </conditionalFormatting>
  <conditionalFormatting sqref="J267:J269">
    <cfRule type="cellIs" dxfId="1871" priority="1659" operator="equal">
      <formula>"NO CUMPLE"</formula>
    </cfRule>
    <cfRule type="cellIs" dxfId="1870" priority="1660" operator="equal">
      <formula>"CUMPLE"</formula>
    </cfRule>
  </conditionalFormatting>
  <conditionalFormatting sqref="L267:L269">
    <cfRule type="cellIs" dxfId="1869" priority="1657" operator="equal">
      <formula>"NO CUMPLE"</formula>
    </cfRule>
    <cfRule type="cellIs" dxfId="1868" priority="1658" operator="equal">
      <formula>"CUMPLE"</formula>
    </cfRule>
  </conditionalFormatting>
  <conditionalFormatting sqref="K268:K269">
    <cfRule type="expression" dxfId="1867" priority="1655">
      <formula>J268="NO CUMPLE"</formula>
    </cfRule>
    <cfRule type="expression" dxfId="1866" priority="1656">
      <formula>J268="CUMPLE"</formula>
    </cfRule>
  </conditionalFormatting>
  <conditionalFormatting sqref="M268">
    <cfRule type="expression" dxfId="1865" priority="1651">
      <formula>L268="NO CUMPLE"</formula>
    </cfRule>
    <cfRule type="expression" dxfId="1864" priority="1652">
      <formula>L268="CUMPLE"</formula>
    </cfRule>
  </conditionalFormatting>
  <conditionalFormatting sqref="K277">
    <cfRule type="expression" dxfId="1863" priority="1649">
      <formula>J277="NO CUMPLE"</formula>
    </cfRule>
    <cfRule type="expression" dxfId="1862" priority="1650">
      <formula>J277="CUMPLE"</formula>
    </cfRule>
  </conditionalFormatting>
  <conditionalFormatting sqref="M277">
    <cfRule type="expression" dxfId="1861" priority="1647">
      <formula>L277="NO CUMPLE"</formula>
    </cfRule>
    <cfRule type="expression" dxfId="1860" priority="1648">
      <formula>L277="CUMPLE"</formula>
    </cfRule>
  </conditionalFormatting>
  <conditionalFormatting sqref="J277">
    <cfRule type="cellIs" dxfId="1859" priority="1645" operator="equal">
      <formula>"NO CUMPLE"</formula>
    </cfRule>
    <cfRule type="cellIs" dxfId="1858" priority="1646" operator="equal">
      <formula>"CUMPLE"</formula>
    </cfRule>
  </conditionalFormatting>
  <conditionalFormatting sqref="L277:L279">
    <cfRule type="cellIs" dxfId="1857" priority="1643" operator="equal">
      <formula>"NO CUMPLE"</formula>
    </cfRule>
    <cfRule type="cellIs" dxfId="1856" priority="1644" operator="equal">
      <formula>"CUMPLE"</formula>
    </cfRule>
  </conditionalFormatting>
  <conditionalFormatting sqref="K278:K279">
    <cfRule type="expression" dxfId="1855" priority="1641">
      <formula>J278="NO CUMPLE"</formula>
    </cfRule>
    <cfRule type="expression" dxfId="1854" priority="1642">
      <formula>J278="CUMPLE"</formula>
    </cfRule>
  </conditionalFormatting>
  <conditionalFormatting sqref="J278:J279">
    <cfRule type="cellIs" dxfId="1853" priority="1639" operator="equal">
      <formula>"NO CUMPLE"</formula>
    </cfRule>
    <cfRule type="cellIs" dxfId="1852" priority="1640" operator="equal">
      <formula>"CUMPLE"</formula>
    </cfRule>
  </conditionalFormatting>
  <conditionalFormatting sqref="M278">
    <cfRule type="expression" dxfId="1851" priority="1637">
      <formula>L278="NO CUMPLE"</formula>
    </cfRule>
    <cfRule type="expression" dxfId="1850" priority="1638">
      <formula>L278="CUMPLE"</formula>
    </cfRule>
  </conditionalFormatting>
  <conditionalFormatting sqref="K280">
    <cfRule type="expression" dxfId="1849" priority="1635">
      <formula>J280="NO CUMPLE"</formula>
    </cfRule>
    <cfRule type="expression" dxfId="1848" priority="1636">
      <formula>J280="CUMPLE"</formula>
    </cfRule>
  </conditionalFormatting>
  <conditionalFormatting sqref="M280">
    <cfRule type="expression" dxfId="1847" priority="1633">
      <formula>L280="NO CUMPLE"</formula>
    </cfRule>
    <cfRule type="expression" dxfId="1846" priority="1634">
      <formula>L280="CUMPLE"</formula>
    </cfRule>
  </conditionalFormatting>
  <conditionalFormatting sqref="J280">
    <cfRule type="cellIs" dxfId="1845" priority="1631" operator="equal">
      <formula>"NO CUMPLE"</formula>
    </cfRule>
    <cfRule type="cellIs" dxfId="1844" priority="1632" operator="equal">
      <formula>"CUMPLE"</formula>
    </cfRule>
  </conditionalFormatting>
  <conditionalFormatting sqref="L280:L282">
    <cfRule type="cellIs" dxfId="1843" priority="1629" operator="equal">
      <formula>"NO CUMPLE"</formula>
    </cfRule>
    <cfRule type="cellIs" dxfId="1842" priority="1630" operator="equal">
      <formula>"CUMPLE"</formula>
    </cfRule>
  </conditionalFormatting>
  <conditionalFormatting sqref="K281:K282">
    <cfRule type="expression" dxfId="1841" priority="1627">
      <formula>J281="NO CUMPLE"</formula>
    </cfRule>
    <cfRule type="expression" dxfId="1840" priority="1628">
      <formula>J281="CUMPLE"</formula>
    </cfRule>
  </conditionalFormatting>
  <conditionalFormatting sqref="J281:J282">
    <cfRule type="cellIs" dxfId="1839" priority="1625" operator="equal">
      <formula>"NO CUMPLE"</formula>
    </cfRule>
    <cfRule type="cellIs" dxfId="1838" priority="1626" operator="equal">
      <formula>"CUMPLE"</formula>
    </cfRule>
  </conditionalFormatting>
  <conditionalFormatting sqref="M281">
    <cfRule type="expression" dxfId="1837" priority="1623">
      <formula>L281="NO CUMPLE"</formula>
    </cfRule>
    <cfRule type="expression" dxfId="1836" priority="1624">
      <formula>L281="CUMPLE"</formula>
    </cfRule>
  </conditionalFormatting>
  <conditionalFormatting sqref="K283">
    <cfRule type="expression" dxfId="1835" priority="1621">
      <formula>J283="NO CUMPLE"</formula>
    </cfRule>
    <cfRule type="expression" dxfId="1834" priority="1622">
      <formula>J283="CUMPLE"</formula>
    </cfRule>
  </conditionalFormatting>
  <conditionalFormatting sqref="M283">
    <cfRule type="expression" dxfId="1833" priority="1619">
      <formula>L283="NO CUMPLE"</formula>
    </cfRule>
    <cfRule type="expression" dxfId="1832" priority="1620">
      <formula>L283="CUMPLE"</formula>
    </cfRule>
  </conditionalFormatting>
  <conditionalFormatting sqref="J283">
    <cfRule type="cellIs" dxfId="1831" priority="1617" operator="equal">
      <formula>"NO CUMPLE"</formula>
    </cfRule>
    <cfRule type="cellIs" dxfId="1830" priority="1618" operator="equal">
      <formula>"CUMPLE"</formula>
    </cfRule>
  </conditionalFormatting>
  <conditionalFormatting sqref="L283:L285">
    <cfRule type="cellIs" dxfId="1829" priority="1615" operator="equal">
      <formula>"NO CUMPLE"</formula>
    </cfRule>
    <cfRule type="cellIs" dxfId="1828" priority="1616" operator="equal">
      <formula>"CUMPLE"</formula>
    </cfRule>
  </conditionalFormatting>
  <conditionalFormatting sqref="K284:K285">
    <cfRule type="expression" dxfId="1827" priority="1613">
      <formula>J284="NO CUMPLE"</formula>
    </cfRule>
    <cfRule type="expression" dxfId="1826" priority="1614">
      <formula>J284="CUMPLE"</formula>
    </cfRule>
  </conditionalFormatting>
  <conditionalFormatting sqref="J284:J285">
    <cfRule type="cellIs" dxfId="1825" priority="1611" operator="equal">
      <formula>"NO CUMPLE"</formula>
    </cfRule>
    <cfRule type="cellIs" dxfId="1824" priority="1612" operator="equal">
      <formula>"CUMPLE"</formula>
    </cfRule>
  </conditionalFormatting>
  <conditionalFormatting sqref="M284">
    <cfRule type="expression" dxfId="1823" priority="1609">
      <formula>L284="NO CUMPLE"</formula>
    </cfRule>
    <cfRule type="expression" dxfId="1822" priority="1610">
      <formula>L284="CUMPLE"</formula>
    </cfRule>
  </conditionalFormatting>
  <conditionalFormatting sqref="K286">
    <cfRule type="expression" dxfId="1821" priority="1607">
      <formula>J286="NO CUMPLE"</formula>
    </cfRule>
    <cfRule type="expression" dxfId="1820" priority="1608">
      <formula>J286="CUMPLE"</formula>
    </cfRule>
  </conditionalFormatting>
  <conditionalFormatting sqref="M286">
    <cfRule type="expression" dxfId="1819" priority="1605">
      <formula>L286="NO CUMPLE"</formula>
    </cfRule>
    <cfRule type="expression" dxfId="1818" priority="1606">
      <formula>L286="CUMPLE"</formula>
    </cfRule>
  </conditionalFormatting>
  <conditionalFormatting sqref="J286">
    <cfRule type="cellIs" dxfId="1817" priority="1603" operator="equal">
      <formula>"NO CUMPLE"</formula>
    </cfRule>
    <cfRule type="cellIs" dxfId="1816" priority="1604" operator="equal">
      <formula>"CUMPLE"</formula>
    </cfRule>
  </conditionalFormatting>
  <conditionalFormatting sqref="L286:L288">
    <cfRule type="cellIs" dxfId="1815" priority="1601" operator="equal">
      <formula>"NO CUMPLE"</formula>
    </cfRule>
    <cfRule type="cellIs" dxfId="1814" priority="1602" operator="equal">
      <formula>"CUMPLE"</formula>
    </cfRule>
  </conditionalFormatting>
  <conditionalFormatting sqref="K287:K288">
    <cfRule type="expression" dxfId="1813" priority="1599">
      <formula>J287="NO CUMPLE"</formula>
    </cfRule>
    <cfRule type="expression" dxfId="1812" priority="1600">
      <formula>J287="CUMPLE"</formula>
    </cfRule>
  </conditionalFormatting>
  <conditionalFormatting sqref="J287:J288">
    <cfRule type="cellIs" dxfId="1811" priority="1597" operator="equal">
      <formula>"NO CUMPLE"</formula>
    </cfRule>
    <cfRule type="cellIs" dxfId="1810" priority="1598" operator="equal">
      <formula>"CUMPLE"</formula>
    </cfRule>
  </conditionalFormatting>
  <conditionalFormatting sqref="M287">
    <cfRule type="expression" dxfId="1809" priority="1595">
      <formula>L287="NO CUMPLE"</formula>
    </cfRule>
    <cfRule type="expression" dxfId="1808" priority="1596">
      <formula>L287="CUMPLE"</formula>
    </cfRule>
  </conditionalFormatting>
  <conditionalFormatting sqref="K289">
    <cfRule type="expression" dxfId="1807" priority="1593">
      <formula>J289="NO CUMPLE"</formula>
    </cfRule>
    <cfRule type="expression" dxfId="1806" priority="1594">
      <formula>J289="CUMPLE"</formula>
    </cfRule>
  </conditionalFormatting>
  <conditionalFormatting sqref="M289">
    <cfRule type="expression" dxfId="1805" priority="1591">
      <formula>L289="NO CUMPLE"</formula>
    </cfRule>
    <cfRule type="expression" dxfId="1804" priority="1592">
      <formula>L289="CUMPLE"</formula>
    </cfRule>
  </conditionalFormatting>
  <conditionalFormatting sqref="J289">
    <cfRule type="cellIs" dxfId="1803" priority="1589" operator="equal">
      <formula>"NO CUMPLE"</formula>
    </cfRule>
    <cfRule type="cellIs" dxfId="1802" priority="1590" operator="equal">
      <formula>"CUMPLE"</formula>
    </cfRule>
  </conditionalFormatting>
  <conditionalFormatting sqref="L289:L291">
    <cfRule type="cellIs" dxfId="1801" priority="1587" operator="equal">
      <formula>"NO CUMPLE"</formula>
    </cfRule>
    <cfRule type="cellIs" dxfId="1800" priority="1588" operator="equal">
      <formula>"CUMPLE"</formula>
    </cfRule>
  </conditionalFormatting>
  <conditionalFormatting sqref="K290:K291">
    <cfRule type="expression" dxfId="1799" priority="1585">
      <formula>J290="NO CUMPLE"</formula>
    </cfRule>
    <cfRule type="expression" dxfId="1798" priority="1586">
      <formula>J290="CUMPLE"</formula>
    </cfRule>
  </conditionalFormatting>
  <conditionalFormatting sqref="J290:J291">
    <cfRule type="cellIs" dxfId="1797" priority="1583" operator="equal">
      <formula>"NO CUMPLE"</formula>
    </cfRule>
    <cfRule type="cellIs" dxfId="1796" priority="1584" operator="equal">
      <formula>"CUMPLE"</formula>
    </cfRule>
  </conditionalFormatting>
  <conditionalFormatting sqref="M290">
    <cfRule type="expression" dxfId="1795" priority="1581">
      <formula>L290="NO CUMPLE"</formula>
    </cfRule>
    <cfRule type="expression" dxfId="1794" priority="1582">
      <formula>L290="CUMPLE"</formula>
    </cfRule>
  </conditionalFormatting>
  <conditionalFormatting sqref="K299">
    <cfRule type="expression" dxfId="1793" priority="1579">
      <formula>J299="NO CUMPLE"</formula>
    </cfRule>
    <cfRule type="expression" dxfId="1792" priority="1580">
      <formula>J299="CUMPLE"</formula>
    </cfRule>
  </conditionalFormatting>
  <conditionalFormatting sqref="M299">
    <cfRule type="expression" dxfId="1791" priority="1577">
      <formula>L299="NO CUMPLE"</formula>
    </cfRule>
    <cfRule type="expression" dxfId="1790" priority="1578">
      <formula>L299="CUMPLE"</formula>
    </cfRule>
  </conditionalFormatting>
  <conditionalFormatting sqref="J299">
    <cfRule type="cellIs" dxfId="1789" priority="1575" operator="equal">
      <formula>"NO CUMPLE"</formula>
    </cfRule>
    <cfRule type="cellIs" dxfId="1788" priority="1576" operator="equal">
      <formula>"CUMPLE"</formula>
    </cfRule>
  </conditionalFormatting>
  <conditionalFormatting sqref="L299:L301">
    <cfRule type="cellIs" dxfId="1787" priority="1573" operator="equal">
      <formula>"NO CUMPLE"</formula>
    </cfRule>
    <cfRule type="cellIs" dxfId="1786" priority="1574" operator="equal">
      <formula>"CUMPLE"</formula>
    </cfRule>
  </conditionalFormatting>
  <conditionalFormatting sqref="K300:K301">
    <cfRule type="expression" dxfId="1785" priority="1571">
      <formula>J300="NO CUMPLE"</formula>
    </cfRule>
    <cfRule type="expression" dxfId="1784" priority="1572">
      <formula>J300="CUMPLE"</formula>
    </cfRule>
  </conditionalFormatting>
  <conditionalFormatting sqref="J300:J301">
    <cfRule type="cellIs" dxfId="1783" priority="1569" operator="equal">
      <formula>"NO CUMPLE"</formula>
    </cfRule>
    <cfRule type="cellIs" dxfId="1782" priority="1570" operator="equal">
      <formula>"CUMPLE"</formula>
    </cfRule>
  </conditionalFormatting>
  <conditionalFormatting sqref="M300">
    <cfRule type="expression" dxfId="1781" priority="1567">
      <formula>L300="NO CUMPLE"</formula>
    </cfRule>
    <cfRule type="expression" dxfId="1780" priority="1568">
      <formula>L300="CUMPLE"</formula>
    </cfRule>
  </conditionalFormatting>
  <conditionalFormatting sqref="K302">
    <cfRule type="expression" dxfId="1779" priority="1565">
      <formula>J302="NO CUMPLE"</formula>
    </cfRule>
    <cfRule type="expression" dxfId="1778" priority="1566">
      <formula>J302="CUMPLE"</formula>
    </cfRule>
  </conditionalFormatting>
  <conditionalFormatting sqref="M302">
    <cfRule type="expression" dxfId="1777" priority="1563">
      <formula>L302="NO CUMPLE"</formula>
    </cfRule>
    <cfRule type="expression" dxfId="1776" priority="1564">
      <formula>L302="CUMPLE"</formula>
    </cfRule>
  </conditionalFormatting>
  <conditionalFormatting sqref="J302">
    <cfRule type="cellIs" dxfId="1775" priority="1561" operator="equal">
      <formula>"NO CUMPLE"</formula>
    </cfRule>
    <cfRule type="cellIs" dxfId="1774" priority="1562" operator="equal">
      <formula>"CUMPLE"</formula>
    </cfRule>
  </conditionalFormatting>
  <conditionalFormatting sqref="L302:L304">
    <cfRule type="cellIs" dxfId="1773" priority="1559" operator="equal">
      <formula>"NO CUMPLE"</formula>
    </cfRule>
    <cfRule type="cellIs" dxfId="1772" priority="1560" operator="equal">
      <formula>"CUMPLE"</formula>
    </cfRule>
  </conditionalFormatting>
  <conditionalFormatting sqref="K303:K304">
    <cfRule type="expression" dxfId="1771" priority="1557">
      <formula>J303="NO CUMPLE"</formula>
    </cfRule>
    <cfRule type="expression" dxfId="1770" priority="1558">
      <formula>J303="CUMPLE"</formula>
    </cfRule>
  </conditionalFormatting>
  <conditionalFormatting sqref="J303:J304">
    <cfRule type="cellIs" dxfId="1769" priority="1555" operator="equal">
      <formula>"NO CUMPLE"</formula>
    </cfRule>
    <cfRule type="cellIs" dxfId="1768" priority="1556" operator="equal">
      <formula>"CUMPLE"</formula>
    </cfRule>
  </conditionalFormatting>
  <conditionalFormatting sqref="M303">
    <cfRule type="expression" dxfId="1767" priority="1553">
      <formula>L303="NO CUMPLE"</formula>
    </cfRule>
    <cfRule type="expression" dxfId="1766" priority="1554">
      <formula>L303="CUMPLE"</formula>
    </cfRule>
  </conditionalFormatting>
  <conditionalFormatting sqref="K305">
    <cfRule type="expression" dxfId="1765" priority="1551">
      <formula>J305="NO CUMPLE"</formula>
    </cfRule>
    <cfRule type="expression" dxfId="1764" priority="1552">
      <formula>J305="CUMPLE"</formula>
    </cfRule>
  </conditionalFormatting>
  <conditionalFormatting sqref="M305">
    <cfRule type="expression" dxfId="1763" priority="1549">
      <formula>L305="NO CUMPLE"</formula>
    </cfRule>
    <cfRule type="expression" dxfId="1762" priority="1550">
      <formula>L305="CUMPLE"</formula>
    </cfRule>
  </conditionalFormatting>
  <conditionalFormatting sqref="J305">
    <cfRule type="cellIs" dxfId="1761" priority="1547" operator="equal">
      <formula>"NO CUMPLE"</formula>
    </cfRule>
    <cfRule type="cellIs" dxfId="1760" priority="1548" operator="equal">
      <formula>"CUMPLE"</formula>
    </cfRule>
  </conditionalFormatting>
  <conditionalFormatting sqref="L305:L307">
    <cfRule type="cellIs" dxfId="1759" priority="1545" operator="equal">
      <formula>"NO CUMPLE"</formula>
    </cfRule>
    <cfRule type="cellIs" dxfId="1758" priority="1546" operator="equal">
      <formula>"CUMPLE"</formula>
    </cfRule>
  </conditionalFormatting>
  <conditionalFormatting sqref="K306:K307">
    <cfRule type="expression" dxfId="1757" priority="1543">
      <formula>J306="NO CUMPLE"</formula>
    </cfRule>
    <cfRule type="expression" dxfId="1756" priority="1544">
      <formula>J306="CUMPLE"</formula>
    </cfRule>
  </conditionalFormatting>
  <conditionalFormatting sqref="J306:J307">
    <cfRule type="cellIs" dxfId="1755" priority="1541" operator="equal">
      <formula>"NO CUMPLE"</formula>
    </cfRule>
    <cfRule type="cellIs" dxfId="1754" priority="1542" operator="equal">
      <formula>"CUMPLE"</formula>
    </cfRule>
  </conditionalFormatting>
  <conditionalFormatting sqref="M306">
    <cfRule type="expression" dxfId="1753" priority="1539">
      <formula>L306="NO CUMPLE"</formula>
    </cfRule>
    <cfRule type="expression" dxfId="1752" priority="1540">
      <formula>L306="CUMPLE"</formula>
    </cfRule>
  </conditionalFormatting>
  <conditionalFormatting sqref="K308">
    <cfRule type="expression" dxfId="1751" priority="1537">
      <formula>J308="NO CUMPLE"</formula>
    </cfRule>
    <cfRule type="expression" dxfId="1750" priority="1538">
      <formula>J308="CUMPLE"</formula>
    </cfRule>
  </conditionalFormatting>
  <conditionalFormatting sqref="M308">
    <cfRule type="expression" dxfId="1749" priority="1535">
      <formula>L308="NO CUMPLE"</formula>
    </cfRule>
    <cfRule type="expression" dxfId="1748" priority="1536">
      <formula>L308="CUMPLE"</formula>
    </cfRule>
  </conditionalFormatting>
  <conditionalFormatting sqref="J308">
    <cfRule type="cellIs" dxfId="1747" priority="1533" operator="equal">
      <formula>"NO CUMPLE"</formula>
    </cfRule>
    <cfRule type="cellIs" dxfId="1746" priority="1534" operator="equal">
      <formula>"CUMPLE"</formula>
    </cfRule>
  </conditionalFormatting>
  <conditionalFormatting sqref="L308:L310">
    <cfRule type="cellIs" dxfId="1745" priority="1531" operator="equal">
      <formula>"NO CUMPLE"</formula>
    </cfRule>
    <cfRule type="cellIs" dxfId="1744" priority="1532" operator="equal">
      <formula>"CUMPLE"</formula>
    </cfRule>
  </conditionalFormatting>
  <conditionalFormatting sqref="K309:K310">
    <cfRule type="expression" dxfId="1743" priority="1529">
      <formula>J309="NO CUMPLE"</formula>
    </cfRule>
    <cfRule type="expression" dxfId="1742" priority="1530">
      <formula>J309="CUMPLE"</formula>
    </cfRule>
  </conditionalFormatting>
  <conditionalFormatting sqref="J309:J310">
    <cfRule type="cellIs" dxfId="1741" priority="1527" operator="equal">
      <formula>"NO CUMPLE"</formula>
    </cfRule>
    <cfRule type="cellIs" dxfId="1740" priority="1528" operator="equal">
      <formula>"CUMPLE"</formula>
    </cfRule>
  </conditionalFormatting>
  <conditionalFormatting sqref="M309">
    <cfRule type="expression" dxfId="1739" priority="1525">
      <formula>L309="NO CUMPLE"</formula>
    </cfRule>
    <cfRule type="expression" dxfId="1738" priority="1526">
      <formula>L309="CUMPLE"</formula>
    </cfRule>
  </conditionalFormatting>
  <conditionalFormatting sqref="K311">
    <cfRule type="expression" dxfId="1737" priority="1523">
      <formula>J311="NO CUMPLE"</formula>
    </cfRule>
    <cfRule type="expression" dxfId="1736" priority="1524">
      <formula>J311="CUMPLE"</formula>
    </cfRule>
  </conditionalFormatting>
  <conditionalFormatting sqref="M311">
    <cfRule type="expression" dxfId="1735" priority="1521">
      <formula>L311="NO CUMPLE"</formula>
    </cfRule>
    <cfRule type="expression" dxfId="1734" priority="1522">
      <formula>L311="CUMPLE"</formula>
    </cfRule>
  </conditionalFormatting>
  <conditionalFormatting sqref="J311">
    <cfRule type="cellIs" dxfId="1733" priority="1519" operator="equal">
      <formula>"NO CUMPLE"</formula>
    </cfRule>
    <cfRule type="cellIs" dxfId="1732" priority="1520" operator="equal">
      <formula>"CUMPLE"</formula>
    </cfRule>
  </conditionalFormatting>
  <conditionalFormatting sqref="L311:L313">
    <cfRule type="cellIs" dxfId="1731" priority="1517" operator="equal">
      <formula>"NO CUMPLE"</formula>
    </cfRule>
    <cfRule type="cellIs" dxfId="1730" priority="1518" operator="equal">
      <formula>"CUMPLE"</formula>
    </cfRule>
  </conditionalFormatting>
  <conditionalFormatting sqref="K312:K313">
    <cfRule type="expression" dxfId="1729" priority="1515">
      <formula>J312="NO CUMPLE"</formula>
    </cfRule>
    <cfRule type="expression" dxfId="1728" priority="1516">
      <formula>J312="CUMPLE"</formula>
    </cfRule>
  </conditionalFormatting>
  <conditionalFormatting sqref="J312:J313">
    <cfRule type="cellIs" dxfId="1727" priority="1513" operator="equal">
      <formula>"NO CUMPLE"</formula>
    </cfRule>
    <cfRule type="cellIs" dxfId="1726" priority="1514" operator="equal">
      <formula>"CUMPLE"</formula>
    </cfRule>
  </conditionalFormatting>
  <conditionalFormatting sqref="M312">
    <cfRule type="expression" dxfId="1725" priority="1511">
      <formula>L312="NO CUMPLE"</formula>
    </cfRule>
    <cfRule type="expression" dxfId="1724" priority="1512">
      <formula>L312="CUMPLE"</formula>
    </cfRule>
  </conditionalFormatting>
  <conditionalFormatting sqref="K321">
    <cfRule type="expression" dxfId="1723" priority="1509">
      <formula>J321="NO CUMPLE"</formula>
    </cfRule>
    <cfRule type="expression" dxfId="1722" priority="1510">
      <formula>J321="CUMPLE"</formula>
    </cfRule>
  </conditionalFormatting>
  <conditionalFormatting sqref="M321">
    <cfRule type="expression" dxfId="1721" priority="1507">
      <formula>L321="NO CUMPLE"</formula>
    </cfRule>
    <cfRule type="expression" dxfId="1720" priority="1508">
      <formula>L321="CUMPLE"</formula>
    </cfRule>
  </conditionalFormatting>
  <conditionalFormatting sqref="J321">
    <cfRule type="cellIs" dxfId="1719" priority="1505" operator="equal">
      <formula>"NO CUMPLE"</formula>
    </cfRule>
    <cfRule type="cellIs" dxfId="1718" priority="1506" operator="equal">
      <formula>"CUMPLE"</formula>
    </cfRule>
  </conditionalFormatting>
  <conditionalFormatting sqref="L321:L323">
    <cfRule type="cellIs" dxfId="1717" priority="1503" operator="equal">
      <formula>"NO CUMPLE"</formula>
    </cfRule>
    <cfRule type="cellIs" dxfId="1716" priority="1504" operator="equal">
      <formula>"CUMPLE"</formula>
    </cfRule>
  </conditionalFormatting>
  <conditionalFormatting sqref="K322:K323">
    <cfRule type="expression" dxfId="1715" priority="1501">
      <formula>J322="NO CUMPLE"</formula>
    </cfRule>
    <cfRule type="expression" dxfId="1714" priority="1502">
      <formula>J322="CUMPLE"</formula>
    </cfRule>
  </conditionalFormatting>
  <conditionalFormatting sqref="J322:J323">
    <cfRule type="cellIs" dxfId="1713" priority="1499" operator="equal">
      <formula>"NO CUMPLE"</formula>
    </cfRule>
    <cfRule type="cellIs" dxfId="1712" priority="1500" operator="equal">
      <formula>"CUMPLE"</formula>
    </cfRule>
  </conditionalFormatting>
  <conditionalFormatting sqref="M322">
    <cfRule type="expression" dxfId="1711" priority="1497">
      <formula>L322="NO CUMPLE"</formula>
    </cfRule>
    <cfRule type="expression" dxfId="1710" priority="1498">
      <formula>L322="CUMPLE"</formula>
    </cfRule>
  </conditionalFormatting>
  <conditionalFormatting sqref="K324">
    <cfRule type="expression" dxfId="1709" priority="1495">
      <formula>J324="NO CUMPLE"</formula>
    </cfRule>
    <cfRule type="expression" dxfId="1708" priority="1496">
      <formula>J324="CUMPLE"</formula>
    </cfRule>
  </conditionalFormatting>
  <conditionalFormatting sqref="M324">
    <cfRule type="expression" dxfId="1707" priority="1493">
      <formula>L324="NO CUMPLE"</formula>
    </cfRule>
    <cfRule type="expression" dxfId="1706" priority="1494">
      <formula>L324="CUMPLE"</formula>
    </cfRule>
  </conditionalFormatting>
  <conditionalFormatting sqref="J324">
    <cfRule type="cellIs" dxfId="1705" priority="1491" operator="equal">
      <formula>"NO CUMPLE"</formula>
    </cfRule>
    <cfRule type="cellIs" dxfId="1704" priority="1492" operator="equal">
      <formula>"CUMPLE"</formula>
    </cfRule>
  </conditionalFormatting>
  <conditionalFormatting sqref="L324:L326">
    <cfRule type="cellIs" dxfId="1703" priority="1489" operator="equal">
      <formula>"NO CUMPLE"</formula>
    </cfRule>
    <cfRule type="cellIs" dxfId="1702" priority="1490" operator="equal">
      <formula>"CUMPLE"</formula>
    </cfRule>
  </conditionalFormatting>
  <conditionalFormatting sqref="K325:K326">
    <cfRule type="expression" dxfId="1701" priority="1487">
      <formula>J325="NO CUMPLE"</formula>
    </cfRule>
    <cfRule type="expression" dxfId="1700" priority="1488">
      <formula>J325="CUMPLE"</formula>
    </cfRule>
  </conditionalFormatting>
  <conditionalFormatting sqref="J325:J326">
    <cfRule type="cellIs" dxfId="1699" priority="1485" operator="equal">
      <formula>"NO CUMPLE"</formula>
    </cfRule>
    <cfRule type="cellIs" dxfId="1698" priority="1486" operator="equal">
      <formula>"CUMPLE"</formula>
    </cfRule>
  </conditionalFormatting>
  <conditionalFormatting sqref="M325">
    <cfRule type="expression" dxfId="1697" priority="1483">
      <formula>L325="NO CUMPLE"</formula>
    </cfRule>
    <cfRule type="expression" dxfId="1696" priority="1484">
      <formula>L325="CUMPLE"</formula>
    </cfRule>
  </conditionalFormatting>
  <conditionalFormatting sqref="K327">
    <cfRule type="expression" dxfId="1695" priority="1481">
      <formula>J327="NO CUMPLE"</formula>
    </cfRule>
    <cfRule type="expression" dxfId="1694" priority="1482">
      <formula>J327="CUMPLE"</formula>
    </cfRule>
  </conditionalFormatting>
  <conditionalFormatting sqref="M327">
    <cfRule type="expression" dxfId="1693" priority="1479">
      <formula>L327="NO CUMPLE"</formula>
    </cfRule>
    <cfRule type="expression" dxfId="1692" priority="1480">
      <formula>L327="CUMPLE"</formula>
    </cfRule>
  </conditionalFormatting>
  <conditionalFormatting sqref="J327">
    <cfRule type="cellIs" dxfId="1691" priority="1477" operator="equal">
      <formula>"NO CUMPLE"</formula>
    </cfRule>
    <cfRule type="cellIs" dxfId="1690" priority="1478" operator="equal">
      <formula>"CUMPLE"</formula>
    </cfRule>
  </conditionalFormatting>
  <conditionalFormatting sqref="L327:L329">
    <cfRule type="cellIs" dxfId="1689" priority="1475" operator="equal">
      <formula>"NO CUMPLE"</formula>
    </cfRule>
    <cfRule type="cellIs" dxfId="1688" priority="1476" operator="equal">
      <formula>"CUMPLE"</formula>
    </cfRule>
  </conditionalFormatting>
  <conditionalFormatting sqref="K328:K329">
    <cfRule type="expression" dxfId="1687" priority="1473">
      <formula>J328="NO CUMPLE"</formula>
    </cfRule>
    <cfRule type="expression" dxfId="1686" priority="1474">
      <formula>J328="CUMPLE"</formula>
    </cfRule>
  </conditionalFormatting>
  <conditionalFormatting sqref="J328:J329">
    <cfRule type="cellIs" dxfId="1685" priority="1471" operator="equal">
      <formula>"NO CUMPLE"</formula>
    </cfRule>
    <cfRule type="cellIs" dxfId="1684" priority="1472" operator="equal">
      <formula>"CUMPLE"</formula>
    </cfRule>
  </conditionalFormatting>
  <conditionalFormatting sqref="M328">
    <cfRule type="expression" dxfId="1683" priority="1469">
      <formula>L328="NO CUMPLE"</formula>
    </cfRule>
    <cfRule type="expression" dxfId="1682" priority="1470">
      <formula>L328="CUMPLE"</formula>
    </cfRule>
  </conditionalFormatting>
  <conditionalFormatting sqref="K330">
    <cfRule type="expression" dxfId="1681" priority="1467">
      <formula>J330="NO CUMPLE"</formula>
    </cfRule>
    <cfRule type="expression" dxfId="1680" priority="1468">
      <formula>J330="CUMPLE"</formula>
    </cfRule>
  </conditionalFormatting>
  <conditionalFormatting sqref="M330">
    <cfRule type="expression" dxfId="1679" priority="1465">
      <formula>L330="NO CUMPLE"</formula>
    </cfRule>
    <cfRule type="expression" dxfId="1678" priority="1466">
      <formula>L330="CUMPLE"</formula>
    </cfRule>
  </conditionalFormatting>
  <conditionalFormatting sqref="J330">
    <cfRule type="cellIs" dxfId="1677" priority="1463" operator="equal">
      <formula>"NO CUMPLE"</formula>
    </cfRule>
    <cfRule type="cellIs" dxfId="1676" priority="1464" operator="equal">
      <formula>"CUMPLE"</formula>
    </cfRule>
  </conditionalFormatting>
  <conditionalFormatting sqref="L330:L332">
    <cfRule type="cellIs" dxfId="1675" priority="1461" operator="equal">
      <formula>"NO CUMPLE"</formula>
    </cfRule>
    <cfRule type="cellIs" dxfId="1674" priority="1462" operator="equal">
      <formula>"CUMPLE"</formula>
    </cfRule>
  </conditionalFormatting>
  <conditionalFormatting sqref="K331:K332">
    <cfRule type="expression" dxfId="1673" priority="1459">
      <formula>J331="NO CUMPLE"</formula>
    </cfRule>
    <cfRule type="expression" dxfId="1672" priority="1460">
      <formula>J331="CUMPLE"</formula>
    </cfRule>
  </conditionalFormatting>
  <conditionalFormatting sqref="J331:J332">
    <cfRule type="cellIs" dxfId="1671" priority="1457" operator="equal">
      <formula>"NO CUMPLE"</formula>
    </cfRule>
    <cfRule type="cellIs" dxfId="1670" priority="1458" operator="equal">
      <formula>"CUMPLE"</formula>
    </cfRule>
  </conditionalFormatting>
  <conditionalFormatting sqref="M331">
    <cfRule type="expression" dxfId="1669" priority="1455">
      <formula>L331="NO CUMPLE"</formula>
    </cfRule>
    <cfRule type="expression" dxfId="1668" priority="1456">
      <formula>L331="CUMPLE"</formula>
    </cfRule>
  </conditionalFormatting>
  <conditionalFormatting sqref="K333">
    <cfRule type="expression" dxfId="1667" priority="1453">
      <formula>J333="NO CUMPLE"</formula>
    </cfRule>
    <cfRule type="expression" dxfId="1666" priority="1454">
      <formula>J333="CUMPLE"</formula>
    </cfRule>
  </conditionalFormatting>
  <conditionalFormatting sqref="M333">
    <cfRule type="expression" dxfId="1665" priority="1451">
      <formula>L333="NO CUMPLE"</formula>
    </cfRule>
    <cfRule type="expression" dxfId="1664" priority="1452">
      <formula>L333="CUMPLE"</formula>
    </cfRule>
  </conditionalFormatting>
  <conditionalFormatting sqref="J333">
    <cfRule type="cellIs" dxfId="1663" priority="1449" operator="equal">
      <formula>"NO CUMPLE"</formula>
    </cfRule>
    <cfRule type="cellIs" dxfId="1662" priority="1450" operator="equal">
      <formula>"CUMPLE"</formula>
    </cfRule>
  </conditionalFormatting>
  <conditionalFormatting sqref="L333:L335">
    <cfRule type="cellIs" dxfId="1661" priority="1447" operator="equal">
      <formula>"NO CUMPLE"</formula>
    </cfRule>
    <cfRule type="cellIs" dxfId="1660" priority="1448" operator="equal">
      <formula>"CUMPLE"</formula>
    </cfRule>
  </conditionalFormatting>
  <conditionalFormatting sqref="K334:K335">
    <cfRule type="expression" dxfId="1659" priority="1445">
      <formula>J334="NO CUMPLE"</formula>
    </cfRule>
    <cfRule type="expression" dxfId="1658" priority="1446">
      <formula>J334="CUMPLE"</formula>
    </cfRule>
  </conditionalFormatting>
  <conditionalFormatting sqref="J334:J335">
    <cfRule type="cellIs" dxfId="1657" priority="1443" operator="equal">
      <formula>"NO CUMPLE"</formula>
    </cfRule>
    <cfRule type="cellIs" dxfId="1656" priority="1444" operator="equal">
      <formula>"CUMPLE"</formula>
    </cfRule>
  </conditionalFormatting>
  <conditionalFormatting sqref="M334">
    <cfRule type="expression" dxfId="1655" priority="1441">
      <formula>L334="NO CUMPLE"</formula>
    </cfRule>
    <cfRule type="expression" dxfId="1654" priority="1442">
      <formula>L334="CUMPLE"</formula>
    </cfRule>
  </conditionalFormatting>
  <conditionalFormatting sqref="K343">
    <cfRule type="expression" dxfId="1653" priority="1439">
      <formula>J343="NO CUMPLE"</formula>
    </cfRule>
    <cfRule type="expression" dxfId="1652" priority="1440">
      <formula>J343="CUMPLE"</formula>
    </cfRule>
  </conditionalFormatting>
  <conditionalFormatting sqref="M343">
    <cfRule type="expression" dxfId="1651" priority="1437">
      <formula>L343="NO CUMPLE"</formula>
    </cfRule>
    <cfRule type="expression" dxfId="1650" priority="1438">
      <formula>L343="CUMPLE"</formula>
    </cfRule>
  </conditionalFormatting>
  <conditionalFormatting sqref="J343">
    <cfRule type="cellIs" dxfId="1649" priority="1435" operator="equal">
      <formula>"NO CUMPLE"</formula>
    </cfRule>
    <cfRule type="cellIs" dxfId="1648" priority="1436" operator="equal">
      <formula>"CUMPLE"</formula>
    </cfRule>
  </conditionalFormatting>
  <conditionalFormatting sqref="L343:L345">
    <cfRule type="cellIs" dxfId="1647" priority="1433" operator="equal">
      <formula>"NO CUMPLE"</formula>
    </cfRule>
    <cfRule type="cellIs" dxfId="1646" priority="1434" operator="equal">
      <formula>"CUMPLE"</formula>
    </cfRule>
  </conditionalFormatting>
  <conditionalFormatting sqref="K344:K345">
    <cfRule type="expression" dxfId="1645" priority="1431">
      <formula>J344="NO CUMPLE"</formula>
    </cfRule>
    <cfRule type="expression" dxfId="1644" priority="1432">
      <formula>J344="CUMPLE"</formula>
    </cfRule>
  </conditionalFormatting>
  <conditionalFormatting sqref="J344:J345">
    <cfRule type="cellIs" dxfId="1643" priority="1429" operator="equal">
      <formula>"NO CUMPLE"</formula>
    </cfRule>
    <cfRule type="cellIs" dxfId="1642" priority="1430" operator="equal">
      <formula>"CUMPLE"</formula>
    </cfRule>
  </conditionalFormatting>
  <conditionalFormatting sqref="M344">
    <cfRule type="expression" dxfId="1641" priority="1427">
      <formula>L344="NO CUMPLE"</formula>
    </cfRule>
    <cfRule type="expression" dxfId="1640" priority="1428">
      <formula>L344="CUMPLE"</formula>
    </cfRule>
  </conditionalFormatting>
  <conditionalFormatting sqref="K346">
    <cfRule type="expression" dxfId="1639" priority="1425">
      <formula>J346="NO CUMPLE"</formula>
    </cfRule>
    <cfRule type="expression" dxfId="1638" priority="1426">
      <formula>J346="CUMPLE"</formula>
    </cfRule>
  </conditionalFormatting>
  <conditionalFormatting sqref="M346">
    <cfRule type="expression" dxfId="1637" priority="1423">
      <formula>L346="NO CUMPLE"</formula>
    </cfRule>
    <cfRule type="expression" dxfId="1636" priority="1424">
      <formula>L346="CUMPLE"</formula>
    </cfRule>
  </conditionalFormatting>
  <conditionalFormatting sqref="J346">
    <cfRule type="cellIs" dxfId="1635" priority="1421" operator="equal">
      <formula>"NO CUMPLE"</formula>
    </cfRule>
    <cfRule type="cellIs" dxfId="1634" priority="1422" operator="equal">
      <formula>"CUMPLE"</formula>
    </cfRule>
  </conditionalFormatting>
  <conditionalFormatting sqref="L346:L348">
    <cfRule type="cellIs" dxfId="1633" priority="1419" operator="equal">
      <formula>"NO CUMPLE"</formula>
    </cfRule>
    <cfRule type="cellIs" dxfId="1632" priority="1420" operator="equal">
      <formula>"CUMPLE"</formula>
    </cfRule>
  </conditionalFormatting>
  <conditionalFormatting sqref="K347:K348">
    <cfRule type="expression" dxfId="1631" priority="1417">
      <formula>J347="NO CUMPLE"</formula>
    </cfRule>
    <cfRule type="expression" dxfId="1630" priority="1418">
      <formula>J347="CUMPLE"</formula>
    </cfRule>
  </conditionalFormatting>
  <conditionalFormatting sqref="J347:J348">
    <cfRule type="cellIs" dxfId="1629" priority="1415" operator="equal">
      <formula>"NO CUMPLE"</formula>
    </cfRule>
    <cfRule type="cellIs" dxfId="1628" priority="1416" operator="equal">
      <formula>"CUMPLE"</formula>
    </cfRule>
  </conditionalFormatting>
  <conditionalFormatting sqref="M347">
    <cfRule type="expression" dxfId="1627" priority="1413">
      <formula>L347="NO CUMPLE"</formula>
    </cfRule>
    <cfRule type="expression" dxfId="1626" priority="1414">
      <formula>L347="CUMPLE"</formula>
    </cfRule>
  </conditionalFormatting>
  <conditionalFormatting sqref="K349">
    <cfRule type="expression" dxfId="1625" priority="1411">
      <formula>J349="NO CUMPLE"</formula>
    </cfRule>
    <cfRule type="expression" dxfId="1624" priority="1412">
      <formula>J349="CUMPLE"</formula>
    </cfRule>
  </conditionalFormatting>
  <conditionalFormatting sqref="M349">
    <cfRule type="expression" dxfId="1623" priority="1409">
      <formula>L349="NO CUMPLE"</formula>
    </cfRule>
    <cfRule type="expression" dxfId="1622" priority="1410">
      <formula>L349="CUMPLE"</formula>
    </cfRule>
  </conditionalFormatting>
  <conditionalFormatting sqref="J349">
    <cfRule type="cellIs" dxfId="1621" priority="1407" operator="equal">
      <formula>"NO CUMPLE"</formula>
    </cfRule>
    <cfRule type="cellIs" dxfId="1620" priority="1408" operator="equal">
      <formula>"CUMPLE"</formula>
    </cfRule>
  </conditionalFormatting>
  <conditionalFormatting sqref="L349:L351">
    <cfRule type="cellIs" dxfId="1619" priority="1405" operator="equal">
      <formula>"NO CUMPLE"</formula>
    </cfRule>
    <cfRule type="cellIs" dxfId="1618" priority="1406" operator="equal">
      <formula>"CUMPLE"</formula>
    </cfRule>
  </conditionalFormatting>
  <conditionalFormatting sqref="K350:K351">
    <cfRule type="expression" dxfId="1617" priority="1403">
      <formula>J350="NO CUMPLE"</formula>
    </cfRule>
    <cfRule type="expression" dxfId="1616" priority="1404">
      <formula>J350="CUMPLE"</formula>
    </cfRule>
  </conditionalFormatting>
  <conditionalFormatting sqref="J350:J351">
    <cfRule type="cellIs" dxfId="1615" priority="1401" operator="equal">
      <formula>"NO CUMPLE"</formula>
    </cfRule>
    <cfRule type="cellIs" dxfId="1614" priority="1402" operator="equal">
      <formula>"CUMPLE"</formula>
    </cfRule>
  </conditionalFormatting>
  <conditionalFormatting sqref="M350">
    <cfRule type="expression" dxfId="1613" priority="1399">
      <formula>L350="NO CUMPLE"</formula>
    </cfRule>
    <cfRule type="expression" dxfId="1612" priority="1400">
      <formula>L350="CUMPLE"</formula>
    </cfRule>
  </conditionalFormatting>
  <conditionalFormatting sqref="K352">
    <cfRule type="expression" dxfId="1611" priority="1397">
      <formula>J352="NO CUMPLE"</formula>
    </cfRule>
    <cfRule type="expression" dxfId="1610" priority="1398">
      <formula>J352="CUMPLE"</formula>
    </cfRule>
  </conditionalFormatting>
  <conditionalFormatting sqref="M352">
    <cfRule type="expression" dxfId="1609" priority="1395">
      <formula>L352="NO CUMPLE"</formula>
    </cfRule>
    <cfRule type="expression" dxfId="1608" priority="1396">
      <formula>L352="CUMPLE"</formula>
    </cfRule>
  </conditionalFormatting>
  <conditionalFormatting sqref="J352">
    <cfRule type="cellIs" dxfId="1607" priority="1393" operator="equal">
      <formula>"NO CUMPLE"</formula>
    </cfRule>
    <cfRule type="cellIs" dxfId="1606" priority="1394" operator="equal">
      <formula>"CUMPLE"</formula>
    </cfRule>
  </conditionalFormatting>
  <conditionalFormatting sqref="L352:L354">
    <cfRule type="cellIs" dxfId="1605" priority="1391" operator="equal">
      <formula>"NO CUMPLE"</formula>
    </cfRule>
    <cfRule type="cellIs" dxfId="1604" priority="1392" operator="equal">
      <formula>"CUMPLE"</formula>
    </cfRule>
  </conditionalFormatting>
  <conditionalFormatting sqref="K353:K354">
    <cfRule type="expression" dxfId="1603" priority="1389">
      <formula>J353="NO CUMPLE"</formula>
    </cfRule>
    <cfRule type="expression" dxfId="1602" priority="1390">
      <formula>J353="CUMPLE"</formula>
    </cfRule>
  </conditionalFormatting>
  <conditionalFormatting sqref="J353:J354">
    <cfRule type="cellIs" dxfId="1601" priority="1387" operator="equal">
      <formula>"NO CUMPLE"</formula>
    </cfRule>
    <cfRule type="cellIs" dxfId="1600" priority="1388" operator="equal">
      <formula>"CUMPLE"</formula>
    </cfRule>
  </conditionalFormatting>
  <conditionalFormatting sqref="M353">
    <cfRule type="expression" dxfId="1599" priority="1385">
      <formula>L353="NO CUMPLE"</formula>
    </cfRule>
    <cfRule type="expression" dxfId="1598" priority="1386">
      <formula>L353="CUMPLE"</formula>
    </cfRule>
  </conditionalFormatting>
  <conditionalFormatting sqref="K355">
    <cfRule type="expression" dxfId="1597" priority="1383">
      <formula>J355="NO CUMPLE"</formula>
    </cfRule>
    <cfRule type="expression" dxfId="1596" priority="1384">
      <formula>J355="CUMPLE"</formula>
    </cfRule>
  </conditionalFormatting>
  <conditionalFormatting sqref="M355">
    <cfRule type="expression" dxfId="1595" priority="1381">
      <formula>L355="NO CUMPLE"</formula>
    </cfRule>
    <cfRule type="expression" dxfId="1594" priority="1382">
      <formula>L355="CUMPLE"</formula>
    </cfRule>
  </conditionalFormatting>
  <conditionalFormatting sqref="J355">
    <cfRule type="cellIs" dxfId="1593" priority="1379" operator="equal">
      <formula>"NO CUMPLE"</formula>
    </cfRule>
    <cfRule type="cellIs" dxfId="1592" priority="1380" operator="equal">
      <formula>"CUMPLE"</formula>
    </cfRule>
  </conditionalFormatting>
  <conditionalFormatting sqref="L355:L357">
    <cfRule type="cellIs" dxfId="1591" priority="1377" operator="equal">
      <formula>"NO CUMPLE"</formula>
    </cfRule>
    <cfRule type="cellIs" dxfId="1590" priority="1378" operator="equal">
      <formula>"CUMPLE"</formula>
    </cfRule>
  </conditionalFormatting>
  <conditionalFormatting sqref="K356:K357">
    <cfRule type="expression" dxfId="1589" priority="1375">
      <formula>J356="NO CUMPLE"</formula>
    </cfRule>
    <cfRule type="expression" dxfId="1588" priority="1376">
      <formula>J356="CUMPLE"</formula>
    </cfRule>
  </conditionalFormatting>
  <conditionalFormatting sqref="J356:J357">
    <cfRule type="cellIs" dxfId="1587" priority="1373" operator="equal">
      <formula>"NO CUMPLE"</formula>
    </cfRule>
    <cfRule type="cellIs" dxfId="1586" priority="1374" operator="equal">
      <formula>"CUMPLE"</formula>
    </cfRule>
  </conditionalFormatting>
  <conditionalFormatting sqref="M356">
    <cfRule type="expression" dxfId="1585" priority="1371">
      <formula>L356="NO CUMPLE"</formula>
    </cfRule>
    <cfRule type="expression" dxfId="1584" priority="1372">
      <formula>L356="CUMPLE"</formula>
    </cfRule>
  </conditionalFormatting>
  <conditionalFormatting sqref="K365">
    <cfRule type="expression" dxfId="1583" priority="1369">
      <formula>J365="NO CUMPLE"</formula>
    </cfRule>
    <cfRule type="expression" dxfId="1582" priority="1370">
      <formula>J365="CUMPLE"</formula>
    </cfRule>
  </conditionalFormatting>
  <conditionalFormatting sqref="M365">
    <cfRule type="expression" dxfId="1581" priority="1367">
      <formula>L365="NO CUMPLE"</formula>
    </cfRule>
    <cfRule type="expression" dxfId="1580" priority="1368">
      <formula>L365="CUMPLE"</formula>
    </cfRule>
  </conditionalFormatting>
  <conditionalFormatting sqref="J365">
    <cfRule type="cellIs" dxfId="1579" priority="1365" operator="equal">
      <formula>"NO CUMPLE"</formula>
    </cfRule>
    <cfRule type="cellIs" dxfId="1578" priority="1366" operator="equal">
      <formula>"CUMPLE"</formula>
    </cfRule>
  </conditionalFormatting>
  <conditionalFormatting sqref="L365:L367">
    <cfRule type="cellIs" dxfId="1577" priority="1363" operator="equal">
      <formula>"NO CUMPLE"</formula>
    </cfRule>
    <cfRule type="cellIs" dxfId="1576" priority="1364" operator="equal">
      <formula>"CUMPLE"</formula>
    </cfRule>
  </conditionalFormatting>
  <conditionalFormatting sqref="K366:K367">
    <cfRule type="expression" dxfId="1575" priority="1361">
      <formula>J366="NO CUMPLE"</formula>
    </cfRule>
    <cfRule type="expression" dxfId="1574" priority="1362">
      <formula>J366="CUMPLE"</formula>
    </cfRule>
  </conditionalFormatting>
  <conditionalFormatting sqref="J366:J367">
    <cfRule type="cellIs" dxfId="1573" priority="1359" operator="equal">
      <formula>"NO CUMPLE"</formula>
    </cfRule>
    <cfRule type="cellIs" dxfId="1572" priority="1360" operator="equal">
      <formula>"CUMPLE"</formula>
    </cfRule>
  </conditionalFormatting>
  <conditionalFormatting sqref="M366">
    <cfRule type="expression" dxfId="1571" priority="1357">
      <formula>L366="NO CUMPLE"</formula>
    </cfRule>
    <cfRule type="expression" dxfId="1570" priority="1358">
      <formula>L366="CUMPLE"</formula>
    </cfRule>
  </conditionalFormatting>
  <conditionalFormatting sqref="K368">
    <cfRule type="expression" dxfId="1569" priority="1355">
      <formula>J368="NO CUMPLE"</formula>
    </cfRule>
    <cfRule type="expression" dxfId="1568" priority="1356">
      <formula>J368="CUMPLE"</formula>
    </cfRule>
  </conditionalFormatting>
  <conditionalFormatting sqref="M368">
    <cfRule type="expression" dxfId="1567" priority="1353">
      <formula>L368="NO CUMPLE"</formula>
    </cfRule>
    <cfRule type="expression" dxfId="1566" priority="1354">
      <formula>L368="CUMPLE"</formula>
    </cfRule>
  </conditionalFormatting>
  <conditionalFormatting sqref="J368">
    <cfRule type="cellIs" dxfId="1565" priority="1351" operator="equal">
      <formula>"NO CUMPLE"</formula>
    </cfRule>
    <cfRule type="cellIs" dxfId="1564" priority="1352" operator="equal">
      <formula>"CUMPLE"</formula>
    </cfRule>
  </conditionalFormatting>
  <conditionalFormatting sqref="L368:L370">
    <cfRule type="cellIs" dxfId="1563" priority="1349" operator="equal">
      <formula>"NO CUMPLE"</formula>
    </cfRule>
    <cfRule type="cellIs" dxfId="1562" priority="1350" operator="equal">
      <formula>"CUMPLE"</formula>
    </cfRule>
  </conditionalFormatting>
  <conditionalFormatting sqref="K369:K370">
    <cfRule type="expression" dxfId="1561" priority="1347">
      <formula>J369="NO CUMPLE"</formula>
    </cfRule>
    <cfRule type="expression" dxfId="1560" priority="1348">
      <formula>J369="CUMPLE"</formula>
    </cfRule>
  </conditionalFormatting>
  <conditionalFormatting sqref="J369:J370">
    <cfRule type="cellIs" dxfId="1559" priority="1345" operator="equal">
      <formula>"NO CUMPLE"</formula>
    </cfRule>
    <cfRule type="cellIs" dxfId="1558" priority="1346" operator="equal">
      <formula>"CUMPLE"</formula>
    </cfRule>
  </conditionalFormatting>
  <conditionalFormatting sqref="M369">
    <cfRule type="expression" dxfId="1557" priority="1343">
      <formula>L369="NO CUMPLE"</formula>
    </cfRule>
    <cfRule type="expression" dxfId="1556" priority="1344">
      <formula>L369="CUMPLE"</formula>
    </cfRule>
  </conditionalFormatting>
  <conditionalFormatting sqref="K371">
    <cfRule type="expression" dxfId="1555" priority="1341">
      <formula>J371="NO CUMPLE"</formula>
    </cfRule>
    <cfRule type="expression" dxfId="1554" priority="1342">
      <formula>J371="CUMPLE"</formula>
    </cfRule>
  </conditionalFormatting>
  <conditionalFormatting sqref="M371">
    <cfRule type="expression" dxfId="1553" priority="1339">
      <formula>L371="NO CUMPLE"</formula>
    </cfRule>
    <cfRule type="expression" dxfId="1552" priority="1340">
      <formula>L371="CUMPLE"</formula>
    </cfRule>
  </conditionalFormatting>
  <conditionalFormatting sqref="J371">
    <cfRule type="cellIs" dxfId="1551" priority="1337" operator="equal">
      <formula>"NO CUMPLE"</formula>
    </cfRule>
    <cfRule type="cellIs" dxfId="1550" priority="1338" operator="equal">
      <formula>"CUMPLE"</formula>
    </cfRule>
  </conditionalFormatting>
  <conditionalFormatting sqref="L371:L373">
    <cfRule type="cellIs" dxfId="1549" priority="1335" operator="equal">
      <formula>"NO CUMPLE"</formula>
    </cfRule>
    <cfRule type="cellIs" dxfId="1548" priority="1336" operator="equal">
      <formula>"CUMPLE"</formula>
    </cfRule>
  </conditionalFormatting>
  <conditionalFormatting sqref="K372:K373">
    <cfRule type="expression" dxfId="1547" priority="1333">
      <formula>J372="NO CUMPLE"</formula>
    </cfRule>
    <cfRule type="expression" dxfId="1546" priority="1334">
      <formula>J372="CUMPLE"</formula>
    </cfRule>
  </conditionalFormatting>
  <conditionalFormatting sqref="J372:J373">
    <cfRule type="cellIs" dxfId="1545" priority="1331" operator="equal">
      <formula>"NO CUMPLE"</formula>
    </cfRule>
    <cfRule type="cellIs" dxfId="1544" priority="1332" operator="equal">
      <formula>"CUMPLE"</formula>
    </cfRule>
  </conditionalFormatting>
  <conditionalFormatting sqref="M372">
    <cfRule type="expression" dxfId="1543" priority="1329">
      <formula>L372="NO CUMPLE"</formula>
    </cfRule>
    <cfRule type="expression" dxfId="1542" priority="1330">
      <formula>L372="CUMPLE"</formula>
    </cfRule>
  </conditionalFormatting>
  <conditionalFormatting sqref="K374">
    <cfRule type="expression" dxfId="1541" priority="1327">
      <formula>J374="NO CUMPLE"</formula>
    </cfRule>
    <cfRule type="expression" dxfId="1540" priority="1328">
      <formula>J374="CUMPLE"</formula>
    </cfRule>
  </conditionalFormatting>
  <conditionalFormatting sqref="M374">
    <cfRule type="expression" dxfId="1539" priority="1325">
      <formula>L374="NO CUMPLE"</formula>
    </cfRule>
    <cfRule type="expression" dxfId="1538" priority="1326">
      <formula>L374="CUMPLE"</formula>
    </cfRule>
  </conditionalFormatting>
  <conditionalFormatting sqref="J374">
    <cfRule type="cellIs" dxfId="1537" priority="1323" operator="equal">
      <formula>"NO CUMPLE"</formula>
    </cfRule>
    <cfRule type="cellIs" dxfId="1536" priority="1324" operator="equal">
      <formula>"CUMPLE"</formula>
    </cfRule>
  </conditionalFormatting>
  <conditionalFormatting sqref="L374:L376">
    <cfRule type="cellIs" dxfId="1535" priority="1321" operator="equal">
      <formula>"NO CUMPLE"</formula>
    </cfRule>
    <cfRule type="cellIs" dxfId="1534" priority="1322" operator="equal">
      <formula>"CUMPLE"</formula>
    </cfRule>
  </conditionalFormatting>
  <conditionalFormatting sqref="K375:K376">
    <cfRule type="expression" dxfId="1533" priority="1319">
      <formula>J375="NO CUMPLE"</formula>
    </cfRule>
    <cfRule type="expression" dxfId="1532" priority="1320">
      <formula>J375="CUMPLE"</formula>
    </cfRule>
  </conditionalFormatting>
  <conditionalFormatting sqref="J375:J376">
    <cfRule type="cellIs" dxfId="1531" priority="1317" operator="equal">
      <formula>"NO CUMPLE"</formula>
    </cfRule>
    <cfRule type="cellIs" dxfId="1530" priority="1318" operator="equal">
      <formula>"CUMPLE"</formula>
    </cfRule>
  </conditionalFormatting>
  <conditionalFormatting sqref="M375">
    <cfRule type="expression" dxfId="1529" priority="1315">
      <formula>L375="NO CUMPLE"</formula>
    </cfRule>
    <cfRule type="expression" dxfId="1528" priority="1316">
      <formula>L375="CUMPLE"</formula>
    </cfRule>
  </conditionalFormatting>
  <conditionalFormatting sqref="K377">
    <cfRule type="expression" dxfId="1527" priority="1313">
      <formula>J377="NO CUMPLE"</formula>
    </cfRule>
    <cfRule type="expression" dxfId="1526" priority="1314">
      <formula>J377="CUMPLE"</formula>
    </cfRule>
  </conditionalFormatting>
  <conditionalFormatting sqref="M377">
    <cfRule type="expression" dxfId="1525" priority="1311">
      <formula>L377="NO CUMPLE"</formula>
    </cfRule>
    <cfRule type="expression" dxfId="1524" priority="1312">
      <formula>L377="CUMPLE"</formula>
    </cfRule>
  </conditionalFormatting>
  <conditionalFormatting sqref="J377">
    <cfRule type="cellIs" dxfId="1523" priority="1309" operator="equal">
      <formula>"NO CUMPLE"</formula>
    </cfRule>
    <cfRule type="cellIs" dxfId="1522" priority="1310" operator="equal">
      <formula>"CUMPLE"</formula>
    </cfRule>
  </conditionalFormatting>
  <conditionalFormatting sqref="L377:L379">
    <cfRule type="cellIs" dxfId="1521" priority="1307" operator="equal">
      <formula>"NO CUMPLE"</formula>
    </cfRule>
    <cfRule type="cellIs" dxfId="1520" priority="1308" operator="equal">
      <formula>"CUMPLE"</formula>
    </cfRule>
  </conditionalFormatting>
  <conditionalFormatting sqref="K378:K379">
    <cfRule type="expression" dxfId="1519" priority="1305">
      <formula>J378="NO CUMPLE"</formula>
    </cfRule>
    <cfRule type="expression" dxfId="1518" priority="1306">
      <formula>J378="CUMPLE"</formula>
    </cfRule>
  </conditionalFormatting>
  <conditionalFormatting sqref="J378:J379">
    <cfRule type="cellIs" dxfId="1517" priority="1303" operator="equal">
      <formula>"NO CUMPLE"</formula>
    </cfRule>
    <cfRule type="cellIs" dxfId="1516" priority="1304" operator="equal">
      <formula>"CUMPLE"</formula>
    </cfRule>
  </conditionalFormatting>
  <conditionalFormatting sqref="M378">
    <cfRule type="expression" dxfId="1515" priority="1301">
      <formula>L378="NO CUMPLE"</formula>
    </cfRule>
    <cfRule type="expression" dxfId="1514" priority="1302">
      <formula>L378="CUMPLE"</formula>
    </cfRule>
  </conditionalFormatting>
  <conditionalFormatting sqref="K387">
    <cfRule type="expression" dxfId="1513" priority="1299">
      <formula>J387="NO CUMPLE"</formula>
    </cfRule>
    <cfRule type="expression" dxfId="1512" priority="1300">
      <formula>J387="CUMPLE"</formula>
    </cfRule>
  </conditionalFormatting>
  <conditionalFormatting sqref="M387">
    <cfRule type="expression" dxfId="1511" priority="1297">
      <formula>L387="NO CUMPLE"</formula>
    </cfRule>
    <cfRule type="expression" dxfId="1510" priority="1298">
      <formula>L387="CUMPLE"</formula>
    </cfRule>
  </conditionalFormatting>
  <conditionalFormatting sqref="J387">
    <cfRule type="cellIs" dxfId="1509" priority="1295" operator="equal">
      <formula>"NO CUMPLE"</formula>
    </cfRule>
    <cfRule type="cellIs" dxfId="1508" priority="1296" operator="equal">
      <formula>"CUMPLE"</formula>
    </cfRule>
  </conditionalFormatting>
  <conditionalFormatting sqref="L387:L389">
    <cfRule type="cellIs" dxfId="1507" priority="1293" operator="equal">
      <formula>"NO CUMPLE"</formula>
    </cfRule>
    <cfRule type="cellIs" dxfId="1506" priority="1294" operator="equal">
      <formula>"CUMPLE"</formula>
    </cfRule>
  </conditionalFormatting>
  <conditionalFormatting sqref="K388:K389">
    <cfRule type="expression" dxfId="1505" priority="1291">
      <formula>J388="NO CUMPLE"</formula>
    </cfRule>
    <cfRule type="expression" dxfId="1504" priority="1292">
      <formula>J388="CUMPLE"</formula>
    </cfRule>
  </conditionalFormatting>
  <conditionalFormatting sqref="J388:J389">
    <cfRule type="cellIs" dxfId="1503" priority="1289" operator="equal">
      <formula>"NO CUMPLE"</formula>
    </cfRule>
    <cfRule type="cellIs" dxfId="1502" priority="1290" operator="equal">
      <formula>"CUMPLE"</formula>
    </cfRule>
  </conditionalFormatting>
  <conditionalFormatting sqref="M388">
    <cfRule type="expression" dxfId="1501" priority="1287">
      <formula>L388="NO CUMPLE"</formula>
    </cfRule>
    <cfRule type="expression" dxfId="1500" priority="1288">
      <formula>L388="CUMPLE"</formula>
    </cfRule>
  </conditionalFormatting>
  <conditionalFormatting sqref="K390">
    <cfRule type="expression" dxfId="1499" priority="1285">
      <formula>J390="NO CUMPLE"</formula>
    </cfRule>
    <cfRule type="expression" dxfId="1498" priority="1286">
      <formula>J390="CUMPLE"</formula>
    </cfRule>
  </conditionalFormatting>
  <conditionalFormatting sqref="M390">
    <cfRule type="expression" dxfId="1497" priority="1283">
      <formula>L390="NO CUMPLE"</formula>
    </cfRule>
    <cfRule type="expression" dxfId="1496" priority="1284">
      <formula>L390="CUMPLE"</formula>
    </cfRule>
  </conditionalFormatting>
  <conditionalFormatting sqref="J390">
    <cfRule type="cellIs" dxfId="1495" priority="1281" operator="equal">
      <formula>"NO CUMPLE"</formula>
    </cfRule>
    <cfRule type="cellIs" dxfId="1494" priority="1282" operator="equal">
      <formula>"CUMPLE"</formula>
    </cfRule>
  </conditionalFormatting>
  <conditionalFormatting sqref="L390:L392">
    <cfRule type="cellIs" dxfId="1493" priority="1279" operator="equal">
      <formula>"NO CUMPLE"</formula>
    </cfRule>
    <cfRule type="cellIs" dxfId="1492" priority="1280" operator="equal">
      <formula>"CUMPLE"</formula>
    </cfRule>
  </conditionalFormatting>
  <conditionalFormatting sqref="K391:K392">
    <cfRule type="expression" dxfId="1491" priority="1277">
      <formula>J391="NO CUMPLE"</formula>
    </cfRule>
    <cfRule type="expression" dxfId="1490" priority="1278">
      <formula>J391="CUMPLE"</formula>
    </cfRule>
  </conditionalFormatting>
  <conditionalFormatting sqref="J391:J392">
    <cfRule type="cellIs" dxfId="1489" priority="1275" operator="equal">
      <formula>"NO CUMPLE"</formula>
    </cfRule>
    <cfRule type="cellIs" dxfId="1488" priority="1276" operator="equal">
      <formula>"CUMPLE"</formula>
    </cfRule>
  </conditionalFormatting>
  <conditionalFormatting sqref="M391">
    <cfRule type="expression" dxfId="1487" priority="1273">
      <formula>L391="NO CUMPLE"</formula>
    </cfRule>
    <cfRule type="expression" dxfId="1486" priority="1274">
      <formula>L391="CUMPLE"</formula>
    </cfRule>
  </conditionalFormatting>
  <conditionalFormatting sqref="K393">
    <cfRule type="expression" dxfId="1485" priority="1271">
      <formula>J393="NO CUMPLE"</formula>
    </cfRule>
    <cfRule type="expression" dxfId="1484" priority="1272">
      <formula>J393="CUMPLE"</formula>
    </cfRule>
  </conditionalFormatting>
  <conditionalFormatting sqref="M393">
    <cfRule type="expression" dxfId="1483" priority="1269">
      <formula>L393="NO CUMPLE"</formula>
    </cfRule>
    <cfRule type="expression" dxfId="1482" priority="1270">
      <formula>L393="CUMPLE"</formula>
    </cfRule>
  </conditionalFormatting>
  <conditionalFormatting sqref="J393">
    <cfRule type="cellIs" dxfId="1481" priority="1267" operator="equal">
      <formula>"NO CUMPLE"</formula>
    </cfRule>
    <cfRule type="cellIs" dxfId="1480" priority="1268" operator="equal">
      <formula>"CUMPLE"</formula>
    </cfRule>
  </conditionalFormatting>
  <conditionalFormatting sqref="L393:L395">
    <cfRule type="cellIs" dxfId="1479" priority="1265" operator="equal">
      <formula>"NO CUMPLE"</formula>
    </cfRule>
    <cfRule type="cellIs" dxfId="1478" priority="1266" operator="equal">
      <formula>"CUMPLE"</formula>
    </cfRule>
  </conditionalFormatting>
  <conditionalFormatting sqref="K394:K395">
    <cfRule type="expression" dxfId="1477" priority="1263">
      <formula>J394="NO CUMPLE"</formula>
    </cfRule>
    <cfRule type="expression" dxfId="1476" priority="1264">
      <formula>J394="CUMPLE"</formula>
    </cfRule>
  </conditionalFormatting>
  <conditionalFormatting sqref="J394:J395">
    <cfRule type="cellIs" dxfId="1475" priority="1261" operator="equal">
      <formula>"NO CUMPLE"</formula>
    </cfRule>
    <cfRule type="cellIs" dxfId="1474" priority="1262" operator="equal">
      <formula>"CUMPLE"</formula>
    </cfRule>
  </conditionalFormatting>
  <conditionalFormatting sqref="M394">
    <cfRule type="expression" dxfId="1473" priority="1259">
      <formula>L394="NO CUMPLE"</formula>
    </cfRule>
    <cfRule type="expression" dxfId="1472" priority="1260">
      <formula>L394="CUMPLE"</formula>
    </cfRule>
  </conditionalFormatting>
  <conditionalFormatting sqref="K396">
    <cfRule type="expression" dxfId="1471" priority="1257">
      <formula>J396="NO CUMPLE"</formula>
    </cfRule>
    <cfRule type="expression" dxfId="1470" priority="1258">
      <formula>J396="CUMPLE"</formula>
    </cfRule>
  </conditionalFormatting>
  <conditionalFormatting sqref="M396">
    <cfRule type="expression" dxfId="1469" priority="1255">
      <formula>L396="NO CUMPLE"</formula>
    </cfRule>
    <cfRule type="expression" dxfId="1468" priority="1256">
      <formula>L396="CUMPLE"</formula>
    </cfRule>
  </conditionalFormatting>
  <conditionalFormatting sqref="J396">
    <cfRule type="cellIs" dxfId="1467" priority="1253" operator="equal">
      <formula>"NO CUMPLE"</formula>
    </cfRule>
    <cfRule type="cellIs" dxfId="1466" priority="1254" operator="equal">
      <formula>"CUMPLE"</formula>
    </cfRule>
  </conditionalFormatting>
  <conditionalFormatting sqref="L396:L398">
    <cfRule type="cellIs" dxfId="1465" priority="1251" operator="equal">
      <formula>"NO CUMPLE"</formula>
    </cfRule>
    <cfRule type="cellIs" dxfId="1464" priority="1252" operator="equal">
      <formula>"CUMPLE"</formula>
    </cfRule>
  </conditionalFormatting>
  <conditionalFormatting sqref="K397:K398">
    <cfRule type="expression" dxfId="1463" priority="1249">
      <formula>J397="NO CUMPLE"</formula>
    </cfRule>
    <cfRule type="expression" dxfId="1462" priority="1250">
      <formula>J397="CUMPLE"</formula>
    </cfRule>
  </conditionalFormatting>
  <conditionalFormatting sqref="J397:J398">
    <cfRule type="cellIs" dxfId="1461" priority="1247" operator="equal">
      <formula>"NO CUMPLE"</formula>
    </cfRule>
    <cfRule type="cellIs" dxfId="1460" priority="1248" operator="equal">
      <formula>"CUMPLE"</formula>
    </cfRule>
  </conditionalFormatting>
  <conditionalFormatting sqref="M397">
    <cfRule type="expression" dxfId="1459" priority="1245">
      <formula>L397="NO CUMPLE"</formula>
    </cfRule>
    <cfRule type="expression" dxfId="1458" priority="1246">
      <formula>L397="CUMPLE"</formula>
    </cfRule>
  </conditionalFormatting>
  <conditionalFormatting sqref="K399">
    <cfRule type="expression" dxfId="1457" priority="1243">
      <formula>J399="NO CUMPLE"</formula>
    </cfRule>
    <cfRule type="expression" dxfId="1456" priority="1244">
      <formula>J399="CUMPLE"</formula>
    </cfRule>
  </conditionalFormatting>
  <conditionalFormatting sqref="M399">
    <cfRule type="expression" dxfId="1455" priority="1241">
      <formula>L399="NO CUMPLE"</formula>
    </cfRule>
    <cfRule type="expression" dxfId="1454" priority="1242">
      <formula>L399="CUMPLE"</formula>
    </cfRule>
  </conditionalFormatting>
  <conditionalFormatting sqref="J399">
    <cfRule type="cellIs" dxfId="1453" priority="1239" operator="equal">
      <formula>"NO CUMPLE"</formula>
    </cfRule>
    <cfRule type="cellIs" dxfId="1452" priority="1240" operator="equal">
      <formula>"CUMPLE"</formula>
    </cfRule>
  </conditionalFormatting>
  <conditionalFormatting sqref="L399:L401">
    <cfRule type="cellIs" dxfId="1451" priority="1237" operator="equal">
      <formula>"NO CUMPLE"</formula>
    </cfRule>
    <cfRule type="cellIs" dxfId="1450" priority="1238" operator="equal">
      <formula>"CUMPLE"</formula>
    </cfRule>
  </conditionalFormatting>
  <conditionalFormatting sqref="K400:K401">
    <cfRule type="expression" dxfId="1449" priority="1235">
      <formula>J400="NO CUMPLE"</formula>
    </cfRule>
    <cfRule type="expression" dxfId="1448" priority="1236">
      <formula>J400="CUMPLE"</formula>
    </cfRule>
  </conditionalFormatting>
  <conditionalFormatting sqref="J400:J401">
    <cfRule type="cellIs" dxfId="1447" priority="1233" operator="equal">
      <formula>"NO CUMPLE"</formula>
    </cfRule>
    <cfRule type="cellIs" dxfId="1446" priority="1234" operator="equal">
      <formula>"CUMPLE"</formula>
    </cfRule>
  </conditionalFormatting>
  <conditionalFormatting sqref="M400">
    <cfRule type="expression" dxfId="1445" priority="1231">
      <formula>L400="NO CUMPLE"</formula>
    </cfRule>
    <cfRule type="expression" dxfId="1444" priority="1232">
      <formula>L400="CUMPLE"</formula>
    </cfRule>
  </conditionalFormatting>
  <conditionalFormatting sqref="K409">
    <cfRule type="expression" dxfId="1443" priority="1229">
      <formula>J409="NO CUMPLE"</formula>
    </cfRule>
    <cfRule type="expression" dxfId="1442" priority="1230">
      <formula>J409="CUMPLE"</formula>
    </cfRule>
  </conditionalFormatting>
  <conditionalFormatting sqref="M409">
    <cfRule type="expression" dxfId="1441" priority="1227">
      <formula>L409="NO CUMPLE"</formula>
    </cfRule>
    <cfRule type="expression" dxfId="1440" priority="1228">
      <formula>L409="CUMPLE"</formula>
    </cfRule>
  </conditionalFormatting>
  <conditionalFormatting sqref="J409">
    <cfRule type="cellIs" dxfId="1439" priority="1225" operator="equal">
      <formula>"NO CUMPLE"</formula>
    </cfRule>
    <cfRule type="cellIs" dxfId="1438" priority="1226" operator="equal">
      <formula>"CUMPLE"</formula>
    </cfRule>
  </conditionalFormatting>
  <conditionalFormatting sqref="L409:L411">
    <cfRule type="cellIs" dxfId="1437" priority="1223" operator="equal">
      <formula>"NO CUMPLE"</formula>
    </cfRule>
    <cfRule type="cellIs" dxfId="1436" priority="1224" operator="equal">
      <formula>"CUMPLE"</formula>
    </cfRule>
  </conditionalFormatting>
  <conditionalFormatting sqref="K410:K411">
    <cfRule type="expression" dxfId="1435" priority="1221">
      <formula>J410="NO CUMPLE"</formula>
    </cfRule>
    <cfRule type="expression" dxfId="1434" priority="1222">
      <formula>J410="CUMPLE"</formula>
    </cfRule>
  </conditionalFormatting>
  <conditionalFormatting sqref="J410:J411">
    <cfRule type="cellIs" dxfId="1433" priority="1219" operator="equal">
      <formula>"NO CUMPLE"</formula>
    </cfRule>
    <cfRule type="cellIs" dxfId="1432" priority="1220" operator="equal">
      <formula>"CUMPLE"</formula>
    </cfRule>
  </conditionalFormatting>
  <conditionalFormatting sqref="M410">
    <cfRule type="expression" dxfId="1431" priority="1217">
      <formula>L410="NO CUMPLE"</formula>
    </cfRule>
    <cfRule type="expression" dxfId="1430" priority="1218">
      <formula>L410="CUMPLE"</formula>
    </cfRule>
  </conditionalFormatting>
  <conditionalFormatting sqref="K412">
    <cfRule type="expression" dxfId="1429" priority="1215">
      <formula>J412="NO CUMPLE"</formula>
    </cfRule>
    <cfRule type="expression" dxfId="1428" priority="1216">
      <formula>J412="CUMPLE"</formula>
    </cfRule>
  </conditionalFormatting>
  <conditionalFormatting sqref="M412">
    <cfRule type="expression" dxfId="1427" priority="1213">
      <formula>L412="NO CUMPLE"</formula>
    </cfRule>
    <cfRule type="expression" dxfId="1426" priority="1214">
      <formula>L412="CUMPLE"</formula>
    </cfRule>
  </conditionalFormatting>
  <conditionalFormatting sqref="J412">
    <cfRule type="cellIs" dxfId="1425" priority="1211" operator="equal">
      <formula>"NO CUMPLE"</formula>
    </cfRule>
    <cfRule type="cellIs" dxfId="1424" priority="1212" operator="equal">
      <formula>"CUMPLE"</formula>
    </cfRule>
  </conditionalFormatting>
  <conditionalFormatting sqref="L412:L414">
    <cfRule type="cellIs" dxfId="1423" priority="1209" operator="equal">
      <formula>"NO CUMPLE"</formula>
    </cfRule>
    <cfRule type="cellIs" dxfId="1422" priority="1210" operator="equal">
      <formula>"CUMPLE"</formula>
    </cfRule>
  </conditionalFormatting>
  <conditionalFormatting sqref="K413:K414">
    <cfRule type="expression" dxfId="1421" priority="1207">
      <formula>J413="NO CUMPLE"</formula>
    </cfRule>
    <cfRule type="expression" dxfId="1420" priority="1208">
      <formula>J413="CUMPLE"</formula>
    </cfRule>
  </conditionalFormatting>
  <conditionalFormatting sqref="J413:J414">
    <cfRule type="cellIs" dxfId="1419" priority="1205" operator="equal">
      <formula>"NO CUMPLE"</formula>
    </cfRule>
    <cfRule type="cellIs" dxfId="1418" priority="1206" operator="equal">
      <formula>"CUMPLE"</formula>
    </cfRule>
  </conditionalFormatting>
  <conditionalFormatting sqref="M413">
    <cfRule type="expression" dxfId="1417" priority="1203">
      <formula>L413="NO CUMPLE"</formula>
    </cfRule>
    <cfRule type="expression" dxfId="1416" priority="1204">
      <formula>L413="CUMPLE"</formula>
    </cfRule>
  </conditionalFormatting>
  <conditionalFormatting sqref="K415">
    <cfRule type="expression" dxfId="1415" priority="1201">
      <formula>J415="NO CUMPLE"</formula>
    </cfRule>
    <cfRule type="expression" dxfId="1414" priority="1202">
      <formula>J415="CUMPLE"</formula>
    </cfRule>
  </conditionalFormatting>
  <conditionalFormatting sqref="M415">
    <cfRule type="expression" dxfId="1413" priority="1199">
      <formula>L415="NO CUMPLE"</formula>
    </cfRule>
    <cfRule type="expression" dxfId="1412" priority="1200">
      <formula>L415="CUMPLE"</formula>
    </cfRule>
  </conditionalFormatting>
  <conditionalFormatting sqref="J415">
    <cfRule type="cellIs" dxfId="1411" priority="1197" operator="equal">
      <formula>"NO CUMPLE"</formula>
    </cfRule>
    <cfRule type="cellIs" dxfId="1410" priority="1198" operator="equal">
      <formula>"CUMPLE"</formula>
    </cfRule>
  </conditionalFormatting>
  <conditionalFormatting sqref="L415:L417">
    <cfRule type="cellIs" dxfId="1409" priority="1195" operator="equal">
      <formula>"NO CUMPLE"</formula>
    </cfRule>
    <cfRule type="cellIs" dxfId="1408" priority="1196" operator="equal">
      <formula>"CUMPLE"</formula>
    </cfRule>
  </conditionalFormatting>
  <conditionalFormatting sqref="K416:K417">
    <cfRule type="expression" dxfId="1407" priority="1193">
      <formula>J416="NO CUMPLE"</formula>
    </cfRule>
    <cfRule type="expression" dxfId="1406" priority="1194">
      <formula>J416="CUMPLE"</formula>
    </cfRule>
  </conditionalFormatting>
  <conditionalFormatting sqref="J416:J417">
    <cfRule type="cellIs" dxfId="1405" priority="1191" operator="equal">
      <formula>"NO CUMPLE"</formula>
    </cfRule>
    <cfRule type="cellIs" dxfId="1404" priority="1192" operator="equal">
      <formula>"CUMPLE"</formula>
    </cfRule>
  </conditionalFormatting>
  <conditionalFormatting sqref="M416">
    <cfRule type="expression" dxfId="1403" priority="1189">
      <formula>L416="NO CUMPLE"</formula>
    </cfRule>
    <cfRule type="expression" dxfId="1402" priority="1190">
      <formula>L416="CUMPLE"</formula>
    </cfRule>
  </conditionalFormatting>
  <conditionalFormatting sqref="K418">
    <cfRule type="expression" dxfId="1401" priority="1187">
      <formula>J418="NO CUMPLE"</formula>
    </cfRule>
    <cfRule type="expression" dxfId="1400" priority="1188">
      <formula>J418="CUMPLE"</formula>
    </cfRule>
  </conditionalFormatting>
  <conditionalFormatting sqref="M418">
    <cfRule type="expression" dxfId="1399" priority="1185">
      <formula>L418="NO CUMPLE"</formula>
    </cfRule>
    <cfRule type="expression" dxfId="1398" priority="1186">
      <formula>L418="CUMPLE"</formula>
    </cfRule>
  </conditionalFormatting>
  <conditionalFormatting sqref="J418">
    <cfRule type="cellIs" dxfId="1397" priority="1183" operator="equal">
      <formula>"NO CUMPLE"</formula>
    </cfRule>
    <cfRule type="cellIs" dxfId="1396" priority="1184" operator="equal">
      <formula>"CUMPLE"</formula>
    </cfRule>
  </conditionalFormatting>
  <conditionalFormatting sqref="L418:L420">
    <cfRule type="cellIs" dxfId="1395" priority="1181" operator="equal">
      <formula>"NO CUMPLE"</formula>
    </cfRule>
    <cfRule type="cellIs" dxfId="1394" priority="1182" operator="equal">
      <formula>"CUMPLE"</formula>
    </cfRule>
  </conditionalFormatting>
  <conditionalFormatting sqref="K419:K420">
    <cfRule type="expression" dxfId="1393" priority="1179">
      <formula>J419="NO CUMPLE"</formula>
    </cfRule>
    <cfRule type="expression" dxfId="1392" priority="1180">
      <formula>J419="CUMPLE"</formula>
    </cfRule>
  </conditionalFormatting>
  <conditionalFormatting sqref="J419:J420">
    <cfRule type="cellIs" dxfId="1391" priority="1177" operator="equal">
      <formula>"NO CUMPLE"</formula>
    </cfRule>
    <cfRule type="cellIs" dxfId="1390" priority="1178" operator="equal">
      <formula>"CUMPLE"</formula>
    </cfRule>
  </conditionalFormatting>
  <conditionalFormatting sqref="M419">
    <cfRule type="expression" dxfId="1389" priority="1175">
      <formula>L419="NO CUMPLE"</formula>
    </cfRule>
    <cfRule type="expression" dxfId="1388" priority="1176">
      <formula>L419="CUMPLE"</formula>
    </cfRule>
  </conditionalFormatting>
  <conditionalFormatting sqref="K421">
    <cfRule type="expression" dxfId="1387" priority="1173">
      <formula>J421="NO CUMPLE"</formula>
    </cfRule>
    <cfRule type="expression" dxfId="1386" priority="1174">
      <formula>J421="CUMPLE"</formula>
    </cfRule>
  </conditionalFormatting>
  <conditionalFormatting sqref="M421">
    <cfRule type="expression" dxfId="1385" priority="1171">
      <formula>L421="NO CUMPLE"</formula>
    </cfRule>
    <cfRule type="expression" dxfId="1384" priority="1172">
      <formula>L421="CUMPLE"</formula>
    </cfRule>
  </conditionalFormatting>
  <conditionalFormatting sqref="J421">
    <cfRule type="cellIs" dxfId="1383" priority="1169" operator="equal">
      <formula>"NO CUMPLE"</formula>
    </cfRule>
    <cfRule type="cellIs" dxfId="1382" priority="1170" operator="equal">
      <formula>"CUMPLE"</formula>
    </cfRule>
  </conditionalFormatting>
  <conditionalFormatting sqref="L421:L423">
    <cfRule type="cellIs" dxfId="1381" priority="1167" operator="equal">
      <formula>"NO CUMPLE"</formula>
    </cfRule>
    <cfRule type="cellIs" dxfId="1380" priority="1168" operator="equal">
      <formula>"CUMPLE"</formula>
    </cfRule>
  </conditionalFormatting>
  <conditionalFormatting sqref="K422:K423">
    <cfRule type="expression" dxfId="1379" priority="1165">
      <formula>J422="NO CUMPLE"</formula>
    </cfRule>
    <cfRule type="expression" dxfId="1378" priority="1166">
      <formula>J422="CUMPLE"</formula>
    </cfRule>
  </conditionalFormatting>
  <conditionalFormatting sqref="J422:J423">
    <cfRule type="cellIs" dxfId="1377" priority="1163" operator="equal">
      <formula>"NO CUMPLE"</formula>
    </cfRule>
    <cfRule type="cellIs" dxfId="1376" priority="1164" operator="equal">
      <formula>"CUMPLE"</formula>
    </cfRule>
  </conditionalFormatting>
  <conditionalFormatting sqref="M422">
    <cfRule type="expression" dxfId="1375" priority="1161">
      <formula>L422="NO CUMPLE"</formula>
    </cfRule>
    <cfRule type="expression" dxfId="1374" priority="1162">
      <formula>L422="CUMPLE"</formula>
    </cfRule>
  </conditionalFormatting>
  <conditionalFormatting sqref="K431">
    <cfRule type="expression" dxfId="1373" priority="1159">
      <formula>J431="NO CUMPLE"</formula>
    </cfRule>
    <cfRule type="expression" dxfId="1372" priority="1160">
      <formula>J431="CUMPLE"</formula>
    </cfRule>
  </conditionalFormatting>
  <conditionalFormatting sqref="M431">
    <cfRule type="expression" dxfId="1371" priority="1157">
      <formula>L431="NO CUMPLE"</formula>
    </cfRule>
    <cfRule type="expression" dxfId="1370" priority="1158">
      <formula>L431="CUMPLE"</formula>
    </cfRule>
  </conditionalFormatting>
  <conditionalFormatting sqref="J431">
    <cfRule type="cellIs" dxfId="1369" priority="1155" operator="equal">
      <formula>"NO CUMPLE"</formula>
    </cfRule>
    <cfRule type="cellIs" dxfId="1368" priority="1156" operator="equal">
      <formula>"CUMPLE"</formula>
    </cfRule>
  </conditionalFormatting>
  <conditionalFormatting sqref="L431:L433">
    <cfRule type="cellIs" dxfId="1367" priority="1153" operator="equal">
      <formula>"NO CUMPLE"</formula>
    </cfRule>
    <cfRule type="cellIs" dxfId="1366" priority="1154" operator="equal">
      <formula>"CUMPLE"</formula>
    </cfRule>
  </conditionalFormatting>
  <conditionalFormatting sqref="K432:K433">
    <cfRule type="expression" dxfId="1365" priority="1151">
      <formula>J432="NO CUMPLE"</formula>
    </cfRule>
    <cfRule type="expression" dxfId="1364" priority="1152">
      <formula>J432="CUMPLE"</formula>
    </cfRule>
  </conditionalFormatting>
  <conditionalFormatting sqref="J432:J433">
    <cfRule type="cellIs" dxfId="1363" priority="1149" operator="equal">
      <formula>"NO CUMPLE"</formula>
    </cfRule>
    <cfRule type="cellIs" dxfId="1362" priority="1150" operator="equal">
      <formula>"CUMPLE"</formula>
    </cfRule>
  </conditionalFormatting>
  <conditionalFormatting sqref="M432">
    <cfRule type="expression" dxfId="1361" priority="1147">
      <formula>L432="NO CUMPLE"</formula>
    </cfRule>
    <cfRule type="expression" dxfId="1360" priority="1148">
      <formula>L432="CUMPLE"</formula>
    </cfRule>
  </conditionalFormatting>
  <conditionalFormatting sqref="K434">
    <cfRule type="expression" dxfId="1359" priority="1145">
      <formula>J434="NO CUMPLE"</formula>
    </cfRule>
    <cfRule type="expression" dxfId="1358" priority="1146">
      <formula>J434="CUMPLE"</formula>
    </cfRule>
  </conditionalFormatting>
  <conditionalFormatting sqref="M434">
    <cfRule type="expression" dxfId="1357" priority="1143">
      <formula>L434="NO CUMPLE"</formula>
    </cfRule>
    <cfRule type="expression" dxfId="1356" priority="1144">
      <formula>L434="CUMPLE"</formula>
    </cfRule>
  </conditionalFormatting>
  <conditionalFormatting sqref="J434">
    <cfRule type="cellIs" dxfId="1355" priority="1141" operator="equal">
      <formula>"NO CUMPLE"</formula>
    </cfRule>
    <cfRule type="cellIs" dxfId="1354" priority="1142" operator="equal">
      <formula>"CUMPLE"</formula>
    </cfRule>
  </conditionalFormatting>
  <conditionalFormatting sqref="L434:L436">
    <cfRule type="cellIs" dxfId="1353" priority="1139" operator="equal">
      <formula>"NO CUMPLE"</formula>
    </cfRule>
    <cfRule type="cellIs" dxfId="1352" priority="1140" operator="equal">
      <formula>"CUMPLE"</formula>
    </cfRule>
  </conditionalFormatting>
  <conditionalFormatting sqref="K435:K436">
    <cfRule type="expression" dxfId="1351" priority="1137">
      <formula>J435="NO CUMPLE"</formula>
    </cfRule>
    <cfRule type="expression" dxfId="1350" priority="1138">
      <formula>J435="CUMPLE"</formula>
    </cfRule>
  </conditionalFormatting>
  <conditionalFormatting sqref="J435:J436">
    <cfRule type="cellIs" dxfId="1349" priority="1135" operator="equal">
      <formula>"NO CUMPLE"</formula>
    </cfRule>
    <cfRule type="cellIs" dxfId="1348" priority="1136" operator="equal">
      <formula>"CUMPLE"</formula>
    </cfRule>
  </conditionalFormatting>
  <conditionalFormatting sqref="M435">
    <cfRule type="expression" dxfId="1347" priority="1133">
      <formula>L435="NO CUMPLE"</formula>
    </cfRule>
    <cfRule type="expression" dxfId="1346" priority="1134">
      <formula>L435="CUMPLE"</formula>
    </cfRule>
  </conditionalFormatting>
  <conditionalFormatting sqref="K437">
    <cfRule type="expression" dxfId="1345" priority="1131">
      <formula>J437="NO CUMPLE"</formula>
    </cfRule>
    <cfRule type="expression" dxfId="1344" priority="1132">
      <formula>J437="CUMPLE"</formula>
    </cfRule>
  </conditionalFormatting>
  <conditionalFormatting sqref="M437">
    <cfRule type="expression" dxfId="1343" priority="1129">
      <formula>L437="NO CUMPLE"</formula>
    </cfRule>
    <cfRule type="expression" dxfId="1342" priority="1130">
      <formula>L437="CUMPLE"</formula>
    </cfRule>
  </conditionalFormatting>
  <conditionalFormatting sqref="J437">
    <cfRule type="cellIs" dxfId="1341" priority="1127" operator="equal">
      <formula>"NO CUMPLE"</formula>
    </cfRule>
    <cfRule type="cellIs" dxfId="1340" priority="1128" operator="equal">
      <formula>"CUMPLE"</formula>
    </cfRule>
  </conditionalFormatting>
  <conditionalFormatting sqref="L437:L439">
    <cfRule type="cellIs" dxfId="1339" priority="1125" operator="equal">
      <formula>"NO CUMPLE"</formula>
    </cfRule>
    <cfRule type="cellIs" dxfId="1338" priority="1126" operator="equal">
      <formula>"CUMPLE"</formula>
    </cfRule>
  </conditionalFormatting>
  <conditionalFormatting sqref="K438:K439">
    <cfRule type="expression" dxfId="1337" priority="1123">
      <formula>J438="NO CUMPLE"</formula>
    </cfRule>
    <cfRule type="expression" dxfId="1336" priority="1124">
      <formula>J438="CUMPLE"</formula>
    </cfRule>
  </conditionalFormatting>
  <conditionalFormatting sqref="J438:J439">
    <cfRule type="cellIs" dxfId="1335" priority="1121" operator="equal">
      <formula>"NO CUMPLE"</formula>
    </cfRule>
    <cfRule type="cellIs" dxfId="1334" priority="1122" operator="equal">
      <formula>"CUMPLE"</formula>
    </cfRule>
  </conditionalFormatting>
  <conditionalFormatting sqref="M438">
    <cfRule type="expression" dxfId="1333" priority="1119">
      <formula>L438="NO CUMPLE"</formula>
    </cfRule>
    <cfRule type="expression" dxfId="1332" priority="1120">
      <formula>L438="CUMPLE"</formula>
    </cfRule>
  </conditionalFormatting>
  <conditionalFormatting sqref="K440">
    <cfRule type="expression" dxfId="1331" priority="1117">
      <formula>J440="NO CUMPLE"</formula>
    </cfRule>
    <cfRule type="expression" dxfId="1330" priority="1118">
      <formula>J440="CUMPLE"</formula>
    </cfRule>
  </conditionalFormatting>
  <conditionalFormatting sqref="M440">
    <cfRule type="expression" dxfId="1329" priority="1115">
      <formula>L440="NO CUMPLE"</formula>
    </cfRule>
    <cfRule type="expression" dxfId="1328" priority="1116">
      <formula>L440="CUMPLE"</formula>
    </cfRule>
  </conditionalFormatting>
  <conditionalFormatting sqref="J440">
    <cfRule type="cellIs" dxfId="1327" priority="1113" operator="equal">
      <formula>"NO CUMPLE"</formula>
    </cfRule>
    <cfRule type="cellIs" dxfId="1326" priority="1114" operator="equal">
      <formula>"CUMPLE"</formula>
    </cfRule>
  </conditionalFormatting>
  <conditionalFormatting sqref="L440:L442">
    <cfRule type="cellIs" dxfId="1325" priority="1111" operator="equal">
      <formula>"NO CUMPLE"</formula>
    </cfRule>
    <cfRule type="cellIs" dxfId="1324" priority="1112" operator="equal">
      <formula>"CUMPLE"</formula>
    </cfRule>
  </conditionalFormatting>
  <conditionalFormatting sqref="K441:K442">
    <cfRule type="expression" dxfId="1323" priority="1109">
      <formula>J441="NO CUMPLE"</formula>
    </cfRule>
    <cfRule type="expression" dxfId="1322" priority="1110">
      <formula>J441="CUMPLE"</formula>
    </cfRule>
  </conditionalFormatting>
  <conditionalFormatting sqref="J441:J442">
    <cfRule type="cellIs" dxfId="1321" priority="1107" operator="equal">
      <formula>"NO CUMPLE"</formula>
    </cfRule>
    <cfRule type="cellIs" dxfId="1320" priority="1108" operator="equal">
      <formula>"CUMPLE"</formula>
    </cfRule>
  </conditionalFormatting>
  <conditionalFormatting sqref="M441">
    <cfRule type="expression" dxfId="1319" priority="1105">
      <formula>L441="NO CUMPLE"</formula>
    </cfRule>
    <cfRule type="expression" dxfId="1318" priority="1106">
      <formula>L441="CUMPLE"</formula>
    </cfRule>
  </conditionalFormatting>
  <conditionalFormatting sqref="K443">
    <cfRule type="expression" dxfId="1317" priority="1103">
      <formula>J443="NO CUMPLE"</formula>
    </cfRule>
    <cfRule type="expression" dxfId="1316" priority="1104">
      <formula>J443="CUMPLE"</formula>
    </cfRule>
  </conditionalFormatting>
  <conditionalFormatting sqref="M443">
    <cfRule type="expression" dxfId="1315" priority="1101">
      <formula>L443="NO CUMPLE"</formula>
    </cfRule>
    <cfRule type="expression" dxfId="1314" priority="1102">
      <formula>L443="CUMPLE"</formula>
    </cfRule>
  </conditionalFormatting>
  <conditionalFormatting sqref="J443">
    <cfRule type="cellIs" dxfId="1313" priority="1099" operator="equal">
      <formula>"NO CUMPLE"</formula>
    </cfRule>
    <cfRule type="cellIs" dxfId="1312" priority="1100" operator="equal">
      <formula>"CUMPLE"</formula>
    </cfRule>
  </conditionalFormatting>
  <conditionalFormatting sqref="L443:L445">
    <cfRule type="cellIs" dxfId="1311" priority="1097" operator="equal">
      <formula>"NO CUMPLE"</formula>
    </cfRule>
    <cfRule type="cellIs" dxfId="1310" priority="1098" operator="equal">
      <formula>"CUMPLE"</formula>
    </cfRule>
  </conditionalFormatting>
  <conditionalFormatting sqref="K444:K445">
    <cfRule type="expression" dxfId="1309" priority="1095">
      <formula>J444="NO CUMPLE"</formula>
    </cfRule>
    <cfRule type="expression" dxfId="1308" priority="1096">
      <formula>J444="CUMPLE"</formula>
    </cfRule>
  </conditionalFormatting>
  <conditionalFormatting sqref="J444:J445">
    <cfRule type="cellIs" dxfId="1307" priority="1093" operator="equal">
      <formula>"NO CUMPLE"</formula>
    </cfRule>
    <cfRule type="cellIs" dxfId="1306" priority="1094" operator="equal">
      <formula>"CUMPLE"</formula>
    </cfRule>
  </conditionalFormatting>
  <conditionalFormatting sqref="M444">
    <cfRule type="expression" dxfId="1305" priority="1091">
      <formula>L444="NO CUMPLE"</formula>
    </cfRule>
    <cfRule type="expression" dxfId="1304" priority="1092">
      <formula>L444="CUMPLE"</formula>
    </cfRule>
  </conditionalFormatting>
  <conditionalFormatting sqref="K453">
    <cfRule type="expression" dxfId="1303" priority="1089">
      <formula>J453="NO CUMPLE"</formula>
    </cfRule>
    <cfRule type="expression" dxfId="1302" priority="1090">
      <formula>J453="CUMPLE"</formula>
    </cfRule>
  </conditionalFormatting>
  <conditionalFormatting sqref="M453">
    <cfRule type="expression" dxfId="1301" priority="1087">
      <formula>L453="NO CUMPLE"</formula>
    </cfRule>
    <cfRule type="expression" dxfId="1300" priority="1088">
      <formula>L453="CUMPLE"</formula>
    </cfRule>
  </conditionalFormatting>
  <conditionalFormatting sqref="J453">
    <cfRule type="cellIs" dxfId="1299" priority="1085" operator="equal">
      <formula>"NO CUMPLE"</formula>
    </cfRule>
    <cfRule type="cellIs" dxfId="1298" priority="1086" operator="equal">
      <formula>"CUMPLE"</formula>
    </cfRule>
  </conditionalFormatting>
  <conditionalFormatting sqref="L453:L455">
    <cfRule type="cellIs" dxfId="1297" priority="1083" operator="equal">
      <formula>"NO CUMPLE"</formula>
    </cfRule>
    <cfRule type="cellIs" dxfId="1296" priority="1084" operator="equal">
      <formula>"CUMPLE"</formula>
    </cfRule>
  </conditionalFormatting>
  <conditionalFormatting sqref="K454:K455">
    <cfRule type="expression" dxfId="1295" priority="1081">
      <formula>J454="NO CUMPLE"</formula>
    </cfRule>
    <cfRule type="expression" dxfId="1294" priority="1082">
      <formula>J454="CUMPLE"</formula>
    </cfRule>
  </conditionalFormatting>
  <conditionalFormatting sqref="J454:J455">
    <cfRule type="cellIs" dxfId="1293" priority="1079" operator="equal">
      <formula>"NO CUMPLE"</formula>
    </cfRule>
    <cfRule type="cellIs" dxfId="1292" priority="1080" operator="equal">
      <formula>"CUMPLE"</formula>
    </cfRule>
  </conditionalFormatting>
  <conditionalFormatting sqref="M454">
    <cfRule type="expression" dxfId="1291" priority="1077">
      <formula>L454="NO CUMPLE"</formula>
    </cfRule>
    <cfRule type="expression" dxfId="1290" priority="1078">
      <formula>L454="CUMPLE"</formula>
    </cfRule>
  </conditionalFormatting>
  <conditionalFormatting sqref="K456">
    <cfRule type="expression" dxfId="1289" priority="1075">
      <formula>J456="NO CUMPLE"</formula>
    </cfRule>
    <cfRule type="expression" dxfId="1288" priority="1076">
      <formula>J456="CUMPLE"</formula>
    </cfRule>
  </conditionalFormatting>
  <conditionalFormatting sqref="M456">
    <cfRule type="expression" dxfId="1287" priority="1073">
      <formula>L456="NO CUMPLE"</formula>
    </cfRule>
    <cfRule type="expression" dxfId="1286" priority="1074">
      <formula>L456="CUMPLE"</formula>
    </cfRule>
  </conditionalFormatting>
  <conditionalFormatting sqref="J456">
    <cfRule type="cellIs" dxfId="1285" priority="1071" operator="equal">
      <formula>"NO CUMPLE"</formula>
    </cfRule>
    <cfRule type="cellIs" dxfId="1284" priority="1072" operator="equal">
      <formula>"CUMPLE"</formula>
    </cfRule>
  </conditionalFormatting>
  <conditionalFormatting sqref="L456:L458">
    <cfRule type="cellIs" dxfId="1283" priority="1069" operator="equal">
      <formula>"NO CUMPLE"</formula>
    </cfRule>
    <cfRule type="cellIs" dxfId="1282" priority="1070" operator="equal">
      <formula>"CUMPLE"</formula>
    </cfRule>
  </conditionalFormatting>
  <conditionalFormatting sqref="K457:K458">
    <cfRule type="expression" dxfId="1281" priority="1067">
      <formula>J457="NO CUMPLE"</formula>
    </cfRule>
    <cfRule type="expression" dxfId="1280" priority="1068">
      <formula>J457="CUMPLE"</formula>
    </cfRule>
  </conditionalFormatting>
  <conditionalFormatting sqref="J457:J458">
    <cfRule type="cellIs" dxfId="1279" priority="1065" operator="equal">
      <formula>"NO CUMPLE"</formula>
    </cfRule>
    <cfRule type="cellIs" dxfId="1278" priority="1066" operator="equal">
      <formula>"CUMPLE"</formula>
    </cfRule>
  </conditionalFormatting>
  <conditionalFormatting sqref="M457">
    <cfRule type="expression" dxfId="1277" priority="1063">
      <formula>L457="NO CUMPLE"</formula>
    </cfRule>
    <cfRule type="expression" dxfId="1276" priority="1064">
      <formula>L457="CUMPLE"</formula>
    </cfRule>
  </conditionalFormatting>
  <conditionalFormatting sqref="K459">
    <cfRule type="expression" dxfId="1275" priority="1061">
      <formula>J459="NO CUMPLE"</formula>
    </cfRule>
    <cfRule type="expression" dxfId="1274" priority="1062">
      <formula>J459="CUMPLE"</formula>
    </cfRule>
  </conditionalFormatting>
  <conditionalFormatting sqref="M459">
    <cfRule type="expression" dxfId="1273" priority="1059">
      <formula>L459="NO CUMPLE"</formula>
    </cfRule>
    <cfRule type="expression" dxfId="1272" priority="1060">
      <formula>L459="CUMPLE"</formula>
    </cfRule>
  </conditionalFormatting>
  <conditionalFormatting sqref="J459">
    <cfRule type="cellIs" dxfId="1271" priority="1057" operator="equal">
      <formula>"NO CUMPLE"</formula>
    </cfRule>
    <cfRule type="cellIs" dxfId="1270" priority="1058" operator="equal">
      <formula>"CUMPLE"</formula>
    </cfRule>
  </conditionalFormatting>
  <conditionalFormatting sqref="L459:L461">
    <cfRule type="cellIs" dxfId="1269" priority="1055" operator="equal">
      <formula>"NO CUMPLE"</formula>
    </cfRule>
    <cfRule type="cellIs" dxfId="1268" priority="1056" operator="equal">
      <formula>"CUMPLE"</formula>
    </cfRule>
  </conditionalFormatting>
  <conditionalFormatting sqref="K460:K461">
    <cfRule type="expression" dxfId="1267" priority="1053">
      <formula>J460="NO CUMPLE"</formula>
    </cfRule>
    <cfRule type="expression" dxfId="1266" priority="1054">
      <formula>J460="CUMPLE"</formula>
    </cfRule>
  </conditionalFormatting>
  <conditionalFormatting sqref="J460:J461">
    <cfRule type="cellIs" dxfId="1265" priority="1051" operator="equal">
      <formula>"NO CUMPLE"</formula>
    </cfRule>
    <cfRule type="cellIs" dxfId="1264" priority="1052" operator="equal">
      <formula>"CUMPLE"</formula>
    </cfRule>
  </conditionalFormatting>
  <conditionalFormatting sqref="M460">
    <cfRule type="expression" dxfId="1263" priority="1049">
      <formula>L460="NO CUMPLE"</formula>
    </cfRule>
    <cfRule type="expression" dxfId="1262" priority="1050">
      <formula>L460="CUMPLE"</formula>
    </cfRule>
  </conditionalFormatting>
  <conditionalFormatting sqref="K462">
    <cfRule type="expression" dxfId="1261" priority="1047">
      <formula>J462="NO CUMPLE"</formula>
    </cfRule>
    <cfRule type="expression" dxfId="1260" priority="1048">
      <formula>J462="CUMPLE"</formula>
    </cfRule>
  </conditionalFormatting>
  <conditionalFormatting sqref="M462">
    <cfRule type="expression" dxfId="1259" priority="1045">
      <formula>L462="NO CUMPLE"</formula>
    </cfRule>
    <cfRule type="expression" dxfId="1258" priority="1046">
      <formula>L462="CUMPLE"</formula>
    </cfRule>
  </conditionalFormatting>
  <conditionalFormatting sqref="J462">
    <cfRule type="cellIs" dxfId="1257" priority="1043" operator="equal">
      <formula>"NO CUMPLE"</formula>
    </cfRule>
    <cfRule type="cellIs" dxfId="1256" priority="1044" operator="equal">
      <formula>"CUMPLE"</formula>
    </cfRule>
  </conditionalFormatting>
  <conditionalFormatting sqref="L462:L464">
    <cfRule type="cellIs" dxfId="1255" priority="1041" operator="equal">
      <formula>"NO CUMPLE"</formula>
    </cfRule>
    <cfRule type="cellIs" dxfId="1254" priority="1042" operator="equal">
      <formula>"CUMPLE"</formula>
    </cfRule>
  </conditionalFormatting>
  <conditionalFormatting sqref="K463:K464">
    <cfRule type="expression" dxfId="1253" priority="1039">
      <formula>J463="NO CUMPLE"</formula>
    </cfRule>
    <cfRule type="expression" dxfId="1252" priority="1040">
      <formula>J463="CUMPLE"</formula>
    </cfRule>
  </conditionalFormatting>
  <conditionalFormatting sqref="J463:J464">
    <cfRule type="cellIs" dxfId="1251" priority="1037" operator="equal">
      <formula>"NO CUMPLE"</formula>
    </cfRule>
    <cfRule type="cellIs" dxfId="1250" priority="1038" operator="equal">
      <formula>"CUMPLE"</formula>
    </cfRule>
  </conditionalFormatting>
  <conditionalFormatting sqref="M463">
    <cfRule type="expression" dxfId="1249" priority="1035">
      <formula>L463="NO CUMPLE"</formula>
    </cfRule>
    <cfRule type="expression" dxfId="1248" priority="1036">
      <formula>L463="CUMPLE"</formula>
    </cfRule>
  </conditionalFormatting>
  <conditionalFormatting sqref="K465">
    <cfRule type="expression" dxfId="1247" priority="1033">
      <formula>J465="NO CUMPLE"</formula>
    </cfRule>
    <cfRule type="expression" dxfId="1246" priority="1034">
      <formula>J465="CUMPLE"</formula>
    </cfRule>
  </conditionalFormatting>
  <conditionalFormatting sqref="M465">
    <cfRule type="expression" dxfId="1245" priority="1031">
      <formula>L465="NO CUMPLE"</formula>
    </cfRule>
    <cfRule type="expression" dxfId="1244" priority="1032">
      <formula>L465="CUMPLE"</formula>
    </cfRule>
  </conditionalFormatting>
  <conditionalFormatting sqref="J465">
    <cfRule type="cellIs" dxfId="1243" priority="1029" operator="equal">
      <formula>"NO CUMPLE"</formula>
    </cfRule>
    <cfRule type="cellIs" dxfId="1242" priority="1030" operator="equal">
      <formula>"CUMPLE"</formula>
    </cfRule>
  </conditionalFormatting>
  <conditionalFormatting sqref="L465:L467">
    <cfRule type="cellIs" dxfId="1241" priority="1027" operator="equal">
      <formula>"NO CUMPLE"</formula>
    </cfRule>
    <cfRule type="cellIs" dxfId="1240" priority="1028" operator="equal">
      <formula>"CUMPLE"</formula>
    </cfRule>
  </conditionalFormatting>
  <conditionalFormatting sqref="K466:K467">
    <cfRule type="expression" dxfId="1239" priority="1025">
      <formula>J466="NO CUMPLE"</formula>
    </cfRule>
    <cfRule type="expression" dxfId="1238" priority="1026">
      <formula>J466="CUMPLE"</formula>
    </cfRule>
  </conditionalFormatting>
  <conditionalFormatting sqref="J466:J467">
    <cfRule type="cellIs" dxfId="1237" priority="1023" operator="equal">
      <formula>"NO CUMPLE"</formula>
    </cfRule>
    <cfRule type="cellIs" dxfId="1236" priority="1024" operator="equal">
      <formula>"CUMPLE"</formula>
    </cfRule>
  </conditionalFormatting>
  <conditionalFormatting sqref="M466">
    <cfRule type="expression" dxfId="1235" priority="1021">
      <formula>L466="NO CUMPLE"</formula>
    </cfRule>
    <cfRule type="expression" dxfId="1234" priority="1022">
      <formula>L466="CUMPLE"</formula>
    </cfRule>
  </conditionalFormatting>
  <conditionalFormatting sqref="K475">
    <cfRule type="expression" dxfId="1233" priority="1019">
      <formula>J475="NO CUMPLE"</formula>
    </cfRule>
    <cfRule type="expression" dxfId="1232" priority="1020">
      <formula>J475="CUMPLE"</formula>
    </cfRule>
  </conditionalFormatting>
  <conditionalFormatting sqref="M475">
    <cfRule type="expression" dxfId="1231" priority="1017">
      <formula>L475="NO CUMPLE"</formula>
    </cfRule>
    <cfRule type="expression" dxfId="1230" priority="1018">
      <formula>L475="CUMPLE"</formula>
    </cfRule>
  </conditionalFormatting>
  <conditionalFormatting sqref="J475">
    <cfRule type="cellIs" dxfId="1229" priority="1015" operator="equal">
      <formula>"NO CUMPLE"</formula>
    </cfRule>
    <cfRule type="cellIs" dxfId="1228" priority="1016" operator="equal">
      <formula>"CUMPLE"</formula>
    </cfRule>
  </conditionalFormatting>
  <conditionalFormatting sqref="L475:L477">
    <cfRule type="cellIs" dxfId="1227" priority="1013" operator="equal">
      <formula>"NO CUMPLE"</formula>
    </cfRule>
    <cfRule type="cellIs" dxfId="1226" priority="1014" operator="equal">
      <formula>"CUMPLE"</formula>
    </cfRule>
  </conditionalFormatting>
  <conditionalFormatting sqref="K476:K477">
    <cfRule type="expression" dxfId="1225" priority="1011">
      <formula>J476="NO CUMPLE"</formula>
    </cfRule>
    <cfRule type="expression" dxfId="1224" priority="1012">
      <formula>J476="CUMPLE"</formula>
    </cfRule>
  </conditionalFormatting>
  <conditionalFormatting sqref="J476:J477">
    <cfRule type="cellIs" dxfId="1223" priority="1009" operator="equal">
      <formula>"NO CUMPLE"</formula>
    </cfRule>
    <cfRule type="cellIs" dxfId="1222" priority="1010" operator="equal">
      <formula>"CUMPLE"</formula>
    </cfRule>
  </conditionalFormatting>
  <conditionalFormatting sqref="M476">
    <cfRule type="expression" dxfId="1221" priority="1007">
      <formula>L476="NO CUMPLE"</formula>
    </cfRule>
    <cfRule type="expression" dxfId="1220" priority="1008">
      <formula>L476="CUMPLE"</formula>
    </cfRule>
  </conditionalFormatting>
  <conditionalFormatting sqref="K478">
    <cfRule type="expression" dxfId="1219" priority="1005">
      <formula>J478="NO CUMPLE"</formula>
    </cfRule>
    <cfRule type="expression" dxfId="1218" priority="1006">
      <formula>J478="CUMPLE"</formula>
    </cfRule>
  </conditionalFormatting>
  <conditionalFormatting sqref="M478">
    <cfRule type="expression" dxfId="1217" priority="1003">
      <formula>L478="NO CUMPLE"</formula>
    </cfRule>
    <cfRule type="expression" dxfId="1216" priority="1004">
      <formula>L478="CUMPLE"</formula>
    </cfRule>
  </conditionalFormatting>
  <conditionalFormatting sqref="J478">
    <cfRule type="cellIs" dxfId="1215" priority="1001" operator="equal">
      <formula>"NO CUMPLE"</formula>
    </cfRule>
    <cfRule type="cellIs" dxfId="1214" priority="1002" operator="equal">
      <formula>"CUMPLE"</formula>
    </cfRule>
  </conditionalFormatting>
  <conditionalFormatting sqref="L478:L480">
    <cfRule type="cellIs" dxfId="1213" priority="999" operator="equal">
      <formula>"NO CUMPLE"</formula>
    </cfRule>
    <cfRule type="cellIs" dxfId="1212" priority="1000" operator="equal">
      <formula>"CUMPLE"</formula>
    </cfRule>
  </conditionalFormatting>
  <conditionalFormatting sqref="K479:K480">
    <cfRule type="expression" dxfId="1211" priority="997">
      <formula>J479="NO CUMPLE"</formula>
    </cfRule>
    <cfRule type="expression" dxfId="1210" priority="998">
      <formula>J479="CUMPLE"</formula>
    </cfRule>
  </conditionalFormatting>
  <conditionalFormatting sqref="J479:J480">
    <cfRule type="cellIs" dxfId="1209" priority="995" operator="equal">
      <formula>"NO CUMPLE"</formula>
    </cfRule>
    <cfRule type="cellIs" dxfId="1208" priority="996" operator="equal">
      <formula>"CUMPLE"</formula>
    </cfRule>
  </conditionalFormatting>
  <conditionalFormatting sqref="M479">
    <cfRule type="expression" dxfId="1207" priority="993">
      <formula>L479="NO CUMPLE"</formula>
    </cfRule>
    <cfRule type="expression" dxfId="1206" priority="994">
      <formula>L479="CUMPLE"</formula>
    </cfRule>
  </conditionalFormatting>
  <conditionalFormatting sqref="K481">
    <cfRule type="expression" dxfId="1205" priority="991">
      <formula>J481="NO CUMPLE"</formula>
    </cfRule>
    <cfRule type="expression" dxfId="1204" priority="992">
      <formula>J481="CUMPLE"</formula>
    </cfRule>
  </conditionalFormatting>
  <conditionalFormatting sqref="M481">
    <cfRule type="expression" dxfId="1203" priority="989">
      <formula>L481="NO CUMPLE"</formula>
    </cfRule>
    <cfRule type="expression" dxfId="1202" priority="990">
      <formula>L481="CUMPLE"</formula>
    </cfRule>
  </conditionalFormatting>
  <conditionalFormatting sqref="J481">
    <cfRule type="cellIs" dxfId="1201" priority="987" operator="equal">
      <formula>"NO CUMPLE"</formula>
    </cfRule>
    <cfRule type="cellIs" dxfId="1200" priority="988" operator="equal">
      <formula>"CUMPLE"</formula>
    </cfRule>
  </conditionalFormatting>
  <conditionalFormatting sqref="L481:L483">
    <cfRule type="cellIs" dxfId="1199" priority="985" operator="equal">
      <formula>"NO CUMPLE"</formula>
    </cfRule>
    <cfRule type="cellIs" dxfId="1198" priority="986" operator="equal">
      <formula>"CUMPLE"</formula>
    </cfRule>
  </conditionalFormatting>
  <conditionalFormatting sqref="K482:K483">
    <cfRule type="expression" dxfId="1197" priority="983">
      <formula>J482="NO CUMPLE"</formula>
    </cfRule>
    <cfRule type="expression" dxfId="1196" priority="984">
      <formula>J482="CUMPLE"</formula>
    </cfRule>
  </conditionalFormatting>
  <conditionalFormatting sqref="J482:J483">
    <cfRule type="cellIs" dxfId="1195" priority="981" operator="equal">
      <formula>"NO CUMPLE"</formula>
    </cfRule>
    <cfRule type="cellIs" dxfId="1194" priority="982" operator="equal">
      <formula>"CUMPLE"</formula>
    </cfRule>
  </conditionalFormatting>
  <conditionalFormatting sqref="M482">
    <cfRule type="expression" dxfId="1193" priority="979">
      <formula>L482="NO CUMPLE"</formula>
    </cfRule>
    <cfRule type="expression" dxfId="1192" priority="980">
      <formula>L482="CUMPLE"</formula>
    </cfRule>
  </conditionalFormatting>
  <conditionalFormatting sqref="K484">
    <cfRule type="expression" dxfId="1191" priority="977">
      <formula>J484="NO CUMPLE"</formula>
    </cfRule>
    <cfRule type="expression" dxfId="1190" priority="978">
      <formula>J484="CUMPLE"</formula>
    </cfRule>
  </conditionalFormatting>
  <conditionalFormatting sqref="M484">
    <cfRule type="expression" dxfId="1189" priority="975">
      <formula>L484="NO CUMPLE"</formula>
    </cfRule>
    <cfRule type="expression" dxfId="1188" priority="976">
      <formula>L484="CUMPLE"</formula>
    </cfRule>
  </conditionalFormatting>
  <conditionalFormatting sqref="J484">
    <cfRule type="cellIs" dxfId="1187" priority="973" operator="equal">
      <formula>"NO CUMPLE"</formula>
    </cfRule>
    <cfRule type="cellIs" dxfId="1186" priority="974" operator="equal">
      <formula>"CUMPLE"</formula>
    </cfRule>
  </conditionalFormatting>
  <conditionalFormatting sqref="L484:L486">
    <cfRule type="cellIs" dxfId="1185" priority="971" operator="equal">
      <formula>"NO CUMPLE"</formula>
    </cfRule>
    <cfRule type="cellIs" dxfId="1184" priority="972" operator="equal">
      <formula>"CUMPLE"</formula>
    </cfRule>
  </conditionalFormatting>
  <conditionalFormatting sqref="K485:K486">
    <cfRule type="expression" dxfId="1183" priority="969">
      <formula>J485="NO CUMPLE"</formula>
    </cfRule>
    <cfRule type="expression" dxfId="1182" priority="970">
      <formula>J485="CUMPLE"</formula>
    </cfRule>
  </conditionalFormatting>
  <conditionalFormatting sqref="J485:J486">
    <cfRule type="cellIs" dxfId="1181" priority="967" operator="equal">
      <formula>"NO CUMPLE"</formula>
    </cfRule>
    <cfRule type="cellIs" dxfId="1180" priority="968" operator="equal">
      <formula>"CUMPLE"</formula>
    </cfRule>
  </conditionalFormatting>
  <conditionalFormatting sqref="M485">
    <cfRule type="expression" dxfId="1179" priority="965">
      <formula>L485="NO CUMPLE"</formula>
    </cfRule>
    <cfRule type="expression" dxfId="1178" priority="966">
      <formula>L485="CUMPLE"</formula>
    </cfRule>
  </conditionalFormatting>
  <conditionalFormatting sqref="K487">
    <cfRule type="expression" dxfId="1177" priority="963">
      <formula>J487="NO CUMPLE"</formula>
    </cfRule>
    <cfRule type="expression" dxfId="1176" priority="964">
      <formula>J487="CUMPLE"</formula>
    </cfRule>
  </conditionalFormatting>
  <conditionalFormatting sqref="M487">
    <cfRule type="expression" dxfId="1175" priority="961">
      <formula>L487="NO CUMPLE"</formula>
    </cfRule>
    <cfRule type="expression" dxfId="1174" priority="962">
      <formula>L487="CUMPLE"</formula>
    </cfRule>
  </conditionalFormatting>
  <conditionalFormatting sqref="J487">
    <cfRule type="cellIs" dxfId="1173" priority="959" operator="equal">
      <formula>"NO CUMPLE"</formula>
    </cfRule>
    <cfRule type="cellIs" dxfId="1172" priority="960" operator="equal">
      <formula>"CUMPLE"</formula>
    </cfRule>
  </conditionalFormatting>
  <conditionalFormatting sqref="L487:L489">
    <cfRule type="cellIs" dxfId="1171" priority="957" operator="equal">
      <formula>"NO CUMPLE"</formula>
    </cfRule>
    <cfRule type="cellIs" dxfId="1170" priority="958" operator="equal">
      <formula>"CUMPLE"</formula>
    </cfRule>
  </conditionalFormatting>
  <conditionalFormatting sqref="K488:K489">
    <cfRule type="expression" dxfId="1169" priority="955">
      <formula>J488="NO CUMPLE"</formula>
    </cfRule>
    <cfRule type="expression" dxfId="1168" priority="956">
      <formula>J488="CUMPLE"</formula>
    </cfRule>
  </conditionalFormatting>
  <conditionalFormatting sqref="J488:J489">
    <cfRule type="cellIs" dxfId="1167" priority="953" operator="equal">
      <formula>"NO CUMPLE"</formula>
    </cfRule>
    <cfRule type="cellIs" dxfId="1166" priority="954" operator="equal">
      <formula>"CUMPLE"</formula>
    </cfRule>
  </conditionalFormatting>
  <conditionalFormatting sqref="M488">
    <cfRule type="expression" dxfId="1165" priority="951">
      <formula>L488="NO CUMPLE"</formula>
    </cfRule>
    <cfRule type="expression" dxfId="1164" priority="952">
      <formula>L488="CUMPLE"</formula>
    </cfRule>
  </conditionalFormatting>
  <conditionalFormatting sqref="K497">
    <cfRule type="expression" dxfId="1163" priority="949">
      <formula>J497="NO CUMPLE"</formula>
    </cfRule>
    <cfRule type="expression" dxfId="1162" priority="950">
      <formula>J497="CUMPLE"</formula>
    </cfRule>
  </conditionalFormatting>
  <conditionalFormatting sqref="M497">
    <cfRule type="expression" dxfId="1161" priority="947">
      <formula>L497="NO CUMPLE"</formula>
    </cfRule>
    <cfRule type="expression" dxfId="1160" priority="948">
      <formula>L497="CUMPLE"</formula>
    </cfRule>
  </conditionalFormatting>
  <conditionalFormatting sqref="J497">
    <cfRule type="cellIs" dxfId="1159" priority="945" operator="equal">
      <formula>"NO CUMPLE"</formula>
    </cfRule>
    <cfRule type="cellIs" dxfId="1158" priority="946" operator="equal">
      <formula>"CUMPLE"</formula>
    </cfRule>
  </conditionalFormatting>
  <conditionalFormatting sqref="L497:L499">
    <cfRule type="cellIs" dxfId="1157" priority="943" operator="equal">
      <formula>"NO CUMPLE"</formula>
    </cfRule>
    <cfRule type="cellIs" dxfId="1156" priority="944" operator="equal">
      <formula>"CUMPLE"</formula>
    </cfRule>
  </conditionalFormatting>
  <conditionalFormatting sqref="K498:K499">
    <cfRule type="expression" dxfId="1155" priority="941">
      <formula>J498="NO CUMPLE"</formula>
    </cfRule>
    <cfRule type="expression" dxfId="1154" priority="942">
      <formula>J498="CUMPLE"</formula>
    </cfRule>
  </conditionalFormatting>
  <conditionalFormatting sqref="J498:J499">
    <cfRule type="cellIs" dxfId="1153" priority="939" operator="equal">
      <formula>"NO CUMPLE"</formula>
    </cfRule>
    <cfRule type="cellIs" dxfId="1152" priority="940" operator="equal">
      <formula>"CUMPLE"</formula>
    </cfRule>
  </conditionalFormatting>
  <conditionalFormatting sqref="M498">
    <cfRule type="expression" dxfId="1151" priority="937">
      <formula>L498="NO CUMPLE"</formula>
    </cfRule>
    <cfRule type="expression" dxfId="1150" priority="938">
      <formula>L498="CUMPLE"</formula>
    </cfRule>
  </conditionalFormatting>
  <conditionalFormatting sqref="K500">
    <cfRule type="expression" dxfId="1149" priority="935">
      <formula>J500="NO CUMPLE"</formula>
    </cfRule>
    <cfRule type="expression" dxfId="1148" priority="936">
      <formula>J500="CUMPLE"</formula>
    </cfRule>
  </conditionalFormatting>
  <conditionalFormatting sqref="M500">
    <cfRule type="expression" dxfId="1147" priority="933">
      <formula>L500="NO CUMPLE"</formula>
    </cfRule>
    <cfRule type="expression" dxfId="1146" priority="934">
      <formula>L500="CUMPLE"</formula>
    </cfRule>
  </conditionalFormatting>
  <conditionalFormatting sqref="J500">
    <cfRule type="cellIs" dxfId="1145" priority="931" operator="equal">
      <formula>"NO CUMPLE"</formula>
    </cfRule>
    <cfRule type="cellIs" dxfId="1144" priority="932" operator="equal">
      <formula>"CUMPLE"</formula>
    </cfRule>
  </conditionalFormatting>
  <conditionalFormatting sqref="L500:L502">
    <cfRule type="cellIs" dxfId="1143" priority="929" operator="equal">
      <formula>"NO CUMPLE"</formula>
    </cfRule>
    <cfRule type="cellIs" dxfId="1142" priority="930" operator="equal">
      <formula>"CUMPLE"</formula>
    </cfRule>
  </conditionalFormatting>
  <conditionalFormatting sqref="K501:K502">
    <cfRule type="expression" dxfId="1141" priority="927">
      <formula>J501="NO CUMPLE"</formula>
    </cfRule>
    <cfRule type="expression" dxfId="1140" priority="928">
      <formula>J501="CUMPLE"</formula>
    </cfRule>
  </conditionalFormatting>
  <conditionalFormatting sqref="J501:J502">
    <cfRule type="cellIs" dxfId="1139" priority="925" operator="equal">
      <formula>"NO CUMPLE"</formula>
    </cfRule>
    <cfRule type="cellIs" dxfId="1138" priority="926" operator="equal">
      <formula>"CUMPLE"</formula>
    </cfRule>
  </conditionalFormatting>
  <conditionalFormatting sqref="M501">
    <cfRule type="expression" dxfId="1137" priority="923">
      <formula>L501="NO CUMPLE"</formula>
    </cfRule>
    <cfRule type="expression" dxfId="1136" priority="924">
      <formula>L501="CUMPLE"</formula>
    </cfRule>
  </conditionalFormatting>
  <conditionalFormatting sqref="K503">
    <cfRule type="expression" dxfId="1135" priority="921">
      <formula>J503="NO CUMPLE"</formula>
    </cfRule>
    <cfRule type="expression" dxfId="1134" priority="922">
      <formula>J503="CUMPLE"</formula>
    </cfRule>
  </conditionalFormatting>
  <conditionalFormatting sqref="M503">
    <cfRule type="expression" dxfId="1133" priority="919">
      <formula>L503="NO CUMPLE"</formula>
    </cfRule>
    <cfRule type="expression" dxfId="1132" priority="920">
      <formula>L503="CUMPLE"</formula>
    </cfRule>
  </conditionalFormatting>
  <conditionalFormatting sqref="J503">
    <cfRule type="cellIs" dxfId="1131" priority="917" operator="equal">
      <formula>"NO CUMPLE"</formula>
    </cfRule>
    <cfRule type="cellIs" dxfId="1130" priority="918" operator="equal">
      <formula>"CUMPLE"</formula>
    </cfRule>
  </conditionalFormatting>
  <conditionalFormatting sqref="L503:L505">
    <cfRule type="cellIs" dxfId="1129" priority="915" operator="equal">
      <formula>"NO CUMPLE"</formula>
    </cfRule>
    <cfRule type="cellIs" dxfId="1128" priority="916" operator="equal">
      <formula>"CUMPLE"</formula>
    </cfRule>
  </conditionalFormatting>
  <conditionalFormatting sqref="K504:K505">
    <cfRule type="expression" dxfId="1127" priority="913">
      <formula>J504="NO CUMPLE"</formula>
    </cfRule>
    <cfRule type="expression" dxfId="1126" priority="914">
      <formula>J504="CUMPLE"</formula>
    </cfRule>
  </conditionalFormatting>
  <conditionalFormatting sqref="J504:J505">
    <cfRule type="cellIs" dxfId="1125" priority="911" operator="equal">
      <formula>"NO CUMPLE"</formula>
    </cfRule>
    <cfRule type="cellIs" dxfId="1124" priority="912" operator="equal">
      <formula>"CUMPLE"</formula>
    </cfRule>
  </conditionalFormatting>
  <conditionalFormatting sqref="M504">
    <cfRule type="expression" dxfId="1123" priority="909">
      <formula>L504="NO CUMPLE"</formula>
    </cfRule>
    <cfRule type="expression" dxfId="1122" priority="910">
      <formula>L504="CUMPLE"</formula>
    </cfRule>
  </conditionalFormatting>
  <conditionalFormatting sqref="K506">
    <cfRule type="expression" dxfId="1121" priority="907">
      <formula>J506="NO CUMPLE"</formula>
    </cfRule>
    <cfRule type="expression" dxfId="1120" priority="908">
      <formula>J506="CUMPLE"</formula>
    </cfRule>
  </conditionalFormatting>
  <conditionalFormatting sqref="M506">
    <cfRule type="expression" dxfId="1119" priority="905">
      <formula>L506="NO CUMPLE"</formula>
    </cfRule>
    <cfRule type="expression" dxfId="1118" priority="906">
      <formula>L506="CUMPLE"</formula>
    </cfRule>
  </conditionalFormatting>
  <conditionalFormatting sqref="J506">
    <cfRule type="cellIs" dxfId="1117" priority="903" operator="equal">
      <formula>"NO CUMPLE"</formula>
    </cfRule>
    <cfRule type="cellIs" dxfId="1116" priority="904" operator="equal">
      <formula>"CUMPLE"</formula>
    </cfRule>
  </conditionalFormatting>
  <conditionalFormatting sqref="L506:L508">
    <cfRule type="cellIs" dxfId="1115" priority="901" operator="equal">
      <formula>"NO CUMPLE"</formula>
    </cfRule>
    <cfRule type="cellIs" dxfId="1114" priority="902" operator="equal">
      <formula>"CUMPLE"</formula>
    </cfRule>
  </conditionalFormatting>
  <conditionalFormatting sqref="K507:K508">
    <cfRule type="expression" dxfId="1113" priority="899">
      <formula>J507="NO CUMPLE"</formula>
    </cfRule>
    <cfRule type="expression" dxfId="1112" priority="900">
      <formula>J507="CUMPLE"</formula>
    </cfRule>
  </conditionalFormatting>
  <conditionalFormatting sqref="J507:J508">
    <cfRule type="cellIs" dxfId="1111" priority="897" operator="equal">
      <formula>"NO CUMPLE"</formula>
    </cfRule>
    <cfRule type="cellIs" dxfId="1110" priority="898" operator="equal">
      <formula>"CUMPLE"</formula>
    </cfRule>
  </conditionalFormatting>
  <conditionalFormatting sqref="M507">
    <cfRule type="expression" dxfId="1109" priority="895">
      <formula>L507="NO CUMPLE"</formula>
    </cfRule>
    <cfRule type="expression" dxfId="1108" priority="896">
      <formula>L507="CUMPLE"</formula>
    </cfRule>
  </conditionalFormatting>
  <conditionalFormatting sqref="K509">
    <cfRule type="expression" dxfId="1107" priority="893">
      <formula>J509="NO CUMPLE"</formula>
    </cfRule>
    <cfRule type="expression" dxfId="1106" priority="894">
      <formula>J509="CUMPLE"</formula>
    </cfRule>
  </conditionalFormatting>
  <conditionalFormatting sqref="M509">
    <cfRule type="expression" dxfId="1105" priority="891">
      <formula>L509="NO CUMPLE"</formula>
    </cfRule>
    <cfRule type="expression" dxfId="1104" priority="892">
      <formula>L509="CUMPLE"</formula>
    </cfRule>
  </conditionalFormatting>
  <conditionalFormatting sqref="J509">
    <cfRule type="cellIs" dxfId="1103" priority="889" operator="equal">
      <formula>"NO CUMPLE"</formula>
    </cfRule>
    <cfRule type="cellIs" dxfId="1102" priority="890" operator="equal">
      <formula>"CUMPLE"</formula>
    </cfRule>
  </conditionalFormatting>
  <conditionalFormatting sqref="L509:L511">
    <cfRule type="cellIs" dxfId="1101" priority="887" operator="equal">
      <formula>"NO CUMPLE"</formula>
    </cfRule>
    <cfRule type="cellIs" dxfId="1100" priority="888" operator="equal">
      <formula>"CUMPLE"</formula>
    </cfRule>
  </conditionalFormatting>
  <conditionalFormatting sqref="K510:K511">
    <cfRule type="expression" dxfId="1099" priority="885">
      <formula>J510="NO CUMPLE"</formula>
    </cfRule>
    <cfRule type="expression" dxfId="1098" priority="886">
      <formula>J510="CUMPLE"</formula>
    </cfRule>
  </conditionalFormatting>
  <conditionalFormatting sqref="J510:J511">
    <cfRule type="cellIs" dxfId="1097" priority="883" operator="equal">
      <formula>"NO CUMPLE"</formula>
    </cfRule>
    <cfRule type="cellIs" dxfId="1096" priority="884" operator="equal">
      <formula>"CUMPLE"</formula>
    </cfRule>
  </conditionalFormatting>
  <conditionalFormatting sqref="M510">
    <cfRule type="expression" dxfId="1095" priority="881">
      <formula>L510="NO CUMPLE"</formula>
    </cfRule>
    <cfRule type="expression" dxfId="1094" priority="882">
      <formula>L510="CUMPLE"</formula>
    </cfRule>
  </conditionalFormatting>
  <conditionalFormatting sqref="K519">
    <cfRule type="expression" dxfId="1093" priority="879">
      <formula>J519="NO CUMPLE"</formula>
    </cfRule>
    <cfRule type="expression" dxfId="1092" priority="880">
      <formula>J519="CUMPLE"</formula>
    </cfRule>
  </conditionalFormatting>
  <conditionalFormatting sqref="M519">
    <cfRule type="expression" dxfId="1091" priority="877">
      <formula>L519="NO CUMPLE"</formula>
    </cfRule>
    <cfRule type="expression" dxfId="1090" priority="878">
      <formula>L519="CUMPLE"</formula>
    </cfRule>
  </conditionalFormatting>
  <conditionalFormatting sqref="J519">
    <cfRule type="cellIs" dxfId="1089" priority="875" operator="equal">
      <formula>"NO CUMPLE"</formula>
    </cfRule>
    <cfRule type="cellIs" dxfId="1088" priority="876" operator="equal">
      <formula>"CUMPLE"</formula>
    </cfRule>
  </conditionalFormatting>
  <conditionalFormatting sqref="L519:L521">
    <cfRule type="cellIs" dxfId="1087" priority="873" operator="equal">
      <formula>"NO CUMPLE"</formula>
    </cfRule>
    <cfRule type="cellIs" dxfId="1086" priority="874" operator="equal">
      <formula>"CUMPLE"</formula>
    </cfRule>
  </conditionalFormatting>
  <conditionalFormatting sqref="K520:K521">
    <cfRule type="expression" dxfId="1085" priority="871">
      <formula>J520="NO CUMPLE"</formula>
    </cfRule>
    <cfRule type="expression" dxfId="1084" priority="872">
      <formula>J520="CUMPLE"</formula>
    </cfRule>
  </conditionalFormatting>
  <conditionalFormatting sqref="J520:J521">
    <cfRule type="cellIs" dxfId="1083" priority="869" operator="equal">
      <formula>"NO CUMPLE"</formula>
    </cfRule>
    <cfRule type="cellIs" dxfId="1082" priority="870" operator="equal">
      <formula>"CUMPLE"</formula>
    </cfRule>
  </conditionalFormatting>
  <conditionalFormatting sqref="M520">
    <cfRule type="expression" dxfId="1081" priority="867">
      <formula>L520="NO CUMPLE"</formula>
    </cfRule>
    <cfRule type="expression" dxfId="1080" priority="868">
      <formula>L520="CUMPLE"</formula>
    </cfRule>
  </conditionalFormatting>
  <conditionalFormatting sqref="K522">
    <cfRule type="expression" dxfId="1079" priority="865">
      <formula>J522="NO CUMPLE"</formula>
    </cfRule>
    <cfRule type="expression" dxfId="1078" priority="866">
      <formula>J522="CUMPLE"</formula>
    </cfRule>
  </conditionalFormatting>
  <conditionalFormatting sqref="M522">
    <cfRule type="expression" dxfId="1077" priority="863">
      <formula>L522="NO CUMPLE"</formula>
    </cfRule>
    <cfRule type="expression" dxfId="1076" priority="864">
      <formula>L522="CUMPLE"</formula>
    </cfRule>
  </conditionalFormatting>
  <conditionalFormatting sqref="J522">
    <cfRule type="cellIs" dxfId="1075" priority="861" operator="equal">
      <formula>"NO CUMPLE"</formula>
    </cfRule>
    <cfRule type="cellIs" dxfId="1074" priority="862" operator="equal">
      <formula>"CUMPLE"</formula>
    </cfRule>
  </conditionalFormatting>
  <conditionalFormatting sqref="L522:L524">
    <cfRule type="cellIs" dxfId="1073" priority="859" operator="equal">
      <formula>"NO CUMPLE"</formula>
    </cfRule>
    <cfRule type="cellIs" dxfId="1072" priority="860" operator="equal">
      <formula>"CUMPLE"</formula>
    </cfRule>
  </conditionalFormatting>
  <conditionalFormatting sqref="K523:K524">
    <cfRule type="expression" dxfId="1071" priority="857">
      <formula>J523="NO CUMPLE"</formula>
    </cfRule>
    <cfRule type="expression" dxfId="1070" priority="858">
      <formula>J523="CUMPLE"</formula>
    </cfRule>
  </conditionalFormatting>
  <conditionalFormatting sqref="J523:J524">
    <cfRule type="cellIs" dxfId="1069" priority="855" operator="equal">
      <formula>"NO CUMPLE"</formula>
    </cfRule>
    <cfRule type="cellIs" dxfId="1068" priority="856" operator="equal">
      <formula>"CUMPLE"</formula>
    </cfRule>
  </conditionalFormatting>
  <conditionalFormatting sqref="M523">
    <cfRule type="expression" dxfId="1067" priority="853">
      <formula>L523="NO CUMPLE"</formula>
    </cfRule>
    <cfRule type="expression" dxfId="1066" priority="854">
      <formula>L523="CUMPLE"</formula>
    </cfRule>
  </conditionalFormatting>
  <conditionalFormatting sqref="K525">
    <cfRule type="expression" dxfId="1065" priority="851">
      <formula>J525="NO CUMPLE"</formula>
    </cfRule>
    <cfRule type="expression" dxfId="1064" priority="852">
      <formula>J525="CUMPLE"</formula>
    </cfRule>
  </conditionalFormatting>
  <conditionalFormatting sqref="M525">
    <cfRule type="expression" dxfId="1063" priority="849">
      <formula>L525="NO CUMPLE"</formula>
    </cfRule>
    <cfRule type="expression" dxfId="1062" priority="850">
      <formula>L525="CUMPLE"</formula>
    </cfRule>
  </conditionalFormatting>
  <conditionalFormatting sqref="J525">
    <cfRule type="cellIs" dxfId="1061" priority="847" operator="equal">
      <formula>"NO CUMPLE"</formula>
    </cfRule>
    <cfRule type="cellIs" dxfId="1060" priority="848" operator="equal">
      <formula>"CUMPLE"</formula>
    </cfRule>
  </conditionalFormatting>
  <conditionalFormatting sqref="L525:L527">
    <cfRule type="cellIs" dxfId="1059" priority="845" operator="equal">
      <formula>"NO CUMPLE"</formula>
    </cfRule>
    <cfRule type="cellIs" dxfId="1058" priority="846" operator="equal">
      <formula>"CUMPLE"</formula>
    </cfRule>
  </conditionalFormatting>
  <conditionalFormatting sqref="K526:K527">
    <cfRule type="expression" dxfId="1057" priority="843">
      <formula>J526="NO CUMPLE"</formula>
    </cfRule>
    <cfRule type="expression" dxfId="1056" priority="844">
      <formula>J526="CUMPLE"</formula>
    </cfRule>
  </conditionalFormatting>
  <conditionalFormatting sqref="J526:J527">
    <cfRule type="cellIs" dxfId="1055" priority="841" operator="equal">
      <formula>"NO CUMPLE"</formula>
    </cfRule>
    <cfRule type="cellIs" dxfId="1054" priority="842" operator="equal">
      <formula>"CUMPLE"</formula>
    </cfRule>
  </conditionalFormatting>
  <conditionalFormatting sqref="M526">
    <cfRule type="expression" dxfId="1053" priority="839">
      <formula>L526="NO CUMPLE"</formula>
    </cfRule>
    <cfRule type="expression" dxfId="1052" priority="840">
      <formula>L526="CUMPLE"</formula>
    </cfRule>
  </conditionalFormatting>
  <conditionalFormatting sqref="K528">
    <cfRule type="expression" dxfId="1051" priority="837">
      <formula>J528="NO CUMPLE"</formula>
    </cfRule>
    <cfRule type="expression" dxfId="1050" priority="838">
      <formula>J528="CUMPLE"</formula>
    </cfRule>
  </conditionalFormatting>
  <conditionalFormatting sqref="M528">
    <cfRule type="expression" dxfId="1049" priority="835">
      <formula>L528="NO CUMPLE"</formula>
    </cfRule>
    <cfRule type="expression" dxfId="1048" priority="836">
      <formula>L528="CUMPLE"</formula>
    </cfRule>
  </conditionalFormatting>
  <conditionalFormatting sqref="J528">
    <cfRule type="cellIs" dxfId="1047" priority="833" operator="equal">
      <formula>"NO CUMPLE"</formula>
    </cfRule>
    <cfRule type="cellIs" dxfId="1046" priority="834" operator="equal">
      <formula>"CUMPLE"</formula>
    </cfRule>
  </conditionalFormatting>
  <conditionalFormatting sqref="L528:L530">
    <cfRule type="cellIs" dxfId="1045" priority="831" operator="equal">
      <formula>"NO CUMPLE"</formula>
    </cfRule>
    <cfRule type="cellIs" dxfId="1044" priority="832" operator="equal">
      <formula>"CUMPLE"</formula>
    </cfRule>
  </conditionalFormatting>
  <conditionalFormatting sqref="K529:K530">
    <cfRule type="expression" dxfId="1043" priority="829">
      <formula>J529="NO CUMPLE"</formula>
    </cfRule>
    <cfRule type="expression" dxfId="1042" priority="830">
      <formula>J529="CUMPLE"</formula>
    </cfRule>
  </conditionalFormatting>
  <conditionalFormatting sqref="J529:J530">
    <cfRule type="cellIs" dxfId="1041" priority="827" operator="equal">
      <formula>"NO CUMPLE"</formula>
    </cfRule>
    <cfRule type="cellIs" dxfId="1040" priority="828" operator="equal">
      <formula>"CUMPLE"</formula>
    </cfRule>
  </conditionalFormatting>
  <conditionalFormatting sqref="M529">
    <cfRule type="expression" dxfId="1039" priority="825">
      <formula>L529="NO CUMPLE"</formula>
    </cfRule>
    <cfRule type="expression" dxfId="1038" priority="826">
      <formula>L529="CUMPLE"</formula>
    </cfRule>
  </conditionalFormatting>
  <conditionalFormatting sqref="K531">
    <cfRule type="expression" dxfId="1037" priority="823">
      <formula>J531="NO CUMPLE"</formula>
    </cfRule>
    <cfRule type="expression" dxfId="1036" priority="824">
      <formula>J531="CUMPLE"</formula>
    </cfRule>
  </conditionalFormatting>
  <conditionalFormatting sqref="M531">
    <cfRule type="expression" dxfId="1035" priority="821">
      <formula>L531="NO CUMPLE"</formula>
    </cfRule>
    <cfRule type="expression" dxfId="1034" priority="822">
      <formula>L531="CUMPLE"</formula>
    </cfRule>
  </conditionalFormatting>
  <conditionalFormatting sqref="J531">
    <cfRule type="cellIs" dxfId="1033" priority="819" operator="equal">
      <formula>"NO CUMPLE"</formula>
    </cfRule>
    <cfRule type="cellIs" dxfId="1032" priority="820" operator="equal">
      <formula>"CUMPLE"</formula>
    </cfRule>
  </conditionalFormatting>
  <conditionalFormatting sqref="L531:L533">
    <cfRule type="cellIs" dxfId="1031" priority="817" operator="equal">
      <formula>"NO CUMPLE"</formula>
    </cfRule>
    <cfRule type="cellIs" dxfId="1030" priority="818" operator="equal">
      <formula>"CUMPLE"</formula>
    </cfRule>
  </conditionalFormatting>
  <conditionalFormatting sqref="K532:K533">
    <cfRule type="expression" dxfId="1029" priority="815">
      <formula>J532="NO CUMPLE"</formula>
    </cfRule>
    <cfRule type="expression" dxfId="1028" priority="816">
      <formula>J532="CUMPLE"</formula>
    </cfRule>
  </conditionalFormatting>
  <conditionalFormatting sqref="J532:J533">
    <cfRule type="cellIs" dxfId="1027" priority="813" operator="equal">
      <formula>"NO CUMPLE"</formula>
    </cfRule>
    <cfRule type="cellIs" dxfId="1026" priority="814" operator="equal">
      <formula>"CUMPLE"</formula>
    </cfRule>
  </conditionalFormatting>
  <conditionalFormatting sqref="M532">
    <cfRule type="expression" dxfId="1025" priority="811">
      <formula>L532="NO CUMPLE"</formula>
    </cfRule>
    <cfRule type="expression" dxfId="1024" priority="812">
      <formula>L532="CUMPLE"</formula>
    </cfRule>
  </conditionalFormatting>
  <conditionalFormatting sqref="K541">
    <cfRule type="expression" dxfId="1023" priority="809">
      <formula>J541="NO CUMPLE"</formula>
    </cfRule>
    <cfRule type="expression" dxfId="1022" priority="810">
      <formula>J541="CUMPLE"</formula>
    </cfRule>
  </conditionalFormatting>
  <conditionalFormatting sqref="M541">
    <cfRule type="expression" dxfId="1021" priority="807">
      <formula>L541="NO CUMPLE"</formula>
    </cfRule>
    <cfRule type="expression" dxfId="1020" priority="808">
      <formula>L541="CUMPLE"</formula>
    </cfRule>
  </conditionalFormatting>
  <conditionalFormatting sqref="J541">
    <cfRule type="cellIs" dxfId="1019" priority="805" operator="equal">
      <formula>"NO CUMPLE"</formula>
    </cfRule>
    <cfRule type="cellIs" dxfId="1018" priority="806" operator="equal">
      <formula>"CUMPLE"</formula>
    </cfRule>
  </conditionalFormatting>
  <conditionalFormatting sqref="L541:L543">
    <cfRule type="cellIs" dxfId="1017" priority="803" operator="equal">
      <formula>"NO CUMPLE"</formula>
    </cfRule>
    <cfRule type="cellIs" dxfId="1016" priority="804" operator="equal">
      <formula>"CUMPLE"</formula>
    </cfRule>
  </conditionalFormatting>
  <conditionalFormatting sqref="K542:K543">
    <cfRule type="expression" dxfId="1015" priority="801">
      <formula>J542="NO CUMPLE"</formula>
    </cfRule>
    <cfRule type="expression" dxfId="1014" priority="802">
      <formula>J542="CUMPLE"</formula>
    </cfRule>
  </conditionalFormatting>
  <conditionalFormatting sqref="J542:J543">
    <cfRule type="cellIs" dxfId="1013" priority="799" operator="equal">
      <formula>"NO CUMPLE"</formula>
    </cfRule>
    <cfRule type="cellIs" dxfId="1012" priority="800" operator="equal">
      <formula>"CUMPLE"</formula>
    </cfRule>
  </conditionalFormatting>
  <conditionalFormatting sqref="M542">
    <cfRule type="expression" dxfId="1011" priority="797">
      <formula>L542="NO CUMPLE"</formula>
    </cfRule>
    <cfRule type="expression" dxfId="1010" priority="798">
      <formula>L542="CUMPLE"</formula>
    </cfRule>
  </conditionalFormatting>
  <conditionalFormatting sqref="K544">
    <cfRule type="expression" dxfId="1009" priority="795">
      <formula>J544="NO CUMPLE"</formula>
    </cfRule>
    <cfRule type="expression" dxfId="1008" priority="796">
      <formula>J544="CUMPLE"</formula>
    </cfRule>
  </conditionalFormatting>
  <conditionalFormatting sqref="M544">
    <cfRule type="expression" dxfId="1007" priority="793">
      <formula>L544="NO CUMPLE"</formula>
    </cfRule>
    <cfRule type="expression" dxfId="1006" priority="794">
      <formula>L544="CUMPLE"</formula>
    </cfRule>
  </conditionalFormatting>
  <conditionalFormatting sqref="J544">
    <cfRule type="cellIs" dxfId="1005" priority="791" operator="equal">
      <formula>"NO CUMPLE"</formula>
    </cfRule>
    <cfRule type="cellIs" dxfId="1004" priority="792" operator="equal">
      <formula>"CUMPLE"</formula>
    </cfRule>
  </conditionalFormatting>
  <conditionalFormatting sqref="L544:L546">
    <cfRule type="cellIs" dxfId="1003" priority="789" operator="equal">
      <formula>"NO CUMPLE"</formula>
    </cfRule>
    <cfRule type="cellIs" dxfId="1002" priority="790" operator="equal">
      <formula>"CUMPLE"</formula>
    </cfRule>
  </conditionalFormatting>
  <conditionalFormatting sqref="K545:K546">
    <cfRule type="expression" dxfId="1001" priority="787">
      <formula>J545="NO CUMPLE"</formula>
    </cfRule>
    <cfRule type="expression" dxfId="1000" priority="788">
      <formula>J545="CUMPLE"</formula>
    </cfRule>
  </conditionalFormatting>
  <conditionalFormatting sqref="J545:J546">
    <cfRule type="cellIs" dxfId="999" priority="785" operator="equal">
      <formula>"NO CUMPLE"</formula>
    </cfRule>
    <cfRule type="cellIs" dxfId="998" priority="786" operator="equal">
      <formula>"CUMPLE"</formula>
    </cfRule>
  </conditionalFormatting>
  <conditionalFormatting sqref="M545">
    <cfRule type="expression" dxfId="997" priority="783">
      <formula>L545="NO CUMPLE"</formula>
    </cfRule>
    <cfRule type="expression" dxfId="996" priority="784">
      <formula>L545="CUMPLE"</formula>
    </cfRule>
  </conditionalFormatting>
  <conditionalFormatting sqref="K547">
    <cfRule type="expression" dxfId="995" priority="781">
      <formula>J547="NO CUMPLE"</formula>
    </cfRule>
    <cfRule type="expression" dxfId="994" priority="782">
      <formula>J547="CUMPLE"</formula>
    </cfRule>
  </conditionalFormatting>
  <conditionalFormatting sqref="M547">
    <cfRule type="expression" dxfId="993" priority="779">
      <formula>L547="NO CUMPLE"</formula>
    </cfRule>
    <cfRule type="expression" dxfId="992" priority="780">
      <formula>L547="CUMPLE"</formula>
    </cfRule>
  </conditionalFormatting>
  <conditionalFormatting sqref="J547">
    <cfRule type="cellIs" dxfId="991" priority="777" operator="equal">
      <formula>"NO CUMPLE"</formula>
    </cfRule>
    <cfRule type="cellIs" dxfId="990" priority="778" operator="equal">
      <formula>"CUMPLE"</formula>
    </cfRule>
  </conditionalFormatting>
  <conditionalFormatting sqref="L547:L549">
    <cfRule type="cellIs" dxfId="989" priority="775" operator="equal">
      <formula>"NO CUMPLE"</formula>
    </cfRule>
    <cfRule type="cellIs" dxfId="988" priority="776" operator="equal">
      <formula>"CUMPLE"</formula>
    </cfRule>
  </conditionalFormatting>
  <conditionalFormatting sqref="K548:K549">
    <cfRule type="expression" dxfId="987" priority="773">
      <formula>J548="NO CUMPLE"</formula>
    </cfRule>
    <cfRule type="expression" dxfId="986" priority="774">
      <formula>J548="CUMPLE"</formula>
    </cfRule>
  </conditionalFormatting>
  <conditionalFormatting sqref="J548:J549">
    <cfRule type="cellIs" dxfId="985" priority="771" operator="equal">
      <formula>"NO CUMPLE"</formula>
    </cfRule>
    <cfRule type="cellIs" dxfId="984" priority="772" operator="equal">
      <formula>"CUMPLE"</formula>
    </cfRule>
  </conditionalFormatting>
  <conditionalFormatting sqref="M548">
    <cfRule type="expression" dxfId="983" priority="769">
      <formula>L548="NO CUMPLE"</formula>
    </cfRule>
    <cfRule type="expression" dxfId="982" priority="770">
      <formula>L548="CUMPLE"</formula>
    </cfRule>
  </conditionalFormatting>
  <conditionalFormatting sqref="K550">
    <cfRule type="expression" dxfId="981" priority="767">
      <formula>J550="NO CUMPLE"</formula>
    </cfRule>
    <cfRule type="expression" dxfId="980" priority="768">
      <formula>J550="CUMPLE"</formula>
    </cfRule>
  </conditionalFormatting>
  <conditionalFormatting sqref="M550">
    <cfRule type="expression" dxfId="979" priority="765">
      <formula>L550="NO CUMPLE"</formula>
    </cfRule>
    <cfRule type="expression" dxfId="978" priority="766">
      <formula>L550="CUMPLE"</formula>
    </cfRule>
  </conditionalFormatting>
  <conditionalFormatting sqref="J550">
    <cfRule type="cellIs" dxfId="977" priority="763" operator="equal">
      <formula>"NO CUMPLE"</formula>
    </cfRule>
    <cfRule type="cellIs" dxfId="976" priority="764" operator="equal">
      <formula>"CUMPLE"</formula>
    </cfRule>
  </conditionalFormatting>
  <conditionalFormatting sqref="L550:L552">
    <cfRule type="cellIs" dxfId="975" priority="761" operator="equal">
      <formula>"NO CUMPLE"</formula>
    </cfRule>
    <cfRule type="cellIs" dxfId="974" priority="762" operator="equal">
      <formula>"CUMPLE"</formula>
    </cfRule>
  </conditionalFormatting>
  <conditionalFormatting sqref="K551:K552">
    <cfRule type="expression" dxfId="973" priority="759">
      <formula>J551="NO CUMPLE"</formula>
    </cfRule>
    <cfRule type="expression" dxfId="972" priority="760">
      <formula>J551="CUMPLE"</formula>
    </cfRule>
  </conditionalFormatting>
  <conditionalFormatting sqref="J551:J552">
    <cfRule type="cellIs" dxfId="971" priority="757" operator="equal">
      <formula>"NO CUMPLE"</formula>
    </cfRule>
    <cfRule type="cellIs" dxfId="970" priority="758" operator="equal">
      <formula>"CUMPLE"</formula>
    </cfRule>
  </conditionalFormatting>
  <conditionalFormatting sqref="M551">
    <cfRule type="expression" dxfId="969" priority="755">
      <formula>L551="NO CUMPLE"</formula>
    </cfRule>
    <cfRule type="expression" dxfId="968" priority="756">
      <formula>L551="CUMPLE"</formula>
    </cfRule>
  </conditionalFormatting>
  <conditionalFormatting sqref="K553">
    <cfRule type="expression" dxfId="967" priority="753">
      <formula>J553="NO CUMPLE"</formula>
    </cfRule>
    <cfRule type="expression" dxfId="966" priority="754">
      <formula>J553="CUMPLE"</formula>
    </cfRule>
  </conditionalFormatting>
  <conditionalFormatting sqref="M553">
    <cfRule type="expression" dxfId="965" priority="751">
      <formula>L553="NO CUMPLE"</formula>
    </cfRule>
    <cfRule type="expression" dxfId="964" priority="752">
      <formula>L553="CUMPLE"</formula>
    </cfRule>
  </conditionalFormatting>
  <conditionalFormatting sqref="J553">
    <cfRule type="cellIs" dxfId="963" priority="749" operator="equal">
      <formula>"NO CUMPLE"</formula>
    </cfRule>
    <cfRule type="cellIs" dxfId="962" priority="750" operator="equal">
      <formula>"CUMPLE"</formula>
    </cfRule>
  </conditionalFormatting>
  <conditionalFormatting sqref="L553:L555">
    <cfRule type="cellIs" dxfId="961" priority="747" operator="equal">
      <formula>"NO CUMPLE"</formula>
    </cfRule>
    <cfRule type="cellIs" dxfId="960" priority="748" operator="equal">
      <formula>"CUMPLE"</formula>
    </cfRule>
  </conditionalFormatting>
  <conditionalFormatting sqref="K554:K555">
    <cfRule type="expression" dxfId="959" priority="745">
      <formula>J554="NO CUMPLE"</formula>
    </cfRule>
    <cfRule type="expression" dxfId="958" priority="746">
      <formula>J554="CUMPLE"</formula>
    </cfRule>
  </conditionalFormatting>
  <conditionalFormatting sqref="J554:J555">
    <cfRule type="cellIs" dxfId="957" priority="743" operator="equal">
      <formula>"NO CUMPLE"</formula>
    </cfRule>
    <cfRule type="cellIs" dxfId="956" priority="744" operator="equal">
      <formula>"CUMPLE"</formula>
    </cfRule>
  </conditionalFormatting>
  <conditionalFormatting sqref="M554">
    <cfRule type="expression" dxfId="955" priority="741">
      <formula>L554="NO CUMPLE"</formula>
    </cfRule>
    <cfRule type="expression" dxfId="954" priority="742">
      <formula>L554="CUMPLE"</formula>
    </cfRule>
  </conditionalFormatting>
  <conditionalFormatting sqref="K563">
    <cfRule type="expression" dxfId="953" priority="739">
      <formula>J563="NO CUMPLE"</formula>
    </cfRule>
    <cfRule type="expression" dxfId="952" priority="740">
      <formula>J563="CUMPLE"</formula>
    </cfRule>
  </conditionalFormatting>
  <conditionalFormatting sqref="M563">
    <cfRule type="expression" dxfId="951" priority="737">
      <formula>L563="NO CUMPLE"</formula>
    </cfRule>
    <cfRule type="expression" dxfId="950" priority="738">
      <formula>L563="CUMPLE"</formula>
    </cfRule>
  </conditionalFormatting>
  <conditionalFormatting sqref="J563">
    <cfRule type="cellIs" dxfId="949" priority="735" operator="equal">
      <formula>"NO CUMPLE"</formula>
    </cfRule>
    <cfRule type="cellIs" dxfId="948" priority="736" operator="equal">
      <formula>"CUMPLE"</formula>
    </cfRule>
  </conditionalFormatting>
  <conditionalFormatting sqref="L563:L565">
    <cfRule type="cellIs" dxfId="947" priority="733" operator="equal">
      <formula>"NO CUMPLE"</formula>
    </cfRule>
    <cfRule type="cellIs" dxfId="946" priority="734" operator="equal">
      <formula>"CUMPLE"</formula>
    </cfRule>
  </conditionalFormatting>
  <conditionalFormatting sqref="K564:K565">
    <cfRule type="expression" dxfId="945" priority="731">
      <formula>J564="NO CUMPLE"</formula>
    </cfRule>
    <cfRule type="expression" dxfId="944" priority="732">
      <formula>J564="CUMPLE"</formula>
    </cfRule>
  </conditionalFormatting>
  <conditionalFormatting sqref="J564:J565">
    <cfRule type="cellIs" dxfId="943" priority="729" operator="equal">
      <formula>"NO CUMPLE"</formula>
    </cfRule>
    <cfRule type="cellIs" dxfId="942" priority="730" operator="equal">
      <formula>"CUMPLE"</formula>
    </cfRule>
  </conditionalFormatting>
  <conditionalFormatting sqref="M564">
    <cfRule type="expression" dxfId="941" priority="727">
      <formula>L564="NO CUMPLE"</formula>
    </cfRule>
    <cfRule type="expression" dxfId="940" priority="728">
      <formula>L564="CUMPLE"</formula>
    </cfRule>
  </conditionalFormatting>
  <conditionalFormatting sqref="K566">
    <cfRule type="expression" dxfId="939" priority="725">
      <formula>J566="NO CUMPLE"</formula>
    </cfRule>
    <cfRule type="expression" dxfId="938" priority="726">
      <formula>J566="CUMPLE"</formula>
    </cfRule>
  </conditionalFormatting>
  <conditionalFormatting sqref="M566">
    <cfRule type="expression" dxfId="937" priority="723">
      <formula>L566="NO CUMPLE"</formula>
    </cfRule>
    <cfRule type="expression" dxfId="936" priority="724">
      <formula>L566="CUMPLE"</formula>
    </cfRule>
  </conditionalFormatting>
  <conditionalFormatting sqref="J566">
    <cfRule type="cellIs" dxfId="935" priority="721" operator="equal">
      <formula>"NO CUMPLE"</formula>
    </cfRule>
    <cfRule type="cellIs" dxfId="934" priority="722" operator="equal">
      <formula>"CUMPLE"</formula>
    </cfRule>
  </conditionalFormatting>
  <conditionalFormatting sqref="L566:L568">
    <cfRule type="cellIs" dxfId="933" priority="719" operator="equal">
      <formula>"NO CUMPLE"</formula>
    </cfRule>
    <cfRule type="cellIs" dxfId="932" priority="720" operator="equal">
      <formula>"CUMPLE"</formula>
    </cfRule>
  </conditionalFormatting>
  <conditionalFormatting sqref="K567:K568">
    <cfRule type="expression" dxfId="931" priority="717">
      <formula>J567="NO CUMPLE"</formula>
    </cfRule>
    <cfRule type="expression" dxfId="930" priority="718">
      <formula>J567="CUMPLE"</formula>
    </cfRule>
  </conditionalFormatting>
  <conditionalFormatting sqref="J567:J568">
    <cfRule type="cellIs" dxfId="929" priority="715" operator="equal">
      <formula>"NO CUMPLE"</formula>
    </cfRule>
    <cfRule type="cellIs" dxfId="928" priority="716" operator="equal">
      <formula>"CUMPLE"</formula>
    </cfRule>
  </conditionalFormatting>
  <conditionalFormatting sqref="M567">
    <cfRule type="expression" dxfId="927" priority="713">
      <formula>L567="NO CUMPLE"</formula>
    </cfRule>
    <cfRule type="expression" dxfId="926" priority="714">
      <formula>L567="CUMPLE"</formula>
    </cfRule>
  </conditionalFormatting>
  <conditionalFormatting sqref="K569">
    <cfRule type="expression" dxfId="925" priority="711">
      <formula>J569="NO CUMPLE"</formula>
    </cfRule>
    <cfRule type="expression" dxfId="924" priority="712">
      <formula>J569="CUMPLE"</formula>
    </cfRule>
  </conditionalFormatting>
  <conditionalFormatting sqref="M569">
    <cfRule type="expression" dxfId="923" priority="709">
      <formula>L569="NO CUMPLE"</formula>
    </cfRule>
    <cfRule type="expression" dxfId="922" priority="710">
      <formula>L569="CUMPLE"</formula>
    </cfRule>
  </conditionalFormatting>
  <conditionalFormatting sqref="J569">
    <cfRule type="cellIs" dxfId="921" priority="707" operator="equal">
      <formula>"NO CUMPLE"</formula>
    </cfRule>
    <cfRule type="cellIs" dxfId="920" priority="708" operator="equal">
      <formula>"CUMPLE"</formula>
    </cfRule>
  </conditionalFormatting>
  <conditionalFormatting sqref="L569:L571">
    <cfRule type="cellIs" dxfId="919" priority="705" operator="equal">
      <formula>"NO CUMPLE"</formula>
    </cfRule>
    <cfRule type="cellIs" dxfId="918" priority="706" operator="equal">
      <formula>"CUMPLE"</formula>
    </cfRule>
  </conditionalFormatting>
  <conditionalFormatting sqref="K570:K571">
    <cfRule type="expression" dxfId="917" priority="703">
      <formula>J570="NO CUMPLE"</formula>
    </cfRule>
    <cfRule type="expression" dxfId="916" priority="704">
      <formula>J570="CUMPLE"</formula>
    </cfRule>
  </conditionalFormatting>
  <conditionalFormatting sqref="J570:J571">
    <cfRule type="cellIs" dxfId="915" priority="701" operator="equal">
      <formula>"NO CUMPLE"</formula>
    </cfRule>
    <cfRule type="cellIs" dxfId="914" priority="702" operator="equal">
      <formula>"CUMPLE"</formula>
    </cfRule>
  </conditionalFormatting>
  <conditionalFormatting sqref="M570">
    <cfRule type="expression" dxfId="913" priority="699">
      <formula>L570="NO CUMPLE"</formula>
    </cfRule>
    <cfRule type="expression" dxfId="912" priority="700">
      <formula>L570="CUMPLE"</formula>
    </cfRule>
  </conditionalFormatting>
  <conditionalFormatting sqref="K572">
    <cfRule type="expression" dxfId="911" priority="697">
      <formula>J572="NO CUMPLE"</formula>
    </cfRule>
    <cfRule type="expression" dxfId="910" priority="698">
      <formula>J572="CUMPLE"</formula>
    </cfRule>
  </conditionalFormatting>
  <conditionalFormatting sqref="M572">
    <cfRule type="expression" dxfId="909" priority="695">
      <formula>L572="NO CUMPLE"</formula>
    </cfRule>
    <cfRule type="expression" dxfId="908" priority="696">
      <formula>L572="CUMPLE"</formula>
    </cfRule>
  </conditionalFormatting>
  <conditionalFormatting sqref="J572">
    <cfRule type="cellIs" dxfId="907" priority="693" operator="equal">
      <formula>"NO CUMPLE"</formula>
    </cfRule>
    <cfRule type="cellIs" dxfId="906" priority="694" operator="equal">
      <formula>"CUMPLE"</formula>
    </cfRule>
  </conditionalFormatting>
  <conditionalFormatting sqref="L572:L574">
    <cfRule type="cellIs" dxfId="905" priority="691" operator="equal">
      <formula>"NO CUMPLE"</formula>
    </cfRule>
    <cfRule type="cellIs" dxfId="904" priority="692" operator="equal">
      <formula>"CUMPLE"</formula>
    </cfRule>
  </conditionalFormatting>
  <conditionalFormatting sqref="K573:K574">
    <cfRule type="expression" dxfId="903" priority="689">
      <formula>J573="NO CUMPLE"</formula>
    </cfRule>
    <cfRule type="expression" dxfId="902" priority="690">
      <formula>J573="CUMPLE"</formula>
    </cfRule>
  </conditionalFormatting>
  <conditionalFormatting sqref="J573:J574">
    <cfRule type="cellIs" dxfId="901" priority="687" operator="equal">
      <formula>"NO CUMPLE"</formula>
    </cfRule>
    <cfRule type="cellIs" dxfId="900" priority="688" operator="equal">
      <formula>"CUMPLE"</formula>
    </cfRule>
  </conditionalFormatting>
  <conditionalFormatting sqref="M573">
    <cfRule type="expression" dxfId="899" priority="685">
      <formula>L573="NO CUMPLE"</formula>
    </cfRule>
    <cfRule type="expression" dxfId="898" priority="686">
      <formula>L573="CUMPLE"</formula>
    </cfRule>
  </conditionalFormatting>
  <conditionalFormatting sqref="K575">
    <cfRule type="expression" dxfId="897" priority="683">
      <formula>J575="NO CUMPLE"</formula>
    </cfRule>
    <cfRule type="expression" dxfId="896" priority="684">
      <formula>J575="CUMPLE"</formula>
    </cfRule>
  </conditionalFormatting>
  <conditionalFormatting sqref="M575">
    <cfRule type="expression" dxfId="895" priority="681">
      <formula>L575="NO CUMPLE"</formula>
    </cfRule>
    <cfRule type="expression" dxfId="894" priority="682">
      <formula>L575="CUMPLE"</formula>
    </cfRule>
  </conditionalFormatting>
  <conditionalFormatting sqref="J575">
    <cfRule type="cellIs" dxfId="893" priority="679" operator="equal">
      <formula>"NO CUMPLE"</formula>
    </cfRule>
    <cfRule type="cellIs" dxfId="892" priority="680" operator="equal">
      <formula>"CUMPLE"</formula>
    </cfRule>
  </conditionalFormatting>
  <conditionalFormatting sqref="L575:L577">
    <cfRule type="cellIs" dxfId="891" priority="677" operator="equal">
      <formula>"NO CUMPLE"</formula>
    </cfRule>
    <cfRule type="cellIs" dxfId="890" priority="678" operator="equal">
      <formula>"CUMPLE"</formula>
    </cfRule>
  </conditionalFormatting>
  <conditionalFormatting sqref="K576:K577">
    <cfRule type="expression" dxfId="889" priority="675">
      <formula>J576="NO CUMPLE"</formula>
    </cfRule>
    <cfRule type="expression" dxfId="888" priority="676">
      <formula>J576="CUMPLE"</formula>
    </cfRule>
  </conditionalFormatting>
  <conditionalFormatting sqref="J576:J577">
    <cfRule type="cellIs" dxfId="887" priority="673" operator="equal">
      <formula>"NO CUMPLE"</formula>
    </cfRule>
    <cfRule type="cellIs" dxfId="886" priority="674" operator="equal">
      <formula>"CUMPLE"</formula>
    </cfRule>
  </conditionalFormatting>
  <conditionalFormatting sqref="M576">
    <cfRule type="expression" dxfId="885" priority="671">
      <formula>L576="NO CUMPLE"</formula>
    </cfRule>
    <cfRule type="expression" dxfId="884" priority="672">
      <formula>L576="CUMPLE"</formula>
    </cfRule>
  </conditionalFormatting>
  <conditionalFormatting sqref="K585">
    <cfRule type="expression" dxfId="883" priority="669">
      <formula>J585="NO CUMPLE"</formula>
    </cfRule>
    <cfRule type="expression" dxfId="882" priority="670">
      <formula>J585="CUMPLE"</formula>
    </cfRule>
  </conditionalFormatting>
  <conditionalFormatting sqref="M585">
    <cfRule type="expression" dxfId="881" priority="667">
      <formula>L585="NO CUMPLE"</formula>
    </cfRule>
    <cfRule type="expression" dxfId="880" priority="668">
      <formula>L585="CUMPLE"</formula>
    </cfRule>
  </conditionalFormatting>
  <conditionalFormatting sqref="J585">
    <cfRule type="cellIs" dxfId="879" priority="665" operator="equal">
      <formula>"NO CUMPLE"</formula>
    </cfRule>
    <cfRule type="cellIs" dxfId="878" priority="666" operator="equal">
      <formula>"CUMPLE"</formula>
    </cfRule>
  </conditionalFormatting>
  <conditionalFormatting sqref="L585:L587">
    <cfRule type="cellIs" dxfId="877" priority="663" operator="equal">
      <formula>"NO CUMPLE"</formula>
    </cfRule>
    <cfRule type="cellIs" dxfId="876" priority="664" operator="equal">
      <formula>"CUMPLE"</formula>
    </cfRule>
  </conditionalFormatting>
  <conditionalFormatting sqref="K586:K587">
    <cfRule type="expression" dxfId="875" priority="661">
      <formula>J586="NO CUMPLE"</formula>
    </cfRule>
    <cfRule type="expression" dxfId="874" priority="662">
      <formula>J586="CUMPLE"</formula>
    </cfRule>
  </conditionalFormatting>
  <conditionalFormatting sqref="J586:J587">
    <cfRule type="cellIs" dxfId="873" priority="659" operator="equal">
      <formula>"NO CUMPLE"</formula>
    </cfRule>
    <cfRule type="cellIs" dxfId="872" priority="660" operator="equal">
      <formula>"CUMPLE"</formula>
    </cfRule>
  </conditionalFormatting>
  <conditionalFormatting sqref="M586">
    <cfRule type="expression" dxfId="871" priority="657">
      <formula>L586="NO CUMPLE"</formula>
    </cfRule>
    <cfRule type="expression" dxfId="870" priority="658">
      <formula>L586="CUMPLE"</formula>
    </cfRule>
  </conditionalFormatting>
  <conditionalFormatting sqref="K588">
    <cfRule type="expression" dxfId="869" priority="655">
      <formula>J588="NO CUMPLE"</formula>
    </cfRule>
    <cfRule type="expression" dxfId="868" priority="656">
      <formula>J588="CUMPLE"</formula>
    </cfRule>
  </conditionalFormatting>
  <conditionalFormatting sqref="M588">
    <cfRule type="expression" dxfId="867" priority="653">
      <formula>L588="NO CUMPLE"</formula>
    </cfRule>
    <cfRule type="expression" dxfId="866" priority="654">
      <formula>L588="CUMPLE"</formula>
    </cfRule>
  </conditionalFormatting>
  <conditionalFormatting sqref="J588">
    <cfRule type="cellIs" dxfId="865" priority="651" operator="equal">
      <formula>"NO CUMPLE"</formula>
    </cfRule>
    <cfRule type="cellIs" dxfId="864" priority="652" operator="equal">
      <formula>"CUMPLE"</formula>
    </cfRule>
  </conditionalFormatting>
  <conditionalFormatting sqref="L588:L590">
    <cfRule type="cellIs" dxfId="863" priority="649" operator="equal">
      <formula>"NO CUMPLE"</formula>
    </cfRule>
    <cfRule type="cellIs" dxfId="862" priority="650" operator="equal">
      <formula>"CUMPLE"</formula>
    </cfRule>
  </conditionalFormatting>
  <conditionalFormatting sqref="K589:K590">
    <cfRule type="expression" dxfId="861" priority="647">
      <formula>J589="NO CUMPLE"</formula>
    </cfRule>
    <cfRule type="expression" dxfId="860" priority="648">
      <formula>J589="CUMPLE"</formula>
    </cfRule>
  </conditionalFormatting>
  <conditionalFormatting sqref="J589:J590">
    <cfRule type="cellIs" dxfId="859" priority="645" operator="equal">
      <formula>"NO CUMPLE"</formula>
    </cfRule>
    <cfRule type="cellIs" dxfId="858" priority="646" operator="equal">
      <formula>"CUMPLE"</formula>
    </cfRule>
  </conditionalFormatting>
  <conditionalFormatting sqref="M589">
    <cfRule type="expression" dxfId="857" priority="643">
      <formula>L589="NO CUMPLE"</formula>
    </cfRule>
    <cfRule type="expression" dxfId="856" priority="644">
      <formula>L589="CUMPLE"</formula>
    </cfRule>
  </conditionalFormatting>
  <conditionalFormatting sqref="K591">
    <cfRule type="expression" dxfId="855" priority="641">
      <formula>J591="NO CUMPLE"</formula>
    </cfRule>
    <cfRule type="expression" dxfId="854" priority="642">
      <formula>J591="CUMPLE"</formula>
    </cfRule>
  </conditionalFormatting>
  <conditionalFormatting sqref="M591">
    <cfRule type="expression" dxfId="853" priority="639">
      <formula>L591="NO CUMPLE"</formula>
    </cfRule>
    <cfRule type="expression" dxfId="852" priority="640">
      <formula>L591="CUMPLE"</formula>
    </cfRule>
  </conditionalFormatting>
  <conditionalFormatting sqref="J591">
    <cfRule type="cellIs" dxfId="851" priority="637" operator="equal">
      <formula>"NO CUMPLE"</formula>
    </cfRule>
    <cfRule type="cellIs" dxfId="850" priority="638" operator="equal">
      <formula>"CUMPLE"</formula>
    </cfRule>
  </conditionalFormatting>
  <conditionalFormatting sqref="L591:L593">
    <cfRule type="cellIs" dxfId="849" priority="635" operator="equal">
      <formula>"NO CUMPLE"</formula>
    </cfRule>
    <cfRule type="cellIs" dxfId="848" priority="636" operator="equal">
      <formula>"CUMPLE"</formula>
    </cfRule>
  </conditionalFormatting>
  <conditionalFormatting sqref="K592:K593">
    <cfRule type="expression" dxfId="847" priority="633">
      <formula>J592="NO CUMPLE"</formula>
    </cfRule>
    <cfRule type="expression" dxfId="846" priority="634">
      <formula>J592="CUMPLE"</formula>
    </cfRule>
  </conditionalFormatting>
  <conditionalFormatting sqref="J592:J593">
    <cfRule type="cellIs" dxfId="845" priority="631" operator="equal">
      <formula>"NO CUMPLE"</formula>
    </cfRule>
    <cfRule type="cellIs" dxfId="844" priority="632" operator="equal">
      <formula>"CUMPLE"</formula>
    </cfRule>
  </conditionalFormatting>
  <conditionalFormatting sqref="M592">
    <cfRule type="expression" dxfId="843" priority="629">
      <formula>L592="NO CUMPLE"</formula>
    </cfRule>
    <cfRule type="expression" dxfId="842" priority="630">
      <formula>L592="CUMPLE"</formula>
    </cfRule>
  </conditionalFormatting>
  <conditionalFormatting sqref="K594">
    <cfRule type="expression" dxfId="841" priority="627">
      <formula>J594="NO CUMPLE"</formula>
    </cfRule>
    <cfRule type="expression" dxfId="840" priority="628">
      <formula>J594="CUMPLE"</formula>
    </cfRule>
  </conditionalFormatting>
  <conditionalFormatting sqref="M594">
    <cfRule type="expression" dxfId="839" priority="625">
      <formula>L594="NO CUMPLE"</formula>
    </cfRule>
    <cfRule type="expression" dxfId="838" priority="626">
      <formula>L594="CUMPLE"</formula>
    </cfRule>
  </conditionalFormatting>
  <conditionalFormatting sqref="J594">
    <cfRule type="cellIs" dxfId="837" priority="623" operator="equal">
      <formula>"NO CUMPLE"</formula>
    </cfRule>
    <cfRule type="cellIs" dxfId="836" priority="624" operator="equal">
      <formula>"CUMPLE"</formula>
    </cfRule>
  </conditionalFormatting>
  <conditionalFormatting sqref="L594:L596">
    <cfRule type="cellIs" dxfId="835" priority="621" operator="equal">
      <formula>"NO CUMPLE"</formula>
    </cfRule>
    <cfRule type="cellIs" dxfId="834" priority="622" operator="equal">
      <formula>"CUMPLE"</formula>
    </cfRule>
  </conditionalFormatting>
  <conditionalFormatting sqref="K595:K596">
    <cfRule type="expression" dxfId="833" priority="619">
      <formula>J595="NO CUMPLE"</formula>
    </cfRule>
    <cfRule type="expression" dxfId="832" priority="620">
      <formula>J595="CUMPLE"</formula>
    </cfRule>
  </conditionalFormatting>
  <conditionalFormatting sqref="J595:J596">
    <cfRule type="cellIs" dxfId="831" priority="617" operator="equal">
      <formula>"NO CUMPLE"</formula>
    </cfRule>
    <cfRule type="cellIs" dxfId="830" priority="618" operator="equal">
      <formula>"CUMPLE"</formula>
    </cfRule>
  </conditionalFormatting>
  <conditionalFormatting sqref="M595">
    <cfRule type="expression" dxfId="829" priority="615">
      <formula>L595="NO CUMPLE"</formula>
    </cfRule>
    <cfRule type="expression" dxfId="828" priority="616">
      <formula>L595="CUMPLE"</formula>
    </cfRule>
  </conditionalFormatting>
  <conditionalFormatting sqref="K597">
    <cfRule type="expression" dxfId="827" priority="613">
      <formula>J597="NO CUMPLE"</formula>
    </cfRule>
    <cfRule type="expression" dxfId="826" priority="614">
      <formula>J597="CUMPLE"</formula>
    </cfRule>
  </conditionalFormatting>
  <conditionalFormatting sqref="M597">
    <cfRule type="expression" dxfId="825" priority="611">
      <formula>L597="NO CUMPLE"</formula>
    </cfRule>
    <cfRule type="expression" dxfId="824" priority="612">
      <formula>L597="CUMPLE"</formula>
    </cfRule>
  </conditionalFormatting>
  <conditionalFormatting sqref="J597">
    <cfRule type="cellIs" dxfId="823" priority="609" operator="equal">
      <formula>"NO CUMPLE"</formula>
    </cfRule>
    <cfRule type="cellIs" dxfId="822" priority="610" operator="equal">
      <formula>"CUMPLE"</formula>
    </cfRule>
  </conditionalFormatting>
  <conditionalFormatting sqref="L597:L599">
    <cfRule type="cellIs" dxfId="821" priority="607" operator="equal">
      <formula>"NO CUMPLE"</formula>
    </cfRule>
    <cfRule type="cellIs" dxfId="820" priority="608" operator="equal">
      <formula>"CUMPLE"</formula>
    </cfRule>
  </conditionalFormatting>
  <conditionalFormatting sqref="K598:K599">
    <cfRule type="expression" dxfId="819" priority="605">
      <formula>J598="NO CUMPLE"</formula>
    </cfRule>
    <cfRule type="expression" dxfId="818" priority="606">
      <formula>J598="CUMPLE"</formula>
    </cfRule>
  </conditionalFormatting>
  <conditionalFormatting sqref="J598:J599">
    <cfRule type="cellIs" dxfId="817" priority="603" operator="equal">
      <formula>"NO CUMPLE"</formula>
    </cfRule>
    <cfRule type="cellIs" dxfId="816" priority="604" operator="equal">
      <formula>"CUMPLE"</formula>
    </cfRule>
  </conditionalFormatting>
  <conditionalFormatting sqref="M598">
    <cfRule type="expression" dxfId="815" priority="601">
      <formula>L598="NO CUMPLE"</formula>
    </cfRule>
    <cfRule type="expression" dxfId="814" priority="602">
      <formula>L598="CUMPLE"</formula>
    </cfRule>
  </conditionalFormatting>
  <conditionalFormatting sqref="K607">
    <cfRule type="expression" dxfId="813" priority="599">
      <formula>J607="NO CUMPLE"</formula>
    </cfRule>
    <cfRule type="expression" dxfId="812" priority="600">
      <formula>J607="CUMPLE"</formula>
    </cfRule>
  </conditionalFormatting>
  <conditionalFormatting sqref="M607">
    <cfRule type="expression" dxfId="811" priority="597">
      <formula>L607="NO CUMPLE"</formula>
    </cfRule>
    <cfRule type="expression" dxfId="810" priority="598">
      <formula>L607="CUMPLE"</formula>
    </cfRule>
  </conditionalFormatting>
  <conditionalFormatting sqref="J607">
    <cfRule type="cellIs" dxfId="809" priority="595" operator="equal">
      <formula>"NO CUMPLE"</formula>
    </cfRule>
    <cfRule type="cellIs" dxfId="808" priority="596" operator="equal">
      <formula>"CUMPLE"</formula>
    </cfRule>
  </conditionalFormatting>
  <conditionalFormatting sqref="L607:L609">
    <cfRule type="cellIs" dxfId="807" priority="593" operator="equal">
      <formula>"NO CUMPLE"</formula>
    </cfRule>
    <cfRule type="cellIs" dxfId="806" priority="594" operator="equal">
      <formula>"CUMPLE"</formula>
    </cfRule>
  </conditionalFormatting>
  <conditionalFormatting sqref="K608:K609">
    <cfRule type="expression" dxfId="805" priority="591">
      <formula>J608="NO CUMPLE"</formula>
    </cfRule>
    <cfRule type="expression" dxfId="804" priority="592">
      <formula>J608="CUMPLE"</formula>
    </cfRule>
  </conditionalFormatting>
  <conditionalFormatting sqref="J608:J609">
    <cfRule type="cellIs" dxfId="803" priority="589" operator="equal">
      <formula>"NO CUMPLE"</formula>
    </cfRule>
    <cfRule type="cellIs" dxfId="802" priority="590" operator="equal">
      <formula>"CUMPLE"</formula>
    </cfRule>
  </conditionalFormatting>
  <conditionalFormatting sqref="M608">
    <cfRule type="expression" dxfId="801" priority="587">
      <formula>L608="NO CUMPLE"</formula>
    </cfRule>
    <cfRule type="expression" dxfId="800" priority="588">
      <formula>L608="CUMPLE"</formula>
    </cfRule>
  </conditionalFormatting>
  <conditionalFormatting sqref="K610">
    <cfRule type="expression" dxfId="799" priority="585">
      <formula>J610="NO CUMPLE"</formula>
    </cfRule>
    <cfRule type="expression" dxfId="798" priority="586">
      <formula>J610="CUMPLE"</formula>
    </cfRule>
  </conditionalFormatting>
  <conditionalFormatting sqref="M610">
    <cfRule type="expression" dxfId="797" priority="583">
      <formula>L610="NO CUMPLE"</formula>
    </cfRule>
    <cfRule type="expression" dxfId="796" priority="584">
      <formula>L610="CUMPLE"</formula>
    </cfRule>
  </conditionalFormatting>
  <conditionalFormatting sqref="J610">
    <cfRule type="cellIs" dxfId="795" priority="581" operator="equal">
      <formula>"NO CUMPLE"</formula>
    </cfRule>
    <cfRule type="cellIs" dxfId="794" priority="582" operator="equal">
      <formula>"CUMPLE"</formula>
    </cfRule>
  </conditionalFormatting>
  <conditionalFormatting sqref="L610:L612">
    <cfRule type="cellIs" dxfId="793" priority="579" operator="equal">
      <formula>"NO CUMPLE"</formula>
    </cfRule>
    <cfRule type="cellIs" dxfId="792" priority="580" operator="equal">
      <formula>"CUMPLE"</formula>
    </cfRule>
  </conditionalFormatting>
  <conditionalFormatting sqref="K611:K612">
    <cfRule type="expression" dxfId="791" priority="577">
      <formula>J611="NO CUMPLE"</formula>
    </cfRule>
    <cfRule type="expression" dxfId="790" priority="578">
      <formula>J611="CUMPLE"</formula>
    </cfRule>
  </conditionalFormatting>
  <conditionalFormatting sqref="J611:J612">
    <cfRule type="cellIs" dxfId="789" priority="575" operator="equal">
      <formula>"NO CUMPLE"</formula>
    </cfRule>
    <cfRule type="cellIs" dxfId="788" priority="576" operator="equal">
      <formula>"CUMPLE"</formula>
    </cfRule>
  </conditionalFormatting>
  <conditionalFormatting sqref="M611">
    <cfRule type="expression" dxfId="787" priority="573">
      <formula>L611="NO CUMPLE"</formula>
    </cfRule>
    <cfRule type="expression" dxfId="786" priority="574">
      <formula>L611="CUMPLE"</formula>
    </cfRule>
  </conditionalFormatting>
  <conditionalFormatting sqref="K613">
    <cfRule type="expression" dxfId="785" priority="571">
      <formula>J613="NO CUMPLE"</formula>
    </cfRule>
    <cfRule type="expression" dxfId="784" priority="572">
      <formula>J613="CUMPLE"</formula>
    </cfRule>
  </conditionalFormatting>
  <conditionalFormatting sqref="M613">
    <cfRule type="expression" dxfId="783" priority="569">
      <formula>L613="NO CUMPLE"</formula>
    </cfRule>
    <cfRule type="expression" dxfId="782" priority="570">
      <formula>L613="CUMPLE"</formula>
    </cfRule>
  </conditionalFormatting>
  <conditionalFormatting sqref="J613">
    <cfRule type="cellIs" dxfId="781" priority="567" operator="equal">
      <formula>"NO CUMPLE"</formula>
    </cfRule>
    <cfRule type="cellIs" dxfId="780" priority="568" operator="equal">
      <formula>"CUMPLE"</formula>
    </cfRule>
  </conditionalFormatting>
  <conditionalFormatting sqref="L613:L615">
    <cfRule type="cellIs" dxfId="779" priority="565" operator="equal">
      <formula>"NO CUMPLE"</formula>
    </cfRule>
    <cfRule type="cellIs" dxfId="778" priority="566" operator="equal">
      <formula>"CUMPLE"</formula>
    </cfRule>
  </conditionalFormatting>
  <conditionalFormatting sqref="K614:K615">
    <cfRule type="expression" dxfId="777" priority="563">
      <formula>J614="NO CUMPLE"</formula>
    </cfRule>
    <cfRule type="expression" dxfId="776" priority="564">
      <formula>J614="CUMPLE"</formula>
    </cfRule>
  </conditionalFormatting>
  <conditionalFormatting sqref="J614:J615">
    <cfRule type="cellIs" dxfId="775" priority="561" operator="equal">
      <formula>"NO CUMPLE"</formula>
    </cfRule>
    <cfRule type="cellIs" dxfId="774" priority="562" operator="equal">
      <formula>"CUMPLE"</formula>
    </cfRule>
  </conditionalFormatting>
  <conditionalFormatting sqref="M614">
    <cfRule type="expression" dxfId="773" priority="559">
      <formula>L614="NO CUMPLE"</formula>
    </cfRule>
    <cfRule type="expression" dxfId="772" priority="560">
      <formula>L614="CUMPLE"</formula>
    </cfRule>
  </conditionalFormatting>
  <conditionalFormatting sqref="K616">
    <cfRule type="expression" dxfId="771" priority="557">
      <formula>J616="NO CUMPLE"</formula>
    </cfRule>
    <cfRule type="expression" dxfId="770" priority="558">
      <formula>J616="CUMPLE"</formula>
    </cfRule>
  </conditionalFormatting>
  <conditionalFormatting sqref="M616">
    <cfRule type="expression" dxfId="769" priority="555">
      <formula>L616="NO CUMPLE"</formula>
    </cfRule>
    <cfRule type="expression" dxfId="768" priority="556">
      <formula>L616="CUMPLE"</formula>
    </cfRule>
  </conditionalFormatting>
  <conditionalFormatting sqref="J616">
    <cfRule type="cellIs" dxfId="767" priority="553" operator="equal">
      <formula>"NO CUMPLE"</formula>
    </cfRule>
    <cfRule type="cellIs" dxfId="766" priority="554" operator="equal">
      <formula>"CUMPLE"</formula>
    </cfRule>
  </conditionalFormatting>
  <conditionalFormatting sqref="L616:L618">
    <cfRule type="cellIs" dxfId="765" priority="551" operator="equal">
      <formula>"NO CUMPLE"</formula>
    </cfRule>
    <cfRule type="cellIs" dxfId="764" priority="552" operator="equal">
      <formula>"CUMPLE"</formula>
    </cfRule>
  </conditionalFormatting>
  <conditionalFormatting sqref="K617:K618">
    <cfRule type="expression" dxfId="763" priority="549">
      <formula>J617="NO CUMPLE"</formula>
    </cfRule>
    <cfRule type="expression" dxfId="762" priority="550">
      <formula>J617="CUMPLE"</formula>
    </cfRule>
  </conditionalFormatting>
  <conditionalFormatting sqref="J617:J618">
    <cfRule type="cellIs" dxfId="761" priority="547" operator="equal">
      <formula>"NO CUMPLE"</formula>
    </cfRule>
    <cfRule type="cellIs" dxfId="760" priority="548" operator="equal">
      <formula>"CUMPLE"</formula>
    </cfRule>
  </conditionalFormatting>
  <conditionalFormatting sqref="M617">
    <cfRule type="expression" dxfId="759" priority="545">
      <formula>L617="NO CUMPLE"</formula>
    </cfRule>
    <cfRule type="expression" dxfId="758" priority="546">
      <formula>L617="CUMPLE"</formula>
    </cfRule>
  </conditionalFormatting>
  <conditionalFormatting sqref="K619">
    <cfRule type="expression" dxfId="757" priority="543">
      <formula>J619="NO CUMPLE"</formula>
    </cfRule>
    <cfRule type="expression" dxfId="756" priority="544">
      <formula>J619="CUMPLE"</formula>
    </cfRule>
  </conditionalFormatting>
  <conditionalFormatting sqref="M619">
    <cfRule type="expression" dxfId="755" priority="541">
      <formula>L619="NO CUMPLE"</formula>
    </cfRule>
    <cfRule type="expression" dxfId="754" priority="542">
      <formula>L619="CUMPLE"</formula>
    </cfRule>
  </conditionalFormatting>
  <conditionalFormatting sqref="J619">
    <cfRule type="cellIs" dxfId="753" priority="539" operator="equal">
      <formula>"NO CUMPLE"</formula>
    </cfRule>
    <cfRule type="cellIs" dxfId="752" priority="540" operator="equal">
      <formula>"CUMPLE"</formula>
    </cfRule>
  </conditionalFormatting>
  <conditionalFormatting sqref="L619:L621">
    <cfRule type="cellIs" dxfId="751" priority="537" operator="equal">
      <formula>"NO CUMPLE"</formula>
    </cfRule>
    <cfRule type="cellIs" dxfId="750" priority="538" operator="equal">
      <formula>"CUMPLE"</formula>
    </cfRule>
  </conditionalFormatting>
  <conditionalFormatting sqref="K620:K621">
    <cfRule type="expression" dxfId="749" priority="535">
      <formula>J620="NO CUMPLE"</formula>
    </cfRule>
    <cfRule type="expression" dxfId="748" priority="536">
      <formula>J620="CUMPLE"</formula>
    </cfRule>
  </conditionalFormatting>
  <conditionalFormatting sqref="J620:J621">
    <cfRule type="cellIs" dxfId="747" priority="533" operator="equal">
      <formula>"NO CUMPLE"</formula>
    </cfRule>
    <cfRule type="cellIs" dxfId="746" priority="534" operator="equal">
      <formula>"CUMPLE"</formula>
    </cfRule>
  </conditionalFormatting>
  <conditionalFormatting sqref="M620">
    <cfRule type="expression" dxfId="745" priority="531">
      <formula>L620="NO CUMPLE"</formula>
    </cfRule>
    <cfRule type="expression" dxfId="744" priority="532">
      <formula>L620="CUMPLE"</formula>
    </cfRule>
  </conditionalFormatting>
  <conditionalFormatting sqref="K629">
    <cfRule type="expression" dxfId="743" priority="529">
      <formula>J629="NO CUMPLE"</formula>
    </cfRule>
    <cfRule type="expression" dxfId="742" priority="530">
      <formula>J629="CUMPLE"</formula>
    </cfRule>
  </conditionalFormatting>
  <conditionalFormatting sqref="M629">
    <cfRule type="expression" dxfId="741" priority="527">
      <formula>L629="NO CUMPLE"</formula>
    </cfRule>
    <cfRule type="expression" dxfId="740" priority="528">
      <formula>L629="CUMPLE"</formula>
    </cfRule>
  </conditionalFormatting>
  <conditionalFormatting sqref="J629">
    <cfRule type="cellIs" dxfId="739" priority="525" operator="equal">
      <formula>"NO CUMPLE"</formula>
    </cfRule>
    <cfRule type="cellIs" dxfId="738" priority="526" operator="equal">
      <formula>"CUMPLE"</formula>
    </cfRule>
  </conditionalFormatting>
  <conditionalFormatting sqref="L629:L631">
    <cfRule type="cellIs" dxfId="737" priority="523" operator="equal">
      <formula>"NO CUMPLE"</formula>
    </cfRule>
    <cfRule type="cellIs" dxfId="736" priority="524" operator="equal">
      <formula>"CUMPLE"</formula>
    </cfRule>
  </conditionalFormatting>
  <conditionalFormatting sqref="K630:K631">
    <cfRule type="expression" dxfId="735" priority="521">
      <formula>J630="NO CUMPLE"</formula>
    </cfRule>
    <cfRule type="expression" dxfId="734" priority="522">
      <formula>J630="CUMPLE"</formula>
    </cfRule>
  </conditionalFormatting>
  <conditionalFormatting sqref="J630:J631">
    <cfRule type="cellIs" dxfId="733" priority="519" operator="equal">
      <formula>"NO CUMPLE"</formula>
    </cfRule>
    <cfRule type="cellIs" dxfId="732" priority="520" operator="equal">
      <formula>"CUMPLE"</formula>
    </cfRule>
  </conditionalFormatting>
  <conditionalFormatting sqref="M630">
    <cfRule type="expression" dxfId="731" priority="517">
      <formula>L630="NO CUMPLE"</formula>
    </cfRule>
    <cfRule type="expression" dxfId="730" priority="518">
      <formula>L630="CUMPLE"</formula>
    </cfRule>
  </conditionalFormatting>
  <conditionalFormatting sqref="K632">
    <cfRule type="expression" dxfId="729" priority="515">
      <formula>J632="NO CUMPLE"</formula>
    </cfRule>
    <cfRule type="expression" dxfId="728" priority="516">
      <formula>J632="CUMPLE"</formula>
    </cfRule>
  </conditionalFormatting>
  <conditionalFormatting sqref="M632">
    <cfRule type="expression" dxfId="727" priority="513">
      <formula>L632="NO CUMPLE"</formula>
    </cfRule>
    <cfRule type="expression" dxfId="726" priority="514">
      <formula>L632="CUMPLE"</formula>
    </cfRule>
  </conditionalFormatting>
  <conditionalFormatting sqref="J632">
    <cfRule type="cellIs" dxfId="725" priority="511" operator="equal">
      <formula>"NO CUMPLE"</formula>
    </cfRule>
    <cfRule type="cellIs" dxfId="724" priority="512" operator="equal">
      <formula>"CUMPLE"</formula>
    </cfRule>
  </conditionalFormatting>
  <conditionalFormatting sqref="L632:L634">
    <cfRule type="cellIs" dxfId="723" priority="509" operator="equal">
      <formula>"NO CUMPLE"</formula>
    </cfRule>
    <cfRule type="cellIs" dxfId="722" priority="510" operator="equal">
      <formula>"CUMPLE"</formula>
    </cfRule>
  </conditionalFormatting>
  <conditionalFormatting sqref="K633:K634">
    <cfRule type="expression" dxfId="721" priority="507">
      <formula>J633="NO CUMPLE"</formula>
    </cfRule>
    <cfRule type="expression" dxfId="720" priority="508">
      <formula>J633="CUMPLE"</formula>
    </cfRule>
  </conditionalFormatting>
  <conditionalFormatting sqref="J633:J634">
    <cfRule type="cellIs" dxfId="719" priority="505" operator="equal">
      <formula>"NO CUMPLE"</formula>
    </cfRule>
    <cfRule type="cellIs" dxfId="718" priority="506" operator="equal">
      <formula>"CUMPLE"</formula>
    </cfRule>
  </conditionalFormatting>
  <conditionalFormatting sqref="M633">
    <cfRule type="expression" dxfId="717" priority="503">
      <formula>L633="NO CUMPLE"</formula>
    </cfRule>
    <cfRule type="expression" dxfId="716" priority="504">
      <formula>L633="CUMPLE"</formula>
    </cfRule>
  </conditionalFormatting>
  <conditionalFormatting sqref="K635">
    <cfRule type="expression" dxfId="715" priority="501">
      <formula>J635="NO CUMPLE"</formula>
    </cfRule>
    <cfRule type="expression" dxfId="714" priority="502">
      <formula>J635="CUMPLE"</formula>
    </cfRule>
  </conditionalFormatting>
  <conditionalFormatting sqref="M635">
    <cfRule type="expression" dxfId="713" priority="499">
      <formula>L635="NO CUMPLE"</formula>
    </cfRule>
    <cfRule type="expression" dxfId="712" priority="500">
      <formula>L635="CUMPLE"</formula>
    </cfRule>
  </conditionalFormatting>
  <conditionalFormatting sqref="J635">
    <cfRule type="cellIs" dxfId="711" priority="497" operator="equal">
      <formula>"NO CUMPLE"</formula>
    </cfRule>
    <cfRule type="cellIs" dxfId="710" priority="498" operator="equal">
      <formula>"CUMPLE"</formula>
    </cfRule>
  </conditionalFormatting>
  <conditionalFormatting sqref="L635:L637">
    <cfRule type="cellIs" dxfId="709" priority="495" operator="equal">
      <formula>"NO CUMPLE"</formula>
    </cfRule>
    <cfRule type="cellIs" dxfId="708" priority="496" operator="equal">
      <formula>"CUMPLE"</formula>
    </cfRule>
  </conditionalFormatting>
  <conditionalFormatting sqref="K636:K637">
    <cfRule type="expression" dxfId="707" priority="493">
      <formula>J636="NO CUMPLE"</formula>
    </cfRule>
    <cfRule type="expression" dxfId="706" priority="494">
      <formula>J636="CUMPLE"</formula>
    </cfRule>
  </conditionalFormatting>
  <conditionalFormatting sqref="J636:J637">
    <cfRule type="cellIs" dxfId="705" priority="491" operator="equal">
      <formula>"NO CUMPLE"</formula>
    </cfRule>
    <cfRule type="cellIs" dxfId="704" priority="492" operator="equal">
      <formula>"CUMPLE"</formula>
    </cfRule>
  </conditionalFormatting>
  <conditionalFormatting sqref="M636">
    <cfRule type="expression" dxfId="703" priority="489">
      <formula>L636="NO CUMPLE"</formula>
    </cfRule>
    <cfRule type="expression" dxfId="702" priority="490">
      <formula>L636="CUMPLE"</formula>
    </cfRule>
  </conditionalFormatting>
  <conditionalFormatting sqref="K638">
    <cfRule type="expression" dxfId="701" priority="487">
      <formula>J638="NO CUMPLE"</formula>
    </cfRule>
    <cfRule type="expression" dxfId="700" priority="488">
      <formula>J638="CUMPLE"</formula>
    </cfRule>
  </conditionalFormatting>
  <conditionalFormatting sqref="M638">
    <cfRule type="expression" dxfId="699" priority="485">
      <formula>L638="NO CUMPLE"</formula>
    </cfRule>
    <cfRule type="expression" dxfId="698" priority="486">
      <formula>L638="CUMPLE"</formula>
    </cfRule>
  </conditionalFormatting>
  <conditionalFormatting sqref="J638">
    <cfRule type="cellIs" dxfId="697" priority="483" operator="equal">
      <formula>"NO CUMPLE"</formula>
    </cfRule>
    <cfRule type="cellIs" dxfId="696" priority="484" operator="equal">
      <formula>"CUMPLE"</formula>
    </cfRule>
  </conditionalFormatting>
  <conditionalFormatting sqref="L638:L640">
    <cfRule type="cellIs" dxfId="695" priority="481" operator="equal">
      <formula>"NO CUMPLE"</formula>
    </cfRule>
    <cfRule type="cellIs" dxfId="694" priority="482" operator="equal">
      <formula>"CUMPLE"</formula>
    </cfRule>
  </conditionalFormatting>
  <conditionalFormatting sqref="K639:K640">
    <cfRule type="expression" dxfId="693" priority="479">
      <formula>J639="NO CUMPLE"</formula>
    </cfRule>
    <cfRule type="expression" dxfId="692" priority="480">
      <formula>J639="CUMPLE"</formula>
    </cfRule>
  </conditionalFormatting>
  <conditionalFormatting sqref="J639:J640">
    <cfRule type="cellIs" dxfId="691" priority="477" operator="equal">
      <formula>"NO CUMPLE"</formula>
    </cfRule>
    <cfRule type="cellIs" dxfId="690" priority="478" operator="equal">
      <formula>"CUMPLE"</formula>
    </cfRule>
  </conditionalFormatting>
  <conditionalFormatting sqref="M639">
    <cfRule type="expression" dxfId="689" priority="475">
      <formula>L639="NO CUMPLE"</formula>
    </cfRule>
    <cfRule type="expression" dxfId="688" priority="476">
      <formula>L639="CUMPLE"</formula>
    </cfRule>
  </conditionalFormatting>
  <conditionalFormatting sqref="K641">
    <cfRule type="expression" dxfId="687" priority="473">
      <formula>J641="NO CUMPLE"</formula>
    </cfRule>
    <cfRule type="expression" dxfId="686" priority="474">
      <formula>J641="CUMPLE"</formula>
    </cfRule>
  </conditionalFormatting>
  <conditionalFormatting sqref="M641">
    <cfRule type="expression" dxfId="685" priority="471">
      <formula>L641="NO CUMPLE"</formula>
    </cfRule>
    <cfRule type="expression" dxfId="684" priority="472">
      <formula>L641="CUMPLE"</formula>
    </cfRule>
  </conditionalFormatting>
  <conditionalFormatting sqref="J641">
    <cfRule type="cellIs" dxfId="683" priority="469" operator="equal">
      <formula>"NO CUMPLE"</formula>
    </cfRule>
    <cfRule type="cellIs" dxfId="682" priority="470" operator="equal">
      <formula>"CUMPLE"</formula>
    </cfRule>
  </conditionalFormatting>
  <conditionalFormatting sqref="L641:L643">
    <cfRule type="cellIs" dxfId="681" priority="467" operator="equal">
      <formula>"NO CUMPLE"</formula>
    </cfRule>
    <cfRule type="cellIs" dxfId="680" priority="468" operator="equal">
      <formula>"CUMPLE"</formula>
    </cfRule>
  </conditionalFormatting>
  <conditionalFormatting sqref="K642:K643">
    <cfRule type="expression" dxfId="679" priority="465">
      <formula>J642="NO CUMPLE"</formula>
    </cfRule>
    <cfRule type="expression" dxfId="678" priority="466">
      <formula>J642="CUMPLE"</formula>
    </cfRule>
  </conditionalFormatting>
  <conditionalFormatting sqref="J642:J643">
    <cfRule type="cellIs" dxfId="677" priority="463" operator="equal">
      <formula>"NO CUMPLE"</formula>
    </cfRule>
    <cfRule type="cellIs" dxfId="676" priority="464" operator="equal">
      <formula>"CUMPLE"</formula>
    </cfRule>
  </conditionalFormatting>
  <conditionalFormatting sqref="M642">
    <cfRule type="expression" dxfId="675" priority="461">
      <formula>L642="NO CUMPLE"</formula>
    </cfRule>
    <cfRule type="expression" dxfId="674" priority="462">
      <formula>L642="CUMPLE"</formula>
    </cfRule>
  </conditionalFormatting>
  <conditionalFormatting sqref="K651">
    <cfRule type="expression" dxfId="673" priority="459">
      <formula>J651="NO CUMPLE"</formula>
    </cfRule>
    <cfRule type="expression" dxfId="672" priority="460">
      <formula>J651="CUMPLE"</formula>
    </cfRule>
  </conditionalFormatting>
  <conditionalFormatting sqref="M651">
    <cfRule type="expression" dxfId="671" priority="457">
      <formula>L651="NO CUMPLE"</formula>
    </cfRule>
    <cfRule type="expression" dxfId="670" priority="458">
      <formula>L651="CUMPLE"</formula>
    </cfRule>
  </conditionalFormatting>
  <conditionalFormatting sqref="J651">
    <cfRule type="cellIs" dxfId="669" priority="455" operator="equal">
      <formula>"NO CUMPLE"</formula>
    </cfRule>
    <cfRule type="cellIs" dxfId="668" priority="456" operator="equal">
      <formula>"CUMPLE"</formula>
    </cfRule>
  </conditionalFormatting>
  <conditionalFormatting sqref="L651:L653">
    <cfRule type="cellIs" dxfId="667" priority="453" operator="equal">
      <formula>"NO CUMPLE"</formula>
    </cfRule>
    <cfRule type="cellIs" dxfId="666" priority="454" operator="equal">
      <formula>"CUMPLE"</formula>
    </cfRule>
  </conditionalFormatting>
  <conditionalFormatting sqref="K652:K653">
    <cfRule type="expression" dxfId="665" priority="451">
      <formula>J652="NO CUMPLE"</formula>
    </cfRule>
    <cfRule type="expression" dxfId="664" priority="452">
      <formula>J652="CUMPLE"</formula>
    </cfRule>
  </conditionalFormatting>
  <conditionalFormatting sqref="J652:J653">
    <cfRule type="cellIs" dxfId="663" priority="449" operator="equal">
      <formula>"NO CUMPLE"</formula>
    </cfRule>
    <cfRule type="cellIs" dxfId="662" priority="450" operator="equal">
      <formula>"CUMPLE"</formula>
    </cfRule>
  </conditionalFormatting>
  <conditionalFormatting sqref="M652">
    <cfRule type="expression" dxfId="661" priority="447">
      <formula>L652="NO CUMPLE"</formula>
    </cfRule>
    <cfRule type="expression" dxfId="660" priority="448">
      <formula>L652="CUMPLE"</formula>
    </cfRule>
  </conditionalFormatting>
  <conditionalFormatting sqref="K654">
    <cfRule type="expression" dxfId="659" priority="445">
      <formula>J654="NO CUMPLE"</formula>
    </cfRule>
    <cfRule type="expression" dxfId="658" priority="446">
      <formula>J654="CUMPLE"</formula>
    </cfRule>
  </conditionalFormatting>
  <conditionalFormatting sqref="M654">
    <cfRule type="expression" dxfId="657" priority="443">
      <formula>L654="NO CUMPLE"</formula>
    </cfRule>
    <cfRule type="expression" dxfId="656" priority="444">
      <formula>L654="CUMPLE"</formula>
    </cfRule>
  </conditionalFormatting>
  <conditionalFormatting sqref="J654">
    <cfRule type="cellIs" dxfId="655" priority="441" operator="equal">
      <formula>"NO CUMPLE"</formula>
    </cfRule>
    <cfRule type="cellIs" dxfId="654" priority="442" operator="equal">
      <formula>"CUMPLE"</formula>
    </cfRule>
  </conditionalFormatting>
  <conditionalFormatting sqref="L654:L656">
    <cfRule type="cellIs" dxfId="653" priority="439" operator="equal">
      <formula>"NO CUMPLE"</formula>
    </cfRule>
    <cfRule type="cellIs" dxfId="652" priority="440" operator="equal">
      <formula>"CUMPLE"</formula>
    </cfRule>
  </conditionalFormatting>
  <conditionalFormatting sqref="K655:K656">
    <cfRule type="expression" dxfId="651" priority="437">
      <formula>J655="NO CUMPLE"</formula>
    </cfRule>
    <cfRule type="expression" dxfId="650" priority="438">
      <formula>J655="CUMPLE"</formula>
    </cfRule>
  </conditionalFormatting>
  <conditionalFormatting sqref="J655:J656">
    <cfRule type="cellIs" dxfId="649" priority="435" operator="equal">
      <formula>"NO CUMPLE"</formula>
    </cfRule>
    <cfRule type="cellIs" dxfId="648" priority="436" operator="equal">
      <formula>"CUMPLE"</formula>
    </cfRule>
  </conditionalFormatting>
  <conditionalFormatting sqref="M655">
    <cfRule type="expression" dxfId="647" priority="433">
      <formula>L655="NO CUMPLE"</formula>
    </cfRule>
    <cfRule type="expression" dxfId="646" priority="434">
      <formula>L655="CUMPLE"</formula>
    </cfRule>
  </conditionalFormatting>
  <conditionalFormatting sqref="K657">
    <cfRule type="expression" dxfId="645" priority="431">
      <formula>J657="NO CUMPLE"</formula>
    </cfRule>
    <cfRule type="expression" dxfId="644" priority="432">
      <formula>J657="CUMPLE"</formula>
    </cfRule>
  </conditionalFormatting>
  <conditionalFormatting sqref="M657">
    <cfRule type="expression" dxfId="643" priority="429">
      <formula>L657="NO CUMPLE"</formula>
    </cfRule>
    <cfRule type="expression" dxfId="642" priority="430">
      <formula>L657="CUMPLE"</formula>
    </cfRule>
  </conditionalFormatting>
  <conditionalFormatting sqref="J657">
    <cfRule type="cellIs" dxfId="641" priority="427" operator="equal">
      <formula>"NO CUMPLE"</formula>
    </cfRule>
    <cfRule type="cellIs" dxfId="640" priority="428" operator="equal">
      <formula>"CUMPLE"</formula>
    </cfRule>
  </conditionalFormatting>
  <conditionalFormatting sqref="L657:L659">
    <cfRule type="cellIs" dxfId="639" priority="425" operator="equal">
      <formula>"NO CUMPLE"</formula>
    </cfRule>
    <cfRule type="cellIs" dxfId="638" priority="426" operator="equal">
      <formula>"CUMPLE"</formula>
    </cfRule>
  </conditionalFormatting>
  <conditionalFormatting sqref="K658:K659">
    <cfRule type="expression" dxfId="637" priority="423">
      <formula>J658="NO CUMPLE"</formula>
    </cfRule>
    <cfRule type="expression" dxfId="636" priority="424">
      <formula>J658="CUMPLE"</formula>
    </cfRule>
  </conditionalFormatting>
  <conditionalFormatting sqref="J658:J659">
    <cfRule type="cellIs" dxfId="635" priority="421" operator="equal">
      <formula>"NO CUMPLE"</formula>
    </cfRule>
    <cfRule type="cellIs" dxfId="634" priority="422" operator="equal">
      <formula>"CUMPLE"</formula>
    </cfRule>
  </conditionalFormatting>
  <conditionalFormatting sqref="M658">
    <cfRule type="expression" dxfId="633" priority="419">
      <formula>L658="NO CUMPLE"</formula>
    </cfRule>
    <cfRule type="expression" dxfId="632" priority="420">
      <formula>L658="CUMPLE"</formula>
    </cfRule>
  </conditionalFormatting>
  <conditionalFormatting sqref="K660">
    <cfRule type="expression" dxfId="631" priority="417">
      <formula>J660="NO CUMPLE"</formula>
    </cfRule>
    <cfRule type="expression" dxfId="630" priority="418">
      <formula>J660="CUMPLE"</formula>
    </cfRule>
  </conditionalFormatting>
  <conditionalFormatting sqref="M660">
    <cfRule type="expression" dxfId="629" priority="415">
      <formula>L660="NO CUMPLE"</formula>
    </cfRule>
    <cfRule type="expression" dxfId="628" priority="416">
      <formula>L660="CUMPLE"</formula>
    </cfRule>
  </conditionalFormatting>
  <conditionalFormatting sqref="J660">
    <cfRule type="cellIs" dxfId="627" priority="413" operator="equal">
      <formula>"NO CUMPLE"</formula>
    </cfRule>
    <cfRule type="cellIs" dxfId="626" priority="414" operator="equal">
      <formula>"CUMPLE"</formula>
    </cfRule>
  </conditionalFormatting>
  <conditionalFormatting sqref="L660:L662">
    <cfRule type="cellIs" dxfId="625" priority="411" operator="equal">
      <formula>"NO CUMPLE"</formula>
    </cfRule>
    <cfRule type="cellIs" dxfId="624" priority="412" operator="equal">
      <formula>"CUMPLE"</formula>
    </cfRule>
  </conditionalFormatting>
  <conditionalFormatting sqref="K661:K662">
    <cfRule type="expression" dxfId="623" priority="409">
      <formula>J661="NO CUMPLE"</formula>
    </cfRule>
    <cfRule type="expression" dxfId="622" priority="410">
      <formula>J661="CUMPLE"</formula>
    </cfRule>
  </conditionalFormatting>
  <conditionalFormatting sqref="J661:J662">
    <cfRule type="cellIs" dxfId="621" priority="407" operator="equal">
      <formula>"NO CUMPLE"</formula>
    </cfRule>
    <cfRule type="cellIs" dxfId="620" priority="408" operator="equal">
      <formula>"CUMPLE"</formula>
    </cfRule>
  </conditionalFormatting>
  <conditionalFormatting sqref="M661">
    <cfRule type="expression" dxfId="619" priority="405">
      <formula>L661="NO CUMPLE"</formula>
    </cfRule>
    <cfRule type="expression" dxfId="618" priority="406">
      <formula>L661="CUMPLE"</formula>
    </cfRule>
  </conditionalFormatting>
  <conditionalFormatting sqref="K663">
    <cfRule type="expression" dxfId="617" priority="403">
      <formula>J663="NO CUMPLE"</formula>
    </cfRule>
    <cfRule type="expression" dxfId="616" priority="404">
      <formula>J663="CUMPLE"</formula>
    </cfRule>
  </conditionalFormatting>
  <conditionalFormatting sqref="M663">
    <cfRule type="expression" dxfId="615" priority="401">
      <formula>L663="NO CUMPLE"</formula>
    </cfRule>
    <cfRule type="expression" dxfId="614" priority="402">
      <formula>L663="CUMPLE"</formula>
    </cfRule>
  </conditionalFormatting>
  <conditionalFormatting sqref="J663">
    <cfRule type="cellIs" dxfId="613" priority="399" operator="equal">
      <formula>"NO CUMPLE"</formula>
    </cfRule>
    <cfRule type="cellIs" dxfId="612" priority="400" operator="equal">
      <formula>"CUMPLE"</formula>
    </cfRule>
  </conditionalFormatting>
  <conditionalFormatting sqref="L663:L665">
    <cfRule type="cellIs" dxfId="611" priority="397" operator="equal">
      <formula>"NO CUMPLE"</formula>
    </cfRule>
    <cfRule type="cellIs" dxfId="610" priority="398" operator="equal">
      <formula>"CUMPLE"</formula>
    </cfRule>
  </conditionalFormatting>
  <conditionalFormatting sqref="K664:K665">
    <cfRule type="expression" dxfId="609" priority="395">
      <formula>J664="NO CUMPLE"</formula>
    </cfRule>
    <cfRule type="expression" dxfId="608" priority="396">
      <formula>J664="CUMPLE"</formula>
    </cfRule>
  </conditionalFormatting>
  <conditionalFormatting sqref="J664:J665">
    <cfRule type="cellIs" dxfId="607" priority="393" operator="equal">
      <formula>"NO CUMPLE"</formula>
    </cfRule>
    <cfRule type="cellIs" dxfId="606" priority="394" operator="equal">
      <formula>"CUMPLE"</formula>
    </cfRule>
  </conditionalFormatting>
  <conditionalFormatting sqref="M664">
    <cfRule type="expression" dxfId="605" priority="391">
      <formula>L664="NO CUMPLE"</formula>
    </cfRule>
    <cfRule type="expression" dxfId="604" priority="392">
      <formula>L664="CUMPLE"</formula>
    </cfRule>
  </conditionalFormatting>
  <conditionalFormatting sqref="F38">
    <cfRule type="notContainsBlanks" dxfId="603" priority="390">
      <formula>LEN(TRIM(F38))&gt;0</formula>
    </cfRule>
  </conditionalFormatting>
  <conditionalFormatting sqref="S239 S242 S245">
    <cfRule type="expression" dxfId="602" priority="385">
      <formula>T239="NO SUBSANABLE"</formula>
    </cfRule>
    <cfRule type="expression" dxfId="601" priority="386">
      <formula>T239="REQUERIMIENTOS SUBSANADOS"</formula>
    </cfRule>
    <cfRule type="expression" dxfId="600" priority="387">
      <formula>T239="PENDIENTES POR SUBSANAR"</formula>
    </cfRule>
    <cfRule type="expression" dxfId="599" priority="388">
      <formula>T239="SIN OBSERVACIÓN"</formula>
    </cfRule>
    <cfRule type="containsBlanks" dxfId="598" priority="389">
      <formula>LEN(TRIM(S239))=0</formula>
    </cfRule>
  </conditionalFormatting>
  <conditionalFormatting sqref="F255">
    <cfRule type="notContainsBlanks" dxfId="597" priority="384">
      <formula>LEN(TRIM(F255))&gt;0</formula>
    </cfRule>
  </conditionalFormatting>
  <conditionalFormatting sqref="F258 F261">
    <cfRule type="notContainsBlanks" dxfId="596" priority="383">
      <formula>LEN(TRIM(F258))&gt;0</formula>
    </cfRule>
  </conditionalFormatting>
  <conditionalFormatting sqref="F264">
    <cfRule type="notContainsBlanks" dxfId="595" priority="382">
      <formula>LEN(TRIM(F264))&gt;0</formula>
    </cfRule>
  </conditionalFormatting>
  <conditionalFormatting sqref="F267">
    <cfRule type="notContainsBlanks" dxfId="594" priority="381">
      <formula>LEN(TRIM(F267))&gt;0</formula>
    </cfRule>
  </conditionalFormatting>
  <conditionalFormatting sqref="F277">
    <cfRule type="notContainsBlanks" dxfId="593" priority="380">
      <formula>LEN(TRIM(F277))&gt;0</formula>
    </cfRule>
  </conditionalFormatting>
  <conditionalFormatting sqref="F280 F283">
    <cfRule type="notContainsBlanks" dxfId="592" priority="379">
      <formula>LEN(TRIM(F280))&gt;0</formula>
    </cfRule>
  </conditionalFormatting>
  <conditionalFormatting sqref="S267">
    <cfRule type="expression" dxfId="591" priority="374">
      <formula>T267="NO SUBSANABLE"</formula>
    </cfRule>
    <cfRule type="expression" dxfId="590" priority="375">
      <formula>T267="REQUERIMIENTOS SUBSANADOS"</formula>
    </cfRule>
    <cfRule type="expression" dxfId="589" priority="376">
      <formula>T267="PENDIENTES POR SUBSANAR"</formula>
    </cfRule>
    <cfRule type="expression" dxfId="588" priority="377">
      <formula>T267="SIN OBSERVACIÓN"</formula>
    </cfRule>
    <cfRule type="containsBlanks" dxfId="587" priority="378">
      <formula>LEN(TRIM(S267))=0</formula>
    </cfRule>
  </conditionalFormatting>
  <conditionalFormatting sqref="S22">
    <cfRule type="expression" dxfId="586" priority="369">
      <formula>T22="NO SUBSANABLE"</formula>
    </cfRule>
    <cfRule type="expression" dxfId="585" priority="370">
      <formula>T22="REQUERIMIENTOS SUBSANADOS"</formula>
    </cfRule>
    <cfRule type="expression" dxfId="584" priority="371">
      <formula>T22="PENDIENTES POR SUBSANAR"</formula>
    </cfRule>
    <cfRule type="expression" dxfId="583" priority="372">
      <formula>T22="SIN OBSERVACIÓN"</formula>
    </cfRule>
    <cfRule type="containsBlanks" dxfId="582" priority="373">
      <formula>LEN(TRIM(S22))=0</formula>
    </cfRule>
  </conditionalFormatting>
  <conditionalFormatting sqref="S25">
    <cfRule type="expression" dxfId="581" priority="364">
      <formula>T25="NO SUBSANABLE"</formula>
    </cfRule>
    <cfRule type="expression" dxfId="580" priority="365">
      <formula>T25="REQUERIMIENTOS SUBSANADOS"</formula>
    </cfRule>
    <cfRule type="expression" dxfId="579" priority="366">
      <formula>T25="PENDIENTES POR SUBSANAR"</formula>
    </cfRule>
    <cfRule type="expression" dxfId="578" priority="367">
      <formula>T25="SIN OBSERVACIÓN"</formula>
    </cfRule>
    <cfRule type="containsBlanks" dxfId="577" priority="368">
      <formula>LEN(TRIM(S25))=0</formula>
    </cfRule>
  </conditionalFormatting>
  <conditionalFormatting sqref="N13">
    <cfRule type="cellIs" dxfId="576" priority="362" operator="equal">
      <formula>"NO"</formula>
    </cfRule>
    <cfRule type="cellIs" dxfId="575" priority="363" operator="equal">
      <formula>"SI"</formula>
    </cfRule>
  </conditionalFormatting>
  <conditionalFormatting sqref="O13">
    <cfRule type="cellIs" dxfId="574" priority="360" operator="equal">
      <formula>"NO"</formula>
    </cfRule>
    <cfRule type="cellIs" dxfId="573" priority="361" operator="equal">
      <formula>"SI"</formula>
    </cfRule>
  </conditionalFormatting>
  <conditionalFormatting sqref="N16">
    <cfRule type="cellIs" dxfId="572" priority="358" operator="equal">
      <formula>"NO"</formula>
    </cfRule>
    <cfRule type="cellIs" dxfId="571" priority="359" operator="equal">
      <formula>"SI"</formula>
    </cfRule>
  </conditionalFormatting>
  <conditionalFormatting sqref="O16">
    <cfRule type="cellIs" dxfId="570" priority="356" operator="equal">
      <formula>"NO"</formula>
    </cfRule>
    <cfRule type="cellIs" dxfId="569" priority="357" operator="equal">
      <formula>"SI"</formula>
    </cfRule>
  </conditionalFormatting>
  <conditionalFormatting sqref="N19">
    <cfRule type="cellIs" dxfId="568" priority="354" operator="equal">
      <formula>"NO"</formula>
    </cfRule>
    <cfRule type="cellIs" dxfId="567" priority="355" operator="equal">
      <formula>"SI"</formula>
    </cfRule>
  </conditionalFormatting>
  <conditionalFormatting sqref="O19">
    <cfRule type="cellIs" dxfId="566" priority="352" operator="equal">
      <formula>"NO"</formula>
    </cfRule>
    <cfRule type="cellIs" dxfId="565" priority="353" operator="equal">
      <formula>"SI"</formula>
    </cfRule>
  </conditionalFormatting>
  <conditionalFormatting sqref="N22">
    <cfRule type="cellIs" dxfId="564" priority="350" operator="equal">
      <formula>"NO"</formula>
    </cfRule>
    <cfRule type="cellIs" dxfId="563" priority="351" operator="equal">
      <formula>"SI"</formula>
    </cfRule>
  </conditionalFormatting>
  <conditionalFormatting sqref="O22">
    <cfRule type="cellIs" dxfId="562" priority="348" operator="equal">
      <formula>"NO"</formula>
    </cfRule>
    <cfRule type="cellIs" dxfId="561" priority="349" operator="equal">
      <formula>"SI"</formula>
    </cfRule>
  </conditionalFormatting>
  <conditionalFormatting sqref="N25">
    <cfRule type="cellIs" dxfId="560" priority="346" operator="equal">
      <formula>"NO"</formula>
    </cfRule>
    <cfRule type="cellIs" dxfId="559" priority="347" operator="equal">
      <formula>"SI"</formula>
    </cfRule>
  </conditionalFormatting>
  <conditionalFormatting sqref="O25">
    <cfRule type="cellIs" dxfId="558" priority="344" operator="equal">
      <formula>"NO"</formula>
    </cfRule>
    <cfRule type="cellIs" dxfId="557" priority="345" operator="equal">
      <formula>"SI"</formula>
    </cfRule>
  </conditionalFormatting>
  <conditionalFormatting sqref="R13">
    <cfRule type="cellIs" dxfId="556" priority="342" operator="equal">
      <formula>"NO"</formula>
    </cfRule>
    <cfRule type="cellIs" dxfId="555" priority="343" operator="equal">
      <formula>"SI"</formula>
    </cfRule>
  </conditionalFormatting>
  <conditionalFormatting sqref="R16">
    <cfRule type="cellIs" dxfId="554" priority="340" operator="equal">
      <formula>"NO"</formula>
    </cfRule>
    <cfRule type="cellIs" dxfId="553" priority="341" operator="equal">
      <formula>"SI"</formula>
    </cfRule>
  </conditionalFormatting>
  <conditionalFormatting sqref="R19">
    <cfRule type="cellIs" dxfId="552" priority="338" operator="equal">
      <formula>"NO"</formula>
    </cfRule>
    <cfRule type="cellIs" dxfId="551" priority="339" operator="equal">
      <formula>"SI"</formula>
    </cfRule>
  </conditionalFormatting>
  <conditionalFormatting sqref="R22">
    <cfRule type="cellIs" dxfId="550" priority="336" operator="equal">
      <formula>"NO"</formula>
    </cfRule>
    <cfRule type="cellIs" dxfId="549" priority="337" operator="equal">
      <formula>"SI"</formula>
    </cfRule>
  </conditionalFormatting>
  <conditionalFormatting sqref="R25">
    <cfRule type="cellIs" dxfId="548" priority="334" operator="equal">
      <formula>"NO"</formula>
    </cfRule>
    <cfRule type="cellIs" dxfId="547" priority="335" operator="equal">
      <formula>"SI"</formula>
    </cfRule>
  </conditionalFormatting>
  <conditionalFormatting sqref="N35">
    <cfRule type="cellIs" dxfId="546" priority="332" operator="equal">
      <formula>"NO"</formula>
    </cfRule>
    <cfRule type="cellIs" dxfId="545" priority="333" operator="equal">
      <formula>"SI"</formula>
    </cfRule>
  </conditionalFormatting>
  <conditionalFormatting sqref="O35">
    <cfRule type="cellIs" dxfId="544" priority="330" operator="equal">
      <formula>"NO"</formula>
    </cfRule>
    <cfRule type="cellIs" dxfId="543" priority="331" operator="equal">
      <formula>"SI"</formula>
    </cfRule>
  </conditionalFormatting>
  <conditionalFormatting sqref="N38">
    <cfRule type="cellIs" dxfId="542" priority="328" operator="equal">
      <formula>"NO"</formula>
    </cfRule>
    <cfRule type="cellIs" dxfId="541" priority="329" operator="equal">
      <formula>"SI"</formula>
    </cfRule>
  </conditionalFormatting>
  <conditionalFormatting sqref="O38">
    <cfRule type="cellIs" dxfId="540" priority="326" operator="equal">
      <formula>"NO"</formula>
    </cfRule>
    <cfRule type="cellIs" dxfId="539" priority="327" operator="equal">
      <formula>"SI"</formula>
    </cfRule>
  </conditionalFormatting>
  <conditionalFormatting sqref="N41">
    <cfRule type="cellIs" dxfId="538" priority="324" operator="equal">
      <formula>"NO"</formula>
    </cfRule>
    <cfRule type="cellIs" dxfId="537" priority="325" operator="equal">
      <formula>"SI"</formula>
    </cfRule>
  </conditionalFormatting>
  <conditionalFormatting sqref="O41">
    <cfRule type="cellIs" dxfId="536" priority="322" operator="equal">
      <formula>"NO"</formula>
    </cfRule>
    <cfRule type="cellIs" dxfId="535" priority="323" operator="equal">
      <formula>"SI"</formula>
    </cfRule>
  </conditionalFormatting>
  <conditionalFormatting sqref="N44">
    <cfRule type="cellIs" dxfId="534" priority="320" operator="equal">
      <formula>"NO"</formula>
    </cfRule>
    <cfRule type="cellIs" dxfId="533" priority="321" operator="equal">
      <formula>"SI"</formula>
    </cfRule>
  </conditionalFormatting>
  <conditionalFormatting sqref="O44">
    <cfRule type="cellIs" dxfId="532" priority="318" operator="equal">
      <formula>"NO"</formula>
    </cfRule>
    <cfRule type="cellIs" dxfId="531" priority="319" operator="equal">
      <formula>"SI"</formula>
    </cfRule>
  </conditionalFormatting>
  <conditionalFormatting sqref="N47">
    <cfRule type="cellIs" dxfId="530" priority="316" operator="equal">
      <formula>"NO"</formula>
    </cfRule>
    <cfRule type="cellIs" dxfId="529" priority="317" operator="equal">
      <formula>"SI"</formula>
    </cfRule>
  </conditionalFormatting>
  <conditionalFormatting sqref="O47">
    <cfRule type="cellIs" dxfId="528" priority="314" operator="equal">
      <formula>"NO"</formula>
    </cfRule>
    <cfRule type="cellIs" dxfId="527" priority="315" operator="equal">
      <formula>"SI"</formula>
    </cfRule>
  </conditionalFormatting>
  <conditionalFormatting sqref="R47">
    <cfRule type="cellIs" dxfId="526" priority="304" operator="equal">
      <formula>"NO"</formula>
    </cfRule>
    <cfRule type="cellIs" dxfId="525" priority="305" operator="equal">
      <formula>"SI"</formula>
    </cfRule>
  </conditionalFormatting>
  <conditionalFormatting sqref="R35">
    <cfRule type="cellIs" dxfId="524" priority="312" operator="equal">
      <formula>"NO"</formula>
    </cfRule>
    <cfRule type="cellIs" dxfId="523" priority="313" operator="equal">
      <formula>"SI"</formula>
    </cfRule>
  </conditionalFormatting>
  <conditionalFormatting sqref="R38">
    <cfRule type="cellIs" dxfId="522" priority="310" operator="equal">
      <formula>"NO"</formula>
    </cfRule>
    <cfRule type="cellIs" dxfId="521" priority="311" operator="equal">
      <formula>"SI"</formula>
    </cfRule>
  </conditionalFormatting>
  <conditionalFormatting sqref="R41">
    <cfRule type="cellIs" dxfId="520" priority="308" operator="equal">
      <formula>"NO"</formula>
    </cfRule>
    <cfRule type="cellIs" dxfId="519" priority="309" operator="equal">
      <formula>"SI"</formula>
    </cfRule>
  </conditionalFormatting>
  <conditionalFormatting sqref="R44">
    <cfRule type="cellIs" dxfId="518" priority="306" operator="equal">
      <formula>"NO"</formula>
    </cfRule>
    <cfRule type="cellIs" dxfId="517" priority="307" operator="equal">
      <formula>"SI"</formula>
    </cfRule>
  </conditionalFormatting>
  <conditionalFormatting sqref="V35 V38 V41 V44 V47">
    <cfRule type="cellIs" dxfId="516" priority="302" operator="greaterThan">
      <formula>0</formula>
    </cfRule>
    <cfRule type="cellIs" dxfId="515" priority="303" operator="equal">
      <formula>0</formula>
    </cfRule>
  </conditionalFormatting>
  <conditionalFormatting sqref="N57">
    <cfRule type="cellIs" dxfId="514" priority="300" operator="equal">
      <formula>"NO"</formula>
    </cfRule>
    <cfRule type="cellIs" dxfId="513" priority="301" operator="equal">
      <formula>"SI"</formula>
    </cfRule>
  </conditionalFormatting>
  <conditionalFormatting sqref="O57">
    <cfRule type="cellIs" dxfId="512" priority="298" operator="equal">
      <formula>"NO"</formula>
    </cfRule>
    <cfRule type="cellIs" dxfId="511" priority="299" operator="equal">
      <formula>"SI"</formula>
    </cfRule>
  </conditionalFormatting>
  <conditionalFormatting sqref="N60">
    <cfRule type="cellIs" dxfId="510" priority="296" operator="equal">
      <formula>"NO"</formula>
    </cfRule>
    <cfRule type="cellIs" dxfId="509" priority="297" operator="equal">
      <formula>"SI"</formula>
    </cfRule>
  </conditionalFormatting>
  <conditionalFormatting sqref="O60">
    <cfRule type="cellIs" dxfId="508" priority="294" operator="equal">
      <formula>"NO"</formula>
    </cfRule>
    <cfRule type="cellIs" dxfId="507" priority="295" operator="equal">
      <formula>"SI"</formula>
    </cfRule>
  </conditionalFormatting>
  <conditionalFormatting sqref="N63">
    <cfRule type="cellIs" dxfId="506" priority="292" operator="equal">
      <formula>"NO"</formula>
    </cfRule>
    <cfRule type="cellIs" dxfId="505" priority="293" operator="equal">
      <formula>"SI"</formula>
    </cfRule>
  </conditionalFormatting>
  <conditionalFormatting sqref="O63">
    <cfRule type="cellIs" dxfId="504" priority="290" operator="equal">
      <formula>"NO"</formula>
    </cfRule>
    <cfRule type="cellIs" dxfId="503" priority="291" operator="equal">
      <formula>"SI"</formula>
    </cfRule>
  </conditionalFormatting>
  <conditionalFormatting sqref="N66">
    <cfRule type="cellIs" dxfId="502" priority="288" operator="equal">
      <formula>"NO"</formula>
    </cfRule>
    <cfRule type="cellIs" dxfId="501" priority="289" operator="equal">
      <formula>"SI"</formula>
    </cfRule>
  </conditionalFormatting>
  <conditionalFormatting sqref="O66">
    <cfRule type="cellIs" dxfId="500" priority="286" operator="equal">
      <formula>"NO"</formula>
    </cfRule>
    <cfRule type="cellIs" dxfId="499" priority="287" operator="equal">
      <formula>"SI"</formula>
    </cfRule>
  </conditionalFormatting>
  <conditionalFormatting sqref="N69">
    <cfRule type="cellIs" dxfId="498" priority="284" operator="equal">
      <formula>"NO"</formula>
    </cfRule>
    <cfRule type="cellIs" dxfId="497" priority="285" operator="equal">
      <formula>"SI"</formula>
    </cfRule>
  </conditionalFormatting>
  <conditionalFormatting sqref="O69">
    <cfRule type="cellIs" dxfId="496" priority="282" operator="equal">
      <formula>"NO"</formula>
    </cfRule>
    <cfRule type="cellIs" dxfId="495" priority="283" operator="equal">
      <formula>"SI"</formula>
    </cfRule>
  </conditionalFormatting>
  <conditionalFormatting sqref="R69">
    <cfRule type="cellIs" dxfId="494" priority="272" operator="equal">
      <formula>"NO"</formula>
    </cfRule>
    <cfRule type="cellIs" dxfId="493" priority="273" operator="equal">
      <formula>"SI"</formula>
    </cfRule>
  </conditionalFormatting>
  <conditionalFormatting sqref="R57">
    <cfRule type="cellIs" dxfId="492" priority="280" operator="equal">
      <formula>"NO"</formula>
    </cfRule>
    <cfRule type="cellIs" dxfId="491" priority="281" operator="equal">
      <formula>"SI"</formula>
    </cfRule>
  </conditionalFormatting>
  <conditionalFormatting sqref="R60">
    <cfRule type="cellIs" dxfId="490" priority="278" operator="equal">
      <formula>"NO"</formula>
    </cfRule>
    <cfRule type="cellIs" dxfId="489" priority="279" operator="equal">
      <formula>"SI"</formula>
    </cfRule>
  </conditionalFormatting>
  <conditionalFormatting sqref="R63">
    <cfRule type="cellIs" dxfId="488" priority="276" operator="equal">
      <formula>"NO"</formula>
    </cfRule>
    <cfRule type="cellIs" dxfId="487" priority="277" operator="equal">
      <formula>"SI"</formula>
    </cfRule>
  </conditionalFormatting>
  <conditionalFormatting sqref="R66">
    <cfRule type="cellIs" dxfId="486" priority="274" operator="equal">
      <formula>"NO"</formula>
    </cfRule>
    <cfRule type="cellIs" dxfId="485" priority="275" operator="equal">
      <formula>"SI"</formula>
    </cfRule>
  </conditionalFormatting>
  <conditionalFormatting sqref="V57 V60 V63 V66 V69">
    <cfRule type="cellIs" dxfId="484" priority="270" operator="greaterThan">
      <formula>0</formula>
    </cfRule>
    <cfRule type="cellIs" dxfId="483" priority="271" operator="equal">
      <formula>0</formula>
    </cfRule>
  </conditionalFormatting>
  <conditionalFormatting sqref="N79">
    <cfRule type="cellIs" dxfId="482" priority="268" operator="equal">
      <formula>"NO"</formula>
    </cfRule>
    <cfRule type="cellIs" dxfId="481" priority="269" operator="equal">
      <formula>"SI"</formula>
    </cfRule>
  </conditionalFormatting>
  <conditionalFormatting sqref="O79">
    <cfRule type="cellIs" dxfId="480" priority="266" operator="equal">
      <formula>"NO"</formula>
    </cfRule>
    <cfRule type="cellIs" dxfId="479" priority="267" operator="equal">
      <formula>"SI"</formula>
    </cfRule>
  </conditionalFormatting>
  <conditionalFormatting sqref="N82">
    <cfRule type="cellIs" dxfId="478" priority="264" operator="equal">
      <formula>"NO"</formula>
    </cfRule>
    <cfRule type="cellIs" dxfId="477" priority="265" operator="equal">
      <formula>"SI"</formula>
    </cfRule>
  </conditionalFormatting>
  <conditionalFormatting sqref="O82">
    <cfRule type="cellIs" dxfId="476" priority="262" operator="equal">
      <formula>"NO"</formula>
    </cfRule>
    <cfRule type="cellIs" dxfId="475" priority="263" operator="equal">
      <formula>"SI"</formula>
    </cfRule>
  </conditionalFormatting>
  <conditionalFormatting sqref="R79">
    <cfRule type="cellIs" dxfId="474" priority="260" operator="equal">
      <formula>"NO"</formula>
    </cfRule>
    <cfRule type="cellIs" dxfId="473" priority="261" operator="equal">
      <formula>"SI"</formula>
    </cfRule>
  </conditionalFormatting>
  <conditionalFormatting sqref="R82">
    <cfRule type="cellIs" dxfId="472" priority="258" operator="equal">
      <formula>"NO"</formula>
    </cfRule>
    <cfRule type="cellIs" dxfId="471" priority="259" operator="equal">
      <formula>"SI"</formula>
    </cfRule>
  </conditionalFormatting>
  <conditionalFormatting sqref="V79 V82 V85 V88 V91">
    <cfRule type="cellIs" dxfId="470" priority="256" operator="greaterThan">
      <formula>0</formula>
    </cfRule>
    <cfRule type="cellIs" dxfId="469" priority="257" operator="equal">
      <formula>0</formula>
    </cfRule>
  </conditionalFormatting>
  <conditionalFormatting sqref="N101">
    <cfRule type="cellIs" dxfId="468" priority="254" operator="equal">
      <formula>"NO"</formula>
    </cfRule>
    <cfRule type="cellIs" dxfId="467" priority="255" operator="equal">
      <formula>"SI"</formula>
    </cfRule>
  </conditionalFormatting>
  <conditionalFormatting sqref="O101">
    <cfRule type="cellIs" dxfId="466" priority="252" operator="equal">
      <formula>"NO"</formula>
    </cfRule>
    <cfRule type="cellIs" dxfId="465" priority="253" operator="equal">
      <formula>"SI"</formula>
    </cfRule>
  </conditionalFormatting>
  <conditionalFormatting sqref="N104">
    <cfRule type="cellIs" dxfId="464" priority="250" operator="equal">
      <formula>"NO"</formula>
    </cfRule>
    <cfRule type="cellIs" dxfId="463" priority="251" operator="equal">
      <formula>"SI"</formula>
    </cfRule>
  </conditionalFormatting>
  <conditionalFormatting sqref="O104">
    <cfRule type="cellIs" dxfId="462" priority="248" operator="equal">
      <formula>"NO"</formula>
    </cfRule>
    <cfRule type="cellIs" dxfId="461" priority="249" operator="equal">
      <formula>"SI"</formula>
    </cfRule>
  </conditionalFormatting>
  <conditionalFormatting sqref="N107">
    <cfRule type="cellIs" dxfId="460" priority="246" operator="equal">
      <formula>"NO"</formula>
    </cfRule>
    <cfRule type="cellIs" dxfId="459" priority="247" operator="equal">
      <formula>"SI"</formula>
    </cfRule>
  </conditionalFormatting>
  <conditionalFormatting sqref="O107">
    <cfRule type="cellIs" dxfId="458" priority="244" operator="equal">
      <formula>"NO"</formula>
    </cfRule>
    <cfRule type="cellIs" dxfId="457" priority="245" operator="equal">
      <formula>"SI"</formula>
    </cfRule>
  </conditionalFormatting>
  <conditionalFormatting sqref="R101 R107">
    <cfRule type="cellIs" dxfId="456" priority="242" operator="equal">
      <formula>"NO"</formula>
    </cfRule>
    <cfRule type="cellIs" dxfId="455" priority="243" operator="equal">
      <formula>"SI"</formula>
    </cfRule>
  </conditionalFormatting>
  <conditionalFormatting sqref="R104">
    <cfRule type="cellIs" dxfId="454" priority="240" operator="equal">
      <formula>"NO"</formula>
    </cfRule>
    <cfRule type="cellIs" dxfId="453" priority="241" operator="equal">
      <formula>"SI"</formula>
    </cfRule>
  </conditionalFormatting>
  <conditionalFormatting sqref="N123">
    <cfRule type="cellIs" dxfId="452" priority="238" operator="equal">
      <formula>"NO"</formula>
    </cfRule>
    <cfRule type="cellIs" dxfId="451" priority="239" operator="equal">
      <formula>"SI"</formula>
    </cfRule>
  </conditionalFormatting>
  <conditionalFormatting sqref="O123">
    <cfRule type="cellIs" dxfId="450" priority="236" operator="equal">
      <formula>"NO"</formula>
    </cfRule>
    <cfRule type="cellIs" dxfId="449" priority="237" operator="equal">
      <formula>"SI"</formula>
    </cfRule>
  </conditionalFormatting>
  <conditionalFormatting sqref="N126">
    <cfRule type="cellIs" dxfId="448" priority="234" operator="equal">
      <formula>"NO"</formula>
    </cfRule>
    <cfRule type="cellIs" dxfId="447" priority="235" operator="equal">
      <formula>"SI"</formula>
    </cfRule>
  </conditionalFormatting>
  <conditionalFormatting sqref="O126">
    <cfRule type="cellIs" dxfId="446" priority="232" operator="equal">
      <formula>"NO"</formula>
    </cfRule>
    <cfRule type="cellIs" dxfId="445" priority="233" operator="equal">
      <formula>"SI"</formula>
    </cfRule>
  </conditionalFormatting>
  <conditionalFormatting sqref="N129">
    <cfRule type="cellIs" dxfId="444" priority="230" operator="equal">
      <formula>"NO"</formula>
    </cfRule>
    <cfRule type="cellIs" dxfId="443" priority="231" operator="equal">
      <formula>"SI"</formula>
    </cfRule>
  </conditionalFormatting>
  <conditionalFormatting sqref="O129">
    <cfRule type="cellIs" dxfId="442" priority="228" operator="equal">
      <formula>"NO"</formula>
    </cfRule>
    <cfRule type="cellIs" dxfId="441" priority="229" operator="equal">
      <formula>"SI"</formula>
    </cfRule>
  </conditionalFormatting>
  <conditionalFormatting sqref="N132">
    <cfRule type="cellIs" dxfId="440" priority="226" operator="equal">
      <formula>"NO"</formula>
    </cfRule>
    <cfRule type="cellIs" dxfId="439" priority="227" operator="equal">
      <formula>"SI"</formula>
    </cfRule>
  </conditionalFormatting>
  <conditionalFormatting sqref="O132">
    <cfRule type="cellIs" dxfId="438" priority="224" operator="equal">
      <formula>"NO"</formula>
    </cfRule>
    <cfRule type="cellIs" dxfId="437" priority="225" operator="equal">
      <formula>"SI"</formula>
    </cfRule>
  </conditionalFormatting>
  <conditionalFormatting sqref="R123">
    <cfRule type="cellIs" dxfId="436" priority="222" operator="equal">
      <formula>"NO"</formula>
    </cfRule>
    <cfRule type="cellIs" dxfId="435" priority="223" operator="equal">
      <formula>"SI"</formula>
    </cfRule>
  </conditionalFormatting>
  <conditionalFormatting sqref="R126">
    <cfRule type="cellIs" dxfId="434" priority="220" operator="equal">
      <formula>"NO"</formula>
    </cfRule>
    <cfRule type="cellIs" dxfId="433" priority="221" operator="equal">
      <formula>"SI"</formula>
    </cfRule>
  </conditionalFormatting>
  <conditionalFormatting sqref="R129">
    <cfRule type="cellIs" dxfId="432" priority="218" operator="equal">
      <formula>"NO"</formula>
    </cfRule>
    <cfRule type="cellIs" dxfId="431" priority="219" operator="equal">
      <formula>"SI"</formula>
    </cfRule>
  </conditionalFormatting>
  <conditionalFormatting sqref="R132">
    <cfRule type="cellIs" dxfId="430" priority="216" operator="equal">
      <formula>"NO"</formula>
    </cfRule>
    <cfRule type="cellIs" dxfId="429" priority="217" operator="equal">
      <formula>"SI"</formula>
    </cfRule>
  </conditionalFormatting>
  <conditionalFormatting sqref="V123 V126 V129 V132 V135">
    <cfRule type="cellIs" dxfId="428" priority="210" operator="greaterThan">
      <formula>0</formula>
    </cfRule>
    <cfRule type="cellIs" dxfId="427" priority="211" operator="equal">
      <formula>0</formula>
    </cfRule>
  </conditionalFormatting>
  <conditionalFormatting sqref="N145">
    <cfRule type="cellIs" dxfId="426" priority="208" operator="equal">
      <formula>"NO"</formula>
    </cfRule>
    <cfRule type="cellIs" dxfId="425" priority="209" operator="equal">
      <formula>"SI"</formula>
    </cfRule>
  </conditionalFormatting>
  <conditionalFormatting sqref="O145">
    <cfRule type="cellIs" dxfId="424" priority="206" operator="equal">
      <formula>"NO"</formula>
    </cfRule>
    <cfRule type="cellIs" dxfId="423" priority="207" operator="equal">
      <formula>"SI"</formula>
    </cfRule>
  </conditionalFormatting>
  <conditionalFormatting sqref="N148">
    <cfRule type="cellIs" dxfId="422" priority="204" operator="equal">
      <formula>"NO"</formula>
    </cfRule>
    <cfRule type="cellIs" dxfId="421" priority="205" operator="equal">
      <formula>"SI"</formula>
    </cfRule>
  </conditionalFormatting>
  <conditionalFormatting sqref="O148">
    <cfRule type="cellIs" dxfId="420" priority="202" operator="equal">
      <formula>"NO"</formula>
    </cfRule>
    <cfRule type="cellIs" dxfId="419" priority="203" operator="equal">
      <formula>"SI"</formula>
    </cfRule>
  </conditionalFormatting>
  <conditionalFormatting sqref="N151">
    <cfRule type="cellIs" dxfId="418" priority="200" operator="equal">
      <formula>"NO"</formula>
    </cfRule>
    <cfRule type="cellIs" dxfId="417" priority="201" operator="equal">
      <formula>"SI"</formula>
    </cfRule>
  </conditionalFormatting>
  <conditionalFormatting sqref="O151">
    <cfRule type="cellIs" dxfId="416" priority="198" operator="equal">
      <formula>"NO"</formula>
    </cfRule>
    <cfRule type="cellIs" dxfId="415" priority="199" operator="equal">
      <formula>"SI"</formula>
    </cfRule>
  </conditionalFormatting>
  <conditionalFormatting sqref="N154">
    <cfRule type="cellIs" dxfId="414" priority="196" operator="equal">
      <formula>"NO"</formula>
    </cfRule>
    <cfRule type="cellIs" dxfId="413" priority="197" operator="equal">
      <formula>"SI"</formula>
    </cfRule>
  </conditionalFormatting>
  <conditionalFormatting sqref="O154">
    <cfRule type="cellIs" dxfId="412" priority="194" operator="equal">
      <formula>"NO"</formula>
    </cfRule>
    <cfRule type="cellIs" dxfId="411" priority="195" operator="equal">
      <formula>"SI"</formula>
    </cfRule>
  </conditionalFormatting>
  <conditionalFormatting sqref="R145">
    <cfRule type="cellIs" dxfId="410" priority="192" operator="equal">
      <formula>"NO"</formula>
    </cfRule>
    <cfRule type="cellIs" dxfId="409" priority="193" operator="equal">
      <formula>"SI"</formula>
    </cfRule>
  </conditionalFormatting>
  <conditionalFormatting sqref="R148">
    <cfRule type="cellIs" dxfId="408" priority="190" operator="equal">
      <formula>"NO"</formula>
    </cfRule>
    <cfRule type="cellIs" dxfId="407" priority="191" operator="equal">
      <formula>"SI"</formula>
    </cfRule>
  </conditionalFormatting>
  <conditionalFormatting sqref="R151">
    <cfRule type="cellIs" dxfId="406" priority="188" operator="equal">
      <formula>"NO"</formula>
    </cfRule>
    <cfRule type="cellIs" dxfId="405" priority="189" operator="equal">
      <formula>"SI"</formula>
    </cfRule>
  </conditionalFormatting>
  <conditionalFormatting sqref="R154">
    <cfRule type="cellIs" dxfId="404" priority="186" operator="equal">
      <formula>"NO"</formula>
    </cfRule>
    <cfRule type="cellIs" dxfId="403" priority="187" operator="equal">
      <formula>"SI"</formula>
    </cfRule>
  </conditionalFormatting>
  <conditionalFormatting sqref="W13">
    <cfRule type="cellIs" dxfId="402" priority="176" operator="equal">
      <formula>"NO"</formula>
    </cfRule>
    <cfRule type="cellIs" dxfId="401" priority="177" operator="equal">
      <formula>"SI"</formula>
    </cfRule>
  </conditionalFormatting>
  <conditionalFormatting sqref="N167">
    <cfRule type="cellIs" dxfId="400" priority="170" operator="equal">
      <formula>"NO"</formula>
    </cfRule>
    <cfRule type="cellIs" dxfId="399" priority="171" operator="equal">
      <formula>"SI"</formula>
    </cfRule>
  </conditionalFormatting>
  <conditionalFormatting sqref="O167">
    <cfRule type="cellIs" dxfId="398" priority="168" operator="equal">
      <formula>"NO"</formula>
    </cfRule>
    <cfRule type="cellIs" dxfId="397" priority="169" operator="equal">
      <formula>"SI"</formula>
    </cfRule>
  </conditionalFormatting>
  <conditionalFormatting sqref="N170">
    <cfRule type="cellIs" dxfId="396" priority="166" operator="equal">
      <formula>"NO"</formula>
    </cfRule>
    <cfRule type="cellIs" dxfId="395" priority="167" operator="equal">
      <formula>"SI"</formula>
    </cfRule>
  </conditionalFormatting>
  <conditionalFormatting sqref="O170">
    <cfRule type="cellIs" dxfId="394" priority="164" operator="equal">
      <formula>"NO"</formula>
    </cfRule>
    <cfRule type="cellIs" dxfId="393" priority="165" operator="equal">
      <formula>"SI"</formula>
    </cfRule>
  </conditionalFormatting>
  <conditionalFormatting sqref="N173">
    <cfRule type="cellIs" dxfId="392" priority="162" operator="equal">
      <formula>"NO"</formula>
    </cfRule>
    <cfRule type="cellIs" dxfId="391" priority="163" operator="equal">
      <formula>"SI"</formula>
    </cfRule>
  </conditionalFormatting>
  <conditionalFormatting sqref="O173">
    <cfRule type="cellIs" dxfId="390" priority="160" operator="equal">
      <formula>"NO"</formula>
    </cfRule>
    <cfRule type="cellIs" dxfId="389" priority="161" operator="equal">
      <formula>"SI"</formula>
    </cfRule>
  </conditionalFormatting>
  <conditionalFormatting sqref="N176 N179">
    <cfRule type="cellIs" dxfId="388" priority="158" operator="equal">
      <formula>"NO"</formula>
    </cfRule>
    <cfRule type="cellIs" dxfId="387" priority="159" operator="equal">
      <formula>"SI"</formula>
    </cfRule>
  </conditionalFormatting>
  <conditionalFormatting sqref="O176 O179">
    <cfRule type="cellIs" dxfId="386" priority="156" operator="equal">
      <formula>"NO"</formula>
    </cfRule>
    <cfRule type="cellIs" dxfId="385" priority="157" operator="equal">
      <formula>"SI"</formula>
    </cfRule>
  </conditionalFormatting>
  <conditionalFormatting sqref="R176 R179">
    <cfRule type="cellIs" dxfId="384" priority="148" operator="equal">
      <formula>"NO"</formula>
    </cfRule>
    <cfRule type="cellIs" dxfId="383" priority="149" operator="equal">
      <formula>"SI"</formula>
    </cfRule>
  </conditionalFormatting>
  <conditionalFormatting sqref="R167">
    <cfRule type="cellIs" dxfId="382" priority="154" operator="equal">
      <formula>"NO"</formula>
    </cfRule>
    <cfRule type="cellIs" dxfId="381" priority="155" operator="equal">
      <formula>"SI"</formula>
    </cfRule>
  </conditionalFormatting>
  <conditionalFormatting sqref="R170">
    <cfRule type="cellIs" dxfId="380" priority="152" operator="equal">
      <formula>"NO"</formula>
    </cfRule>
    <cfRule type="cellIs" dxfId="379" priority="153" operator="equal">
      <formula>"SI"</formula>
    </cfRule>
  </conditionalFormatting>
  <conditionalFormatting sqref="R173">
    <cfRule type="cellIs" dxfId="378" priority="150" operator="equal">
      <formula>"NO"</formula>
    </cfRule>
    <cfRule type="cellIs" dxfId="377" priority="151" operator="equal">
      <formula>"SI"</formula>
    </cfRule>
  </conditionalFormatting>
  <conditionalFormatting sqref="N189">
    <cfRule type="cellIs" dxfId="376" priority="146" operator="equal">
      <formula>"NO"</formula>
    </cfRule>
    <cfRule type="cellIs" dxfId="375" priority="147" operator="equal">
      <formula>"SI"</formula>
    </cfRule>
  </conditionalFormatting>
  <conditionalFormatting sqref="O189">
    <cfRule type="cellIs" dxfId="374" priority="144" operator="equal">
      <formula>"NO"</formula>
    </cfRule>
    <cfRule type="cellIs" dxfId="373" priority="145" operator="equal">
      <formula>"SI"</formula>
    </cfRule>
  </conditionalFormatting>
  <conditionalFormatting sqref="N192">
    <cfRule type="cellIs" dxfId="372" priority="142" operator="equal">
      <formula>"NO"</formula>
    </cfRule>
    <cfRule type="cellIs" dxfId="371" priority="143" operator="equal">
      <formula>"SI"</formula>
    </cfRule>
  </conditionalFormatting>
  <conditionalFormatting sqref="O192">
    <cfRule type="cellIs" dxfId="370" priority="140" operator="equal">
      <formula>"NO"</formula>
    </cfRule>
    <cfRule type="cellIs" dxfId="369" priority="141" operator="equal">
      <formula>"SI"</formula>
    </cfRule>
  </conditionalFormatting>
  <conditionalFormatting sqref="R189">
    <cfRule type="cellIs" dxfId="368" priority="138" operator="equal">
      <formula>"NO"</formula>
    </cfRule>
    <cfRule type="cellIs" dxfId="367" priority="139" operator="equal">
      <formula>"SI"</formula>
    </cfRule>
  </conditionalFormatting>
  <conditionalFormatting sqref="R192">
    <cfRule type="cellIs" dxfId="366" priority="136" operator="equal">
      <formula>"NO"</formula>
    </cfRule>
    <cfRule type="cellIs" dxfId="365" priority="137" operator="equal">
      <formula>"SI"</formula>
    </cfRule>
  </conditionalFormatting>
  <conditionalFormatting sqref="N211">
    <cfRule type="cellIs" dxfId="364" priority="130" operator="equal">
      <formula>"NO"</formula>
    </cfRule>
    <cfRule type="cellIs" dxfId="363" priority="131" operator="equal">
      <formula>"SI"</formula>
    </cfRule>
  </conditionalFormatting>
  <conditionalFormatting sqref="O211">
    <cfRule type="cellIs" dxfId="362" priority="128" operator="equal">
      <formula>"NO"</formula>
    </cfRule>
    <cfRule type="cellIs" dxfId="361" priority="129" operator="equal">
      <formula>"SI"</formula>
    </cfRule>
  </conditionalFormatting>
  <conditionalFormatting sqref="N214 N217 N220 N223">
    <cfRule type="cellIs" dxfId="360" priority="126" operator="equal">
      <formula>"NO"</formula>
    </cfRule>
    <cfRule type="cellIs" dxfId="359" priority="127" operator="equal">
      <formula>"SI"</formula>
    </cfRule>
  </conditionalFormatting>
  <conditionalFormatting sqref="O214 O217 O220 O223">
    <cfRule type="cellIs" dxfId="358" priority="124" operator="equal">
      <formula>"NO"</formula>
    </cfRule>
    <cfRule type="cellIs" dxfId="357" priority="125" operator="equal">
      <formula>"SI"</formula>
    </cfRule>
  </conditionalFormatting>
  <conditionalFormatting sqref="R211 R217">
    <cfRule type="cellIs" dxfId="356" priority="122" operator="equal">
      <formula>"NO"</formula>
    </cfRule>
    <cfRule type="cellIs" dxfId="355" priority="123" operator="equal">
      <formula>"SI"</formula>
    </cfRule>
  </conditionalFormatting>
  <conditionalFormatting sqref="R214">
    <cfRule type="cellIs" dxfId="354" priority="120" operator="equal">
      <formula>"NO"</formula>
    </cfRule>
    <cfRule type="cellIs" dxfId="353" priority="121" operator="equal">
      <formula>"SI"</formula>
    </cfRule>
  </conditionalFormatting>
  <conditionalFormatting sqref="V145 V148 V151 V154 V157">
    <cfRule type="cellIs" dxfId="352" priority="118" operator="greaterThan">
      <formula>0</formula>
    </cfRule>
    <cfRule type="cellIs" dxfId="351" priority="119" operator="equal">
      <formula>0</formula>
    </cfRule>
  </conditionalFormatting>
  <conditionalFormatting sqref="V167 V170 V173 V176 V179">
    <cfRule type="cellIs" dxfId="350" priority="116" operator="greaterThan">
      <formula>0</formula>
    </cfRule>
    <cfRule type="cellIs" dxfId="349" priority="117" operator="equal">
      <formula>0</formula>
    </cfRule>
  </conditionalFormatting>
  <conditionalFormatting sqref="V192 V195 V198 V201">
    <cfRule type="cellIs" dxfId="348" priority="114" operator="greaterThan">
      <formula>0</formula>
    </cfRule>
    <cfRule type="cellIs" dxfId="347" priority="115" operator="equal">
      <formula>0</formula>
    </cfRule>
  </conditionalFormatting>
  <conditionalFormatting sqref="V214 V217 V220 V223">
    <cfRule type="cellIs" dxfId="346" priority="112" operator="greaterThan">
      <formula>0</formula>
    </cfRule>
    <cfRule type="cellIs" dxfId="345" priority="113" operator="equal">
      <formula>0</formula>
    </cfRule>
  </conditionalFormatting>
  <conditionalFormatting sqref="N233">
    <cfRule type="cellIs" dxfId="344" priority="110" operator="equal">
      <formula>"NO"</formula>
    </cfRule>
    <cfRule type="cellIs" dxfId="343" priority="111" operator="equal">
      <formula>"SI"</formula>
    </cfRule>
  </conditionalFormatting>
  <conditionalFormatting sqref="O233">
    <cfRule type="cellIs" dxfId="342" priority="108" operator="equal">
      <formula>"NO"</formula>
    </cfRule>
    <cfRule type="cellIs" dxfId="341" priority="109" operator="equal">
      <formula>"SI"</formula>
    </cfRule>
  </conditionalFormatting>
  <conditionalFormatting sqref="N236 N239 N242 N245">
    <cfRule type="cellIs" dxfId="340" priority="106" operator="equal">
      <formula>"NO"</formula>
    </cfRule>
    <cfRule type="cellIs" dxfId="339" priority="107" operator="equal">
      <formula>"SI"</formula>
    </cfRule>
  </conditionalFormatting>
  <conditionalFormatting sqref="O236 O239 O242 O245">
    <cfRule type="cellIs" dxfId="338" priority="104" operator="equal">
      <formula>"NO"</formula>
    </cfRule>
    <cfRule type="cellIs" dxfId="337" priority="105" operator="equal">
      <formula>"SI"</formula>
    </cfRule>
  </conditionalFormatting>
  <conditionalFormatting sqref="R233 R239 R242">
    <cfRule type="cellIs" dxfId="336" priority="102" operator="equal">
      <formula>"NO"</formula>
    </cfRule>
    <cfRule type="cellIs" dxfId="335" priority="103" operator="equal">
      <formula>"SI"</formula>
    </cfRule>
  </conditionalFormatting>
  <conditionalFormatting sqref="R236 R245">
    <cfRule type="cellIs" dxfId="334" priority="100" operator="equal">
      <formula>"NO"</formula>
    </cfRule>
    <cfRule type="cellIs" dxfId="333" priority="101" operator="equal">
      <formula>"SI"</formula>
    </cfRule>
  </conditionalFormatting>
  <conditionalFormatting sqref="V233 V236 V239 V242 V245">
    <cfRule type="cellIs" dxfId="332" priority="96" operator="greaterThan">
      <formula>0</formula>
    </cfRule>
    <cfRule type="cellIs" dxfId="331" priority="97" operator="equal">
      <formula>0</formula>
    </cfRule>
  </conditionalFormatting>
  <conditionalFormatting sqref="N255">
    <cfRule type="cellIs" dxfId="330" priority="82" operator="equal">
      <formula>"NO"</formula>
    </cfRule>
    <cfRule type="cellIs" dxfId="329" priority="83" operator="equal">
      <formula>"SI"</formula>
    </cfRule>
  </conditionalFormatting>
  <conditionalFormatting sqref="O255">
    <cfRule type="cellIs" dxfId="328" priority="80" operator="equal">
      <formula>"NO"</formula>
    </cfRule>
    <cfRule type="cellIs" dxfId="327" priority="81" operator="equal">
      <formula>"SI"</formula>
    </cfRule>
  </conditionalFormatting>
  <conditionalFormatting sqref="N258 N261 N264 N267">
    <cfRule type="cellIs" dxfId="326" priority="78" operator="equal">
      <formula>"NO"</formula>
    </cfRule>
    <cfRule type="cellIs" dxfId="325" priority="79" operator="equal">
      <formula>"SI"</formula>
    </cfRule>
  </conditionalFormatting>
  <conditionalFormatting sqref="O258 O261 O264 O267">
    <cfRule type="cellIs" dxfId="324" priority="76" operator="equal">
      <formula>"NO"</formula>
    </cfRule>
    <cfRule type="cellIs" dxfId="323" priority="77" operator="equal">
      <formula>"SI"</formula>
    </cfRule>
  </conditionalFormatting>
  <conditionalFormatting sqref="R255 R261 R264 R267">
    <cfRule type="cellIs" dxfId="322" priority="74" operator="equal">
      <formula>"NO"</formula>
    </cfRule>
    <cfRule type="cellIs" dxfId="321" priority="75" operator="equal">
      <formula>"SI"</formula>
    </cfRule>
  </conditionalFormatting>
  <conditionalFormatting sqref="R258">
    <cfRule type="cellIs" dxfId="320" priority="72" operator="equal">
      <formula>"NO"</formula>
    </cfRule>
    <cfRule type="cellIs" dxfId="319" priority="73" operator="equal">
      <formula>"SI"</formula>
    </cfRule>
  </conditionalFormatting>
  <conditionalFormatting sqref="V255 V258 V264 V267">
    <cfRule type="cellIs" dxfId="318" priority="68" operator="greaterThan">
      <formula>0</formula>
    </cfRule>
    <cfRule type="cellIs" dxfId="317" priority="69" operator="equal">
      <formula>0</formula>
    </cfRule>
  </conditionalFormatting>
  <conditionalFormatting sqref="B270">
    <cfRule type="cellIs" dxfId="316" priority="66" operator="equal">
      <formula>"NO CUMPLE CON LA EXPERIENCIA REQUERIDA"</formula>
    </cfRule>
    <cfRule type="cellIs" dxfId="315" priority="67" operator="equal">
      <formula>"CUMPLE CON LA EXPERIENCIA REQUERIDA"</formula>
    </cfRule>
  </conditionalFormatting>
  <conditionalFormatting sqref="N277">
    <cfRule type="cellIs" dxfId="314" priority="64" operator="equal">
      <formula>"NO"</formula>
    </cfRule>
    <cfRule type="cellIs" dxfId="313" priority="65" operator="equal">
      <formula>"SI"</formula>
    </cfRule>
  </conditionalFormatting>
  <conditionalFormatting sqref="O277">
    <cfRule type="cellIs" dxfId="312" priority="62" operator="equal">
      <formula>"NO"</formula>
    </cfRule>
    <cfRule type="cellIs" dxfId="311" priority="63" operator="equal">
      <formula>"SI"</formula>
    </cfRule>
  </conditionalFormatting>
  <conditionalFormatting sqref="N280 N283 N286 N289">
    <cfRule type="cellIs" dxfId="310" priority="60" operator="equal">
      <formula>"NO"</formula>
    </cfRule>
    <cfRule type="cellIs" dxfId="309" priority="61" operator="equal">
      <formula>"SI"</formula>
    </cfRule>
  </conditionalFormatting>
  <conditionalFormatting sqref="O280 O283 O286 O289">
    <cfRule type="cellIs" dxfId="308" priority="58" operator="equal">
      <formula>"NO"</formula>
    </cfRule>
    <cfRule type="cellIs" dxfId="307" priority="59" operator="equal">
      <formula>"SI"</formula>
    </cfRule>
  </conditionalFormatting>
  <conditionalFormatting sqref="R277 R283">
    <cfRule type="cellIs" dxfId="306" priority="56" operator="equal">
      <formula>"NO"</formula>
    </cfRule>
    <cfRule type="cellIs" dxfId="305" priority="57" operator="equal">
      <formula>"SI"</formula>
    </cfRule>
  </conditionalFormatting>
  <conditionalFormatting sqref="R280">
    <cfRule type="cellIs" dxfId="304" priority="54" operator="equal">
      <formula>"NO"</formula>
    </cfRule>
    <cfRule type="cellIs" dxfId="303" priority="55" operator="equal">
      <formula>"SI"</formula>
    </cfRule>
  </conditionalFormatting>
  <conditionalFormatting sqref="V280 V283 V286 V289">
    <cfRule type="cellIs" dxfId="302" priority="50" operator="greaterThan">
      <formula>0</formula>
    </cfRule>
    <cfRule type="cellIs" dxfId="301" priority="51" operator="equal">
      <formula>0</formula>
    </cfRule>
  </conditionalFormatting>
  <conditionalFormatting sqref="S261">
    <cfRule type="expression" dxfId="300" priority="40">
      <formula>T261="NO SUBSANABLE"</formula>
    </cfRule>
    <cfRule type="expression" dxfId="299" priority="41">
      <formula>T261="REQUERIMIENTOS SUBSANADOS"</formula>
    </cfRule>
    <cfRule type="expression" dxfId="298" priority="42">
      <formula>T261="PENDIENTES POR SUBSANAR"</formula>
    </cfRule>
    <cfRule type="expression" dxfId="297" priority="43">
      <formula>T261="SIN OBSERVACIÓN"</formula>
    </cfRule>
    <cfRule type="containsBlanks" dxfId="296" priority="44">
      <formula>LEN(TRIM(S261))=0</formula>
    </cfRule>
  </conditionalFormatting>
  <conditionalFormatting sqref="V189">
    <cfRule type="cellIs" dxfId="295" priority="38" operator="greaterThan">
      <formula>0</formula>
    </cfRule>
    <cfRule type="cellIs" dxfId="294" priority="39" operator="equal">
      <formula>0</formula>
    </cfRule>
  </conditionalFormatting>
  <conditionalFormatting sqref="V211">
    <cfRule type="cellIs" dxfId="293" priority="36" operator="greaterThan">
      <formula>0</formula>
    </cfRule>
    <cfRule type="cellIs" dxfId="292" priority="37" operator="equal">
      <formula>0</formula>
    </cfRule>
  </conditionalFormatting>
  <conditionalFormatting sqref="S258">
    <cfRule type="expression" dxfId="291" priority="31">
      <formula>T258="NO SUBSANABLE"</formula>
    </cfRule>
    <cfRule type="expression" dxfId="290" priority="32">
      <formula>T258="REQUERIMIENTOS SUBSANADOS"</formula>
    </cfRule>
    <cfRule type="expression" dxfId="289" priority="33">
      <formula>T258="PENDIENTES POR SUBSANAR"</formula>
    </cfRule>
    <cfRule type="expression" dxfId="288" priority="34">
      <formula>T258="SIN OBSERVACIÓN"</formula>
    </cfRule>
    <cfRule type="containsBlanks" dxfId="287" priority="35">
      <formula>LEN(TRIM(S258))=0</formula>
    </cfRule>
  </conditionalFormatting>
  <conditionalFormatting sqref="V261">
    <cfRule type="cellIs" dxfId="286" priority="29" operator="greaterThan">
      <formula>0</formula>
    </cfRule>
    <cfRule type="cellIs" dxfId="285" priority="30" operator="equal">
      <formula>0</formula>
    </cfRule>
  </conditionalFormatting>
  <conditionalFormatting sqref="V277">
    <cfRule type="cellIs" dxfId="284" priority="27" operator="greaterThan">
      <formula>0</formula>
    </cfRule>
    <cfRule type="cellIs" dxfId="283" priority="28" operator="equal">
      <formula>0</formula>
    </cfRule>
  </conditionalFormatting>
  <conditionalFormatting sqref="W35">
    <cfRule type="cellIs" dxfId="282" priority="25" operator="equal">
      <formula>"NO"</formula>
    </cfRule>
    <cfRule type="cellIs" dxfId="281" priority="26" operator="equal">
      <formula>"SI"</formula>
    </cfRule>
  </conditionalFormatting>
  <conditionalFormatting sqref="W57">
    <cfRule type="cellIs" dxfId="280" priority="23" operator="equal">
      <formula>"NO"</formula>
    </cfRule>
    <cfRule type="cellIs" dxfId="279" priority="24" operator="equal">
      <formula>"SI"</formula>
    </cfRule>
  </conditionalFormatting>
  <conditionalFormatting sqref="W79">
    <cfRule type="cellIs" dxfId="278" priority="21" operator="equal">
      <formula>"NO"</formula>
    </cfRule>
    <cfRule type="cellIs" dxfId="277" priority="22" operator="equal">
      <formula>"SI"</formula>
    </cfRule>
  </conditionalFormatting>
  <conditionalFormatting sqref="W101">
    <cfRule type="cellIs" dxfId="276" priority="19" operator="equal">
      <formula>"NO"</formula>
    </cfRule>
    <cfRule type="cellIs" dxfId="275" priority="20" operator="equal">
      <formula>"SI"</formula>
    </cfRule>
  </conditionalFormatting>
  <conditionalFormatting sqref="W123">
    <cfRule type="cellIs" dxfId="274" priority="17" operator="equal">
      <formula>"NO"</formula>
    </cfRule>
    <cfRule type="cellIs" dxfId="273" priority="18" operator="equal">
      <formula>"SI"</formula>
    </cfRule>
  </conditionalFormatting>
  <conditionalFormatting sqref="W145">
    <cfRule type="cellIs" dxfId="272" priority="15" operator="equal">
      <formula>"NO"</formula>
    </cfRule>
    <cfRule type="cellIs" dxfId="271" priority="16" operator="equal">
      <formula>"SI"</formula>
    </cfRule>
  </conditionalFormatting>
  <conditionalFormatting sqref="W167">
    <cfRule type="cellIs" dxfId="270" priority="13" operator="equal">
      <formula>"NO"</formula>
    </cfRule>
    <cfRule type="cellIs" dxfId="269" priority="14" operator="equal">
      <formula>"SI"</formula>
    </cfRule>
  </conditionalFormatting>
  <conditionalFormatting sqref="W189">
    <cfRule type="cellIs" dxfId="268" priority="11" operator="equal">
      <formula>"NO"</formula>
    </cfRule>
    <cfRule type="cellIs" dxfId="267" priority="12" operator="equal">
      <formula>"SI"</formula>
    </cfRule>
  </conditionalFormatting>
  <conditionalFormatting sqref="W211">
    <cfRule type="cellIs" dxfId="266" priority="9" operator="equal">
      <formula>"NO"</formula>
    </cfRule>
    <cfRule type="cellIs" dxfId="265" priority="10" operator="equal">
      <formula>"SI"</formula>
    </cfRule>
  </conditionalFormatting>
  <conditionalFormatting sqref="W233">
    <cfRule type="cellIs" dxfId="264" priority="7" operator="equal">
      <formula>"NO"</formula>
    </cfRule>
    <cfRule type="cellIs" dxfId="263" priority="8" operator="equal">
      <formula>"SI"</formula>
    </cfRule>
  </conditionalFormatting>
  <conditionalFormatting sqref="W255">
    <cfRule type="cellIs" dxfId="262" priority="5" operator="equal">
      <formula>"NO"</formula>
    </cfRule>
    <cfRule type="cellIs" dxfId="261" priority="6" operator="equal">
      <formula>"SI"</formula>
    </cfRule>
  </conditionalFormatting>
  <conditionalFormatting sqref="W277">
    <cfRule type="cellIs" dxfId="260" priority="3" operator="equal">
      <formula>"NO"</formula>
    </cfRule>
    <cfRule type="cellIs" dxfId="259" priority="4" operator="equal">
      <formula>"SI"</formula>
    </cfRule>
  </conditionalFormatting>
  <conditionalFormatting sqref="V104 V107 V101">
    <cfRule type="cellIs" dxfId="258" priority="1" operator="greaterThan">
      <formula>0</formula>
    </cfRule>
    <cfRule type="cellIs" dxfId="257" priority="2" operator="equal">
      <formula>0</formula>
    </cfRule>
  </conditionalFormatting>
  <dataValidations count="8">
    <dataValidation type="list" allowBlank="1" showInputMessage="1" showErrorMessage="1" sqref="U13 R333 R651 R657 R654 U35 U16 U19 U22 U25 U57 U41 U44 U47 U69 U79 R85 U66 R88 R91 U101 U107 U104 R110:V110 R113:V113 U123 U129 U126 U132 S135:U135 U145 U151 U82 U154 U157 U167 U38 U60 U63 U148 U189 R195:U195 U192 R198:U198 R201:U201 U211 U176 U179 U220 U223 U233 U239 U217 T88:U88 T91:U91 U255 U173 U214 U236 U264 U277 U283 U280 U286 U289 R299 R305 R302 R308 R311 R321 R327 R324 R330 R660 R355 R343 R349 R346 R352 R377 R365 R371 R368 R374 R399 R387 R393 R390 R396 R421 R409 R415 R412 R418 R443 R431 R437 R434 R440 R465 R453 R459 R456 R462 R487 R475 R481 R478 R484 R509 R497 R503 R500 R506 R531 R519 R525 R522 R528 R553 R541 R547 R544 R550 R575 R563 R569 R566 R572 R597 R585 R591 R588 R594 R619 R607 R613 R610 R616 R641 R629 R635 R632 R638 R663 U170 U258 U261 U267 T85:U85 U242 U245" xr:uid="{00000000-0002-0000-0300-000000000000}">
      <formula1>"NINGUNO, PENDIENTES, CUMPLEN CON LO SOLICITADO, NO CUMPLEN CON LO SOLICITADO"</formula1>
    </dataValidation>
    <dataValidation type="list" allowBlank="1" showInputMessage="1" showErrorMessage="1" sqref="T13 Q333 Q651 Q657 Q654 T35 T16 T19 T22 T25 T57 T38 T41 Q660 T44 T79 Q85 T69 Q88 Q91 T101 T107 T104 Q110 Q113 T123 T129 T126 T132 T145 T151 T82 T154 T157 T167 T60 T63 T66 T148 T189 Q195 T192 Q198 Q201 T211 T176 T179 T220 T223 T233 T239 T217 T242 Q135:R135 T255 T173 T214 T236 T264 T277 T283 T280 T286 T289 Q299 Q305 Q302 Q308 Q311 Q321 Q327 Q324 Q330 T47 Q355 Q343 Q349 Q346 Q352 Q377 Q365 Q371 Q368 Q374 Q399 Q387 Q393 Q390 Q396 Q421 Q409 Q415 Q412 Q418 Q443 Q431 Q437 Q434 Q440 Q465 Q453 Q459 Q456 Q462 Q487 Q475 Q481 Q478 Q484 Q509 Q497 Q503 Q500 Q506 Q531 Q519 Q525 Q522 Q528 Q553 Q541 Q547 Q544 Q550 Q575 Q563 Q569 Q566 Q572 Q597 Q585 Q591 Q588 Q594 Q619 Q607 Q613 Q610 Q616 Q641 Q629 Q635 Q632 Q638 Q663 T170 T258 T261 T267 S85 S88 S91 T245" xr:uid="{00000000-0002-0000-0300-000001000000}">
      <formula1>"SIN OBSERVACIÓN, PENDIENTES POR SUBSANAR, REQUERIMIENTOS SUBSANADOS, NO SUBSANABLE"</formula1>
    </dataValidation>
    <dataValidation type="list" allowBlank="1" showInputMessage="1" showErrorMessage="1" sqref="N333 N660 N651 N657 P35 N330 N654 P57 P41 P47 P44 P79 N85 P69 N88 N91 P101 P107 P104 N110 N113 P123 P129 P126 P132 N135 P145 P151 P82 P154 P157 P167 P60 P63 P66 P148 P189 N195 P192 N198 N201 P211 P176 P179 P220 P223 P233 P239 P217 P25 P13 P255 P173 P214 P236 P264 P277 P283 P280 P286 P289 N299 N305 N302 N308 N311 N321 N327 N324 P38 N355 N352 N343 N349 N346 N377 N374 N365 N371 N368 N399 N396 N387 N393 N390 N421 N418 N409 N415 N412 N443 N440 N431 N437 N434 N465 N462 N453 N459 N456 N487 N484 N475 N481 N478 N509 N506 N497 N503 N500 N531 N528 N519 N525 N522 N553 N550 N541 N547 N544 N575 N572 N563 N569 N566 N597 N594 N585 N591 N588 N619 N616 N607 N613 N610 N641 N638 N629 N635 N632 N663 P170 P258 P261 P267 P19 P22 P16 P242 P245" xr:uid="{00000000-0002-0000-0300-000002000000}">
      <formula1>"PRESENTÓ CERTIFICADO,NO PRESENTÓ CERTIFICADO"</formula1>
    </dataValidation>
    <dataValidation type="list" allowBlank="1" showInputMessage="1" showErrorMessage="1" sqref="H13 H657 H654 H660 H663 H35 H41 H38 H44 H47 H57 H19 H22 H25 H69 H79 H85 H66 H88 H91 H101 H107 H104 H110 H113 H123 H60 H63 H82 H135 H145 H151 H148 H154 H157 H167 H16 H126 H129 H132 H189 H195 H192 H198 H201 H211 H176 H179 H220 H223 H233 H214 H217 H264 H267 H255 H170 H173 H236 H239 H277 H283 H280 H286 H289 H299 H305 H302 H308 H311 H321 H327 H324 H330 H333 H343 H349 H346 H352 H355 H365 H371 H368 H374 H377 H387 H393 H390 H396 H399 H409 H415 H412 H418 H421 H431 H437 H434 H440 H443 H453 H459 H456 H462 H465 H475 H481 H478 H484 H487 H497 H503 H500 H506 H509 H519 H525 H522 H528 H531 H541 H547 H544 H550 H553 H563 H569 H566 H572 H575 H585 H591 H588 H594 H597 H607 H613 H610 H616 H619 H629 H635 H632 H638 H641 H651 H258 H261 H242 H245" xr:uid="{00000000-0002-0000-0300-000003000000}">
      <formula1>"I,C,UT"</formula1>
    </dataValidation>
    <dataValidation type="list" allowBlank="1" showInputMessage="1" showErrorMessage="1" sqref="L13:L27 L189:L203 L167:L181 J211:J225 L211:L225 J79:J93 J35:J49 J145:J159 L101:L115 J629:J643 J123:J137 L57:L71 J57:J71 L79:L93 L651:L665 J299:J313 J255:J269 L145:L159 J189:J203 L35:L49 J607:J621 J13:J27 L123:L137 J101:J115 L607:L621 J167:J181 L629:L643 J233:J247 L255:L269 J277:J291 L277:L291 L299:L313 J321:J335 L321:L335 J343:J357 L343:L357 J365:J379 L365:L379 J387:J401 L387:L401 J409:J423 L409:L423 J431:J445 L431:L445 J453:J467 L453:L467 J475:J489 L475:L489 J497:J511 L497:L511 J519:J533 L519:L533 J541:J555 L541:L555 J563:J577 L563:L577 J585:J599 L585:L599 J651:J665 L233:L247" xr:uid="{00000000-0002-0000-0300-000004000000}">
      <formula1>",CUMPLE,NO CUMPLE"</formula1>
    </dataValidation>
    <dataValidation type="list" allowBlank="1" showInputMessage="1" showErrorMessage="1" sqref="Q13 O333 O660 O651 O657 O330 O654 Q16 Q19 O85 O88 O91 O110 O113 O135 O195 O198 O201 Q286:R286 Q277 O299 O305 O302 O308 O311 O321 O327 O324 Q22 Q25 O355 O352 O343 O349 O346 O377 O374 O365 O371 O368 O399 O396 O387 O393 O390 O421 O418 O409 O415 O412 O443 O440 O431 O437 O434 O465 O462 O453 O459 O456 O487 O484 O475 O481 O478 O509 O506 O497 O503 O500 O531 O528 O519 O525 O522 O553 O550 O541 O547 O544 O575 O572 O563 O569 O566 O597 O594 O585 O591 O588 O619 O616 O607 O613 O610 O641 O638 O629 O635 O632 O663 Q38 Q41 Q44 Q47 Q35 Q69 Q60 Q63 Q66 Q57 Q82 Q79 Q104 Q242 Q107 Q129 Q126 Q132 Q123 Q151 Q154 Q148 Q157:R157 Q145 Q176 Q173 Q167 Q170 Q179 Q192 Q189 Q214 Q220:R220 Q223:R223 Q211 Q217 Q239 Q236 Q233 Q258 Q255 Q261 Q264 Q267 Q283 Q280 Q289:R289 Q245 Q101" xr:uid="{00000000-0002-0000-0300-000005000000}">
      <formula1>"ACORDE A ITEM 5.2.1 (T.R.),NO ESTÁ ACORDE A ITEM 5.2.1 (T.R.),DESCRIPCIÓN INSUFICIENTE,PENDIENTE POR DESCRIPCIÓN"</formula1>
    </dataValidation>
    <dataValidation type="list" allowBlank="1" showInputMessage="1" showErrorMessage="1" sqref="B10 B32 B54 B76 B98 B120 B142 B164 B186 B208 B230 B252 B274 B296 B318" xr:uid="{00000000-0002-0000-0300-000006000000}">
      <formula1>"1,2,3,4,5,6,7,8,9,10,11,12,13,14,15"</formula1>
    </dataValidation>
    <dataValidation type="list" allowBlank="1" showInputMessage="1" showErrorMessage="1" sqref="R25 R44 R63 R148 R236 W167 R267 R277 T299:T313 T321:T335 T343:T357 T365:T379 T387:T401 T409:T423 T431:T445 T453:T467 T475:T489 T497:T511 T519:T533 T541:T555 T563:T577 T585:T599 T607:T621 T629:T643 T651:T665 N13:O13 N16:O16 N19:O19 N22:O22 N25:O25 R13 R16 R19 R22 N35:O35 N38:O38 N41:O41 N44:O44 N47:O47 R47 R35 R38 R41 N57:O57 N60:O60 N63:O63 N66:O66 N69:O69 R66 R69 R57 R60 R82 N79:O79 N82:O82 R79 R107 R101 N101:O101 N104:O104 N107:O107 R104 R145 R129 N123:O123 N126:O126 N129:O129 N132:O132 R132 R123 R126 N145:O145 N148:O148 N151:O151 N154:O154 R151 R154 W101 W79 W57 W35 R242 W13 W123 N167:O167 N170:O170 N173:O173 N176:O176 N179:O179 R173 R176 R167 R170 R179 R189 R192 N189:O189 N192:O192 W145 N211:O211 N214:O214 N217:O217 N220:O220 N223:O223 R211 R214 R217 R239 W189 N233:O233 N236:O236 N239:O239 R233 W211 N255:O255 N258:O258 N261:O261 N264:O264 N267:O267 R258 R261 R255 R264 W233 N277:O277 N280:O280 N283:O283 N286:O286 N289:O289 R280 R283 W255 N242:O242 N245:O245 R245 W277" xr:uid="{00000000-0002-0000-0300-000007000000}">
      <formula1>"SI,NO"</formula1>
    </dataValidation>
  </dataValidations>
  <pageMargins left="0.7" right="0.7" top="0.75" bottom="0.75" header="0.3" footer="0.3"/>
  <pageSetup paperSize="9" orientation="portrait" horizontalDpi="4294967292"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O18"/>
  <sheetViews>
    <sheetView zoomScale="80" zoomScaleNormal="80" workbookViewId="0">
      <selection activeCell="I13" sqref="I13"/>
    </sheetView>
  </sheetViews>
  <sheetFormatPr baseColWidth="10" defaultColWidth="11.42578125" defaultRowHeight="15"/>
  <cols>
    <col min="1" max="1" width="6.42578125" style="39" bestFit="1" customWidth="1"/>
    <col min="2" max="2" width="45.85546875" style="39" bestFit="1" customWidth="1"/>
    <col min="3" max="3" width="18.85546875" style="39" bestFit="1" customWidth="1"/>
    <col min="4" max="4" width="17.42578125" style="39" bestFit="1" customWidth="1"/>
    <col min="5" max="5" width="8" style="72" bestFit="1" customWidth="1"/>
    <col min="6" max="6" width="10.140625" style="72" bestFit="1" customWidth="1"/>
    <col min="7" max="7" width="18" style="72" bestFit="1" customWidth="1"/>
    <col min="8" max="9" width="17.42578125" style="72" bestFit="1" customWidth="1"/>
    <col min="10" max="10" width="11" style="72" customWidth="1"/>
    <col min="11" max="11" width="16" style="39" customWidth="1"/>
    <col min="12" max="12" width="11.42578125" style="39"/>
    <col min="13" max="13" width="11.42578125" style="55"/>
    <col min="14" max="14" width="50.7109375" style="39" customWidth="1"/>
    <col min="15" max="15" width="14.85546875" style="56" customWidth="1"/>
    <col min="16" max="16384" width="11.42578125" style="39"/>
  </cols>
  <sheetData>
    <row r="1" spans="1:15" ht="24" customHeight="1">
      <c r="A1" s="989" t="s">
        <v>40</v>
      </c>
      <c r="B1" s="989"/>
      <c r="C1" s="989"/>
      <c r="D1" s="989"/>
      <c r="E1" s="989"/>
      <c r="F1" s="989"/>
      <c r="G1" s="989"/>
      <c r="H1" s="989"/>
      <c r="I1" s="989"/>
      <c r="J1" s="989"/>
    </row>
    <row r="2" spans="1:15" s="58" customFormat="1" ht="15.75" customHeight="1">
      <c r="A2" s="57"/>
      <c r="B2" s="57"/>
      <c r="C2" s="57"/>
      <c r="D2" s="57"/>
      <c r="E2" s="57"/>
      <c r="F2" s="57"/>
      <c r="G2" s="57"/>
      <c r="H2" s="57"/>
      <c r="I2" s="57"/>
      <c r="J2" s="57"/>
      <c r="M2" s="59"/>
      <c r="O2" s="60"/>
    </row>
    <row r="3" spans="1:15" ht="15.75" customHeight="1">
      <c r="A3" s="991" t="s">
        <v>25</v>
      </c>
      <c r="B3" s="991" t="s">
        <v>11</v>
      </c>
      <c r="C3" s="992" t="s">
        <v>7</v>
      </c>
      <c r="D3" s="992"/>
      <c r="E3" s="992"/>
      <c r="F3" s="992"/>
      <c r="G3" s="993" t="s">
        <v>8</v>
      </c>
      <c r="H3" s="993"/>
      <c r="I3" s="993"/>
      <c r="J3" s="993"/>
    </row>
    <row r="4" spans="1:15" ht="35.25" customHeight="1">
      <c r="A4" s="991"/>
      <c r="B4" s="991"/>
      <c r="C4" s="61" t="s">
        <v>123</v>
      </c>
      <c r="D4" s="994" t="s">
        <v>124</v>
      </c>
      <c r="E4" s="995"/>
      <c r="F4" s="2">
        <v>0.65</v>
      </c>
      <c r="G4" s="62" t="s">
        <v>45</v>
      </c>
      <c r="H4" s="996" t="s">
        <v>179</v>
      </c>
      <c r="I4" s="997"/>
      <c r="J4" s="734">
        <v>0.5</v>
      </c>
    </row>
    <row r="5" spans="1:15" s="42" customFormat="1" ht="27.75" customHeight="1">
      <c r="A5" s="991"/>
      <c r="B5" s="991"/>
      <c r="C5" s="61" t="s">
        <v>9</v>
      </c>
      <c r="D5" s="61" t="s">
        <v>10</v>
      </c>
      <c r="E5" s="61" t="s">
        <v>2</v>
      </c>
      <c r="F5" s="61" t="s">
        <v>68</v>
      </c>
      <c r="G5" s="64" t="s">
        <v>5</v>
      </c>
      <c r="H5" s="64" t="s">
        <v>6</v>
      </c>
      <c r="I5" s="64" t="s">
        <v>2</v>
      </c>
      <c r="J5" s="64" t="s">
        <v>68</v>
      </c>
      <c r="M5" s="990" t="s">
        <v>101</v>
      </c>
      <c r="N5" s="990"/>
      <c r="O5" s="65" t="s">
        <v>100</v>
      </c>
    </row>
    <row r="6" spans="1:15" s="42" customFormat="1" ht="15.75">
      <c r="A6" s="66">
        <f>IF('1_ENTREGA'!A8="","",'1_ENTREGA'!A8)</f>
        <v>1</v>
      </c>
      <c r="B6" s="67" t="str">
        <f t="shared" ref="B6:B18" si="0">IF(A6="","",VLOOKUP(A6,LISTA_OFERENTES,2,FALSE))</f>
        <v>URBÁNICO S.A.S</v>
      </c>
      <c r="C6" s="1">
        <v>177360084</v>
      </c>
      <c r="D6" s="1">
        <v>2211023530</v>
      </c>
      <c r="E6" s="121">
        <f>C6/D6</f>
        <v>8.0216280647180629E-2</v>
      </c>
      <c r="F6" s="68" t="str">
        <f t="shared" ref="F6:F18" si="1">IF(B6="","",IF(E6&lt;=$F$4,"CUMPLE","NO CUMPLE"))</f>
        <v>CUMPLE</v>
      </c>
      <c r="G6" s="85">
        <v>2008528473</v>
      </c>
      <c r="H6" s="85">
        <v>20384377</v>
      </c>
      <c r="I6" s="63">
        <f>G6-H6</f>
        <v>1988144096</v>
      </c>
      <c r="J6" s="68" t="str">
        <f>IF(B6="","",IF(I6="","NO CUMPLE",IF(I6&gt;=$J$4*'5.2.1 EXPERIENCIA GRAL'!$N$6,"CUMPLE","NO CUMPLE")))</f>
        <v>CUMPLE</v>
      </c>
      <c r="M6" s="69">
        <v>1</v>
      </c>
      <c r="N6" s="70" t="str">
        <f t="shared" ref="N6:N18" si="2">VLOOKUP(M6,LISTA_OFERENTES,2,FALSE)</f>
        <v>URBÁNICO S.A.S</v>
      </c>
      <c r="O6" s="71" t="str">
        <f t="shared" ref="O6:O18" si="3">IF(OR(F6="NO CUMPLE",J6="NO CUMPLE"),"NH","H")</f>
        <v>H</v>
      </c>
    </row>
    <row r="7" spans="1:15" s="42" customFormat="1" ht="15.75">
      <c r="A7" s="66">
        <f>IF('1_ENTREGA'!A9="","",'1_ENTREGA'!A9)</f>
        <v>2</v>
      </c>
      <c r="B7" s="67" t="str">
        <f t="shared" si="0"/>
        <v>DISEÑO CONCRETO S.A.S</v>
      </c>
      <c r="C7" s="1">
        <v>1411417286</v>
      </c>
      <c r="D7" s="1">
        <v>3663786710</v>
      </c>
      <c r="E7" s="121">
        <f t="shared" ref="E7:E18" si="4">C7/D7</f>
        <v>0.38523456677968027</v>
      </c>
      <c r="F7" s="68" t="str">
        <f t="shared" si="1"/>
        <v>CUMPLE</v>
      </c>
      <c r="G7" s="85">
        <v>3481369813</v>
      </c>
      <c r="H7" s="85">
        <v>348325477</v>
      </c>
      <c r="I7" s="63">
        <f t="shared" ref="I7:I18" si="5">G7-H7</f>
        <v>3133044336</v>
      </c>
      <c r="J7" s="68" t="str">
        <f>IF(B7="","",IF(I7="","NO CUMPLE",IF(I7&gt;=$J$4*'5.2.1 EXPERIENCIA GRAL'!$N$6,"CUMPLE","NO CUMPLE")))</f>
        <v>CUMPLE</v>
      </c>
      <c r="M7" s="69">
        <v>2</v>
      </c>
      <c r="N7" s="70" t="str">
        <f t="shared" si="2"/>
        <v>DISEÑO CONCRETO S.A.S</v>
      </c>
      <c r="O7" s="71" t="str">
        <f t="shared" si="3"/>
        <v>H</v>
      </c>
    </row>
    <row r="8" spans="1:15" s="42" customFormat="1" ht="15.75">
      <c r="A8" s="66">
        <f>IF('1_ENTREGA'!A10="","",'1_ENTREGA'!A10)</f>
        <v>3</v>
      </c>
      <c r="B8" s="67" t="str">
        <f t="shared" si="0"/>
        <v>LUIS CARLOS PARRA</v>
      </c>
      <c r="C8" s="1">
        <v>868603943</v>
      </c>
      <c r="D8" s="1">
        <v>1584747741</v>
      </c>
      <c r="E8" s="121">
        <f t="shared" si="4"/>
        <v>0.54810233864217262</v>
      </c>
      <c r="F8" s="68" t="str">
        <f t="shared" si="1"/>
        <v>CUMPLE</v>
      </c>
      <c r="G8" s="85">
        <v>1383947540</v>
      </c>
      <c r="H8" s="85">
        <v>60394939</v>
      </c>
      <c r="I8" s="63">
        <f t="shared" si="5"/>
        <v>1323552601</v>
      </c>
      <c r="J8" s="68" t="str">
        <f>IF(B8="","",IF(I8="","NO CUMPLE",IF(I8&gt;=$J$4*'5.2.1 EXPERIENCIA GRAL'!$N$6,"CUMPLE","NO CUMPLE")))</f>
        <v>CUMPLE</v>
      </c>
      <c r="M8" s="69">
        <v>3</v>
      </c>
      <c r="N8" s="70" t="str">
        <f t="shared" si="2"/>
        <v>LUIS CARLOS PARRA</v>
      </c>
      <c r="O8" s="71" t="str">
        <f t="shared" si="3"/>
        <v>H</v>
      </c>
    </row>
    <row r="9" spans="1:15" s="42" customFormat="1" ht="25.5" customHeight="1">
      <c r="A9" s="66">
        <f>IF('1_ENTREGA'!A11="","",'1_ENTREGA'!A11)</f>
        <v>4</v>
      </c>
      <c r="B9" s="67" t="str">
        <f t="shared" si="0"/>
        <v>OMEGA INGENIERÍA ASOCIADOS S.A.S</v>
      </c>
      <c r="C9" s="1">
        <v>5898767812</v>
      </c>
      <c r="D9" s="1">
        <v>12629139740</v>
      </c>
      <c r="E9" s="121">
        <f t="shared" si="4"/>
        <v>0.46707597931765382</v>
      </c>
      <c r="F9" s="68" t="str">
        <f t="shared" si="1"/>
        <v>CUMPLE</v>
      </c>
      <c r="G9" s="85">
        <v>4918551302</v>
      </c>
      <c r="H9" s="85">
        <v>772342516</v>
      </c>
      <c r="I9" s="63">
        <f t="shared" si="5"/>
        <v>4146208786</v>
      </c>
      <c r="J9" s="68" t="str">
        <f>IF(B9="","",IF(I9="","NO CUMPLE",IF(I9&gt;=$J$4*'5.2.1 EXPERIENCIA GRAL'!$N$6,"CUMPLE","NO CUMPLE")))</f>
        <v>CUMPLE</v>
      </c>
      <c r="M9" s="69">
        <v>4</v>
      </c>
      <c r="N9" s="70" t="str">
        <f t="shared" si="2"/>
        <v>OMEGA INGENIERÍA ASOCIADOS S.A.S</v>
      </c>
      <c r="O9" s="71" t="str">
        <f t="shared" si="3"/>
        <v>H</v>
      </c>
    </row>
    <row r="10" spans="1:15" s="42" customFormat="1" ht="25.5" customHeight="1">
      <c r="A10" s="66">
        <f>IF('1_ENTREGA'!A12="","",'1_ENTREGA'!A12)</f>
        <v>5</v>
      </c>
      <c r="B10" s="67" t="str">
        <f t="shared" si="0"/>
        <v>CONSTRUCTORA 2G S.A.S</v>
      </c>
      <c r="C10" s="1">
        <v>75320906</v>
      </c>
      <c r="D10" s="1">
        <v>730513533</v>
      </c>
      <c r="E10" s="121">
        <f t="shared" si="4"/>
        <v>0.10310679076769411</v>
      </c>
      <c r="F10" s="68" t="str">
        <f t="shared" si="1"/>
        <v>CUMPLE</v>
      </c>
      <c r="G10" s="85">
        <v>730513533</v>
      </c>
      <c r="H10" s="85">
        <v>25147945</v>
      </c>
      <c r="I10" s="63">
        <f t="shared" si="5"/>
        <v>705365588</v>
      </c>
      <c r="J10" s="68" t="str">
        <f>IF(B10="","",IF(I10="","NO CUMPLE",IF(I10&gt;=$J$4*'5.2.1 EXPERIENCIA GRAL'!$N$6,"CUMPLE","NO CUMPLE")))</f>
        <v>CUMPLE</v>
      </c>
      <c r="M10" s="69">
        <v>5</v>
      </c>
      <c r="N10" s="70" t="str">
        <f t="shared" si="2"/>
        <v>CONSTRUCTORA 2G S.A.S</v>
      </c>
      <c r="O10" s="71" t="str">
        <f t="shared" si="3"/>
        <v>H</v>
      </c>
    </row>
    <row r="11" spans="1:15" s="42" customFormat="1" ht="15.75">
      <c r="A11" s="66">
        <f>IF('1_ENTREGA'!A13="","",'1_ENTREGA'!A13)</f>
        <v>6</v>
      </c>
      <c r="B11" s="657" t="str">
        <f t="shared" si="0"/>
        <v>CNV CONSTRUCCIONES S.A.S</v>
      </c>
      <c r="C11" s="1">
        <v>39962616654</v>
      </c>
      <c r="D11" s="1">
        <v>65617010356</v>
      </c>
      <c r="E11" s="658">
        <f>C11/D11</f>
        <v>0.60902830587961754</v>
      </c>
      <c r="F11" s="68" t="str">
        <f t="shared" si="1"/>
        <v>CUMPLE</v>
      </c>
      <c r="G11" s="85">
        <v>64468633133</v>
      </c>
      <c r="H11" s="85">
        <v>19623398334</v>
      </c>
      <c r="I11" s="662">
        <f>G11-H11</f>
        <v>44845234799</v>
      </c>
      <c r="J11" s="68" t="str">
        <f>IF(B11="","",IF(I11="","NO CUMPLE",IF(I11&gt;=$J$4*'5.2.1 EXPERIENCIA GRAL'!$N$6,"CUMPLE","NO CUMPLE")))</f>
        <v>CUMPLE</v>
      </c>
      <c r="M11" s="69">
        <v>6</v>
      </c>
      <c r="N11" s="70" t="str">
        <f t="shared" si="2"/>
        <v>CNV CONSTRUCCIONES S.A.S</v>
      </c>
      <c r="O11" s="71" t="str">
        <f t="shared" si="3"/>
        <v>H</v>
      </c>
    </row>
    <row r="12" spans="1:15" s="42" customFormat="1" ht="32.25" customHeight="1">
      <c r="A12" s="66">
        <f>IF('1_ENTREGA'!A14="","",'1_ENTREGA'!A14)</f>
        <v>7</v>
      </c>
      <c r="B12" s="67" t="str">
        <f t="shared" si="0"/>
        <v>GUSTAVO ADOLFO CARMONA ALARCÓN</v>
      </c>
      <c r="C12" s="108">
        <v>1310286875</v>
      </c>
      <c r="D12" s="108">
        <v>4472938294</v>
      </c>
      <c r="E12" s="121">
        <f t="shared" si="4"/>
        <v>0.29293649696836171</v>
      </c>
      <c r="F12" s="68" t="str">
        <f t="shared" si="1"/>
        <v>CUMPLE</v>
      </c>
      <c r="G12" s="109">
        <v>3732417315</v>
      </c>
      <c r="H12" s="109">
        <v>72886105</v>
      </c>
      <c r="I12" s="63">
        <f t="shared" si="5"/>
        <v>3659531210</v>
      </c>
      <c r="J12" s="68" t="str">
        <f>IF(B12="","",IF(I12="","NO CUMPLE",IF(I12&gt;=$J$4*'5.2.1 EXPERIENCIA GRAL'!$N$6,"CUMPLE","NO CUMPLE")))</f>
        <v>CUMPLE</v>
      </c>
      <c r="M12" s="69">
        <v>7</v>
      </c>
      <c r="N12" s="70" t="str">
        <f t="shared" si="2"/>
        <v>GUSTAVO ADOLFO CARMONA ALARCÓN</v>
      </c>
      <c r="O12" s="71" t="str">
        <f t="shared" si="3"/>
        <v>H</v>
      </c>
    </row>
    <row r="13" spans="1:15" s="42" customFormat="1" ht="25.5" customHeight="1">
      <c r="A13" s="66">
        <f>IF('1_ENTREGA'!A15="","",'1_ENTREGA'!A15)</f>
        <v>8</v>
      </c>
      <c r="B13" s="67" t="str">
        <f t="shared" si="0"/>
        <v>ANGELA MARÍA CÁRDENAS ZAPATA</v>
      </c>
      <c r="C13" s="108">
        <v>1910707317</v>
      </c>
      <c r="D13" s="108">
        <v>3944278637</v>
      </c>
      <c r="E13" s="121">
        <f t="shared" si="4"/>
        <v>0.48442503505616302</v>
      </c>
      <c r="F13" s="68" t="str">
        <f t="shared" si="1"/>
        <v>CUMPLE</v>
      </c>
      <c r="G13" s="109">
        <v>3498735311</v>
      </c>
      <c r="H13" s="109">
        <v>45739106</v>
      </c>
      <c r="I13" s="63">
        <f t="shared" si="5"/>
        <v>3452996205</v>
      </c>
      <c r="J13" s="68" t="str">
        <f>IF(B13="","",IF(I13="","NO CUMPLE",IF(I13&gt;=$J$4*'5.2.1 EXPERIENCIA GRAL'!$N$6,"CUMPLE","NO CUMPLE")))</f>
        <v>CUMPLE</v>
      </c>
      <c r="M13" s="69">
        <v>8</v>
      </c>
      <c r="N13" s="70" t="str">
        <f t="shared" si="2"/>
        <v>ANGELA MARÍA CÁRDENAS ZAPATA</v>
      </c>
      <c r="O13" s="71" t="str">
        <f t="shared" si="3"/>
        <v>H</v>
      </c>
    </row>
    <row r="14" spans="1:15" s="42" customFormat="1" ht="25.5" customHeight="1">
      <c r="A14" s="66">
        <f>IF('1_ENTREGA'!A16="","",'1_ENTREGA'!A16)</f>
        <v>9</v>
      </c>
      <c r="B14" s="67" t="str">
        <f t="shared" si="0"/>
        <v>O.L INGENIERÍA DE CONSTRUCCIÓN S.A.S</v>
      </c>
      <c r="C14" s="108">
        <v>4316744062</v>
      </c>
      <c r="D14" s="108">
        <v>9267600392</v>
      </c>
      <c r="E14" s="121">
        <f t="shared" si="4"/>
        <v>0.46578875646454393</v>
      </c>
      <c r="F14" s="68" t="str">
        <f t="shared" si="1"/>
        <v>CUMPLE</v>
      </c>
      <c r="G14" s="109">
        <v>8803036854</v>
      </c>
      <c r="H14" s="109">
        <v>758178082</v>
      </c>
      <c r="I14" s="63">
        <f t="shared" si="5"/>
        <v>8044858772</v>
      </c>
      <c r="J14" s="68" t="str">
        <f>IF(B14="","",IF(I14="","NO CUMPLE",IF(I14&gt;=$J$4*'5.2.1 EXPERIENCIA GRAL'!$N$6,"CUMPLE","NO CUMPLE")))</f>
        <v>CUMPLE</v>
      </c>
      <c r="M14" s="69">
        <v>9</v>
      </c>
      <c r="N14" s="70" t="str">
        <f t="shared" si="2"/>
        <v>O.L INGENIERÍA DE CONSTRUCCIÓN S.A.S</v>
      </c>
      <c r="O14" s="71" t="str">
        <f t="shared" si="3"/>
        <v>H</v>
      </c>
    </row>
    <row r="15" spans="1:15" s="42" customFormat="1" ht="25.5" customHeight="1">
      <c r="A15" s="66">
        <f>IF('1_ENTREGA'!A17="","",'1_ENTREGA'!A17)</f>
        <v>10</v>
      </c>
      <c r="B15" s="67" t="str">
        <f t="shared" si="0"/>
        <v>INGEOMEGA S.A.S</v>
      </c>
      <c r="C15" s="108">
        <v>10819599000</v>
      </c>
      <c r="D15" s="108">
        <v>27691504000</v>
      </c>
      <c r="E15" s="121">
        <f t="shared" si="4"/>
        <v>0.3907190812026678</v>
      </c>
      <c r="F15" s="68" t="str">
        <f t="shared" si="1"/>
        <v>CUMPLE</v>
      </c>
      <c r="G15" s="109">
        <v>23982682000</v>
      </c>
      <c r="H15" s="109">
        <v>5807863000</v>
      </c>
      <c r="I15" s="63">
        <f t="shared" si="5"/>
        <v>18174819000</v>
      </c>
      <c r="J15" s="68" t="str">
        <f>IF(B15="","",IF(I15="","NO CUMPLE",IF(I15&gt;=$J$4*'5.2.1 EXPERIENCIA GRAL'!$N$6,"CUMPLE","NO CUMPLE")))</f>
        <v>CUMPLE</v>
      </c>
      <c r="M15" s="69">
        <v>10</v>
      </c>
      <c r="N15" s="70" t="str">
        <f t="shared" si="2"/>
        <v>INGEOMEGA S.A.S</v>
      </c>
      <c r="O15" s="71" t="str">
        <f t="shared" si="3"/>
        <v>H</v>
      </c>
    </row>
    <row r="16" spans="1:15" s="42" customFormat="1" ht="32.25" customHeight="1">
      <c r="A16" s="66">
        <f>IF('1_ENTREGA'!A18="","",'1_ENTREGA'!A18)</f>
        <v>11</v>
      </c>
      <c r="B16" s="67" t="str">
        <f t="shared" si="0"/>
        <v>IDEAS Y SOLUCIONES CIVILES DE COLOMBIA S.A.S</v>
      </c>
      <c r="C16" s="108">
        <v>1460424716</v>
      </c>
      <c r="D16" s="108">
        <v>2441919726</v>
      </c>
      <c r="E16" s="121">
        <f t="shared" si="4"/>
        <v>0.59806417895327657</v>
      </c>
      <c r="F16" s="68" t="str">
        <f t="shared" si="1"/>
        <v>CUMPLE</v>
      </c>
      <c r="G16" s="109">
        <v>2405125050</v>
      </c>
      <c r="H16" s="109">
        <v>314978029</v>
      </c>
      <c r="I16" s="63">
        <f t="shared" si="5"/>
        <v>2090147021</v>
      </c>
      <c r="J16" s="68" t="str">
        <f>IF(B16="","",IF(I16="","NO CUMPLE",IF(I16&gt;=$J$4*'5.2.1 EXPERIENCIA GRAL'!$N$6,"CUMPLE","NO CUMPLE")))</f>
        <v>CUMPLE</v>
      </c>
      <c r="M16" s="69">
        <v>11</v>
      </c>
      <c r="N16" s="70" t="str">
        <f t="shared" si="2"/>
        <v>IDEAS Y SOLUCIONES CIVILES DE COLOMBIA S.A.S</v>
      </c>
      <c r="O16" s="71" t="str">
        <f t="shared" si="3"/>
        <v>H</v>
      </c>
    </row>
    <row r="17" spans="1:15" s="42" customFormat="1" ht="25.5" customHeight="1">
      <c r="A17" s="66">
        <f>IF('1_ENTREGA'!A19="","",'1_ENTREGA'!A19)</f>
        <v>12</v>
      </c>
      <c r="B17" s="67" t="str">
        <f t="shared" si="0"/>
        <v>INGEADE S.A.S</v>
      </c>
      <c r="C17" s="108">
        <v>669122000</v>
      </c>
      <c r="D17" s="108">
        <v>1913466000</v>
      </c>
      <c r="E17" s="121">
        <f t="shared" si="4"/>
        <v>0.34969108413737165</v>
      </c>
      <c r="F17" s="68" t="str">
        <f t="shared" si="1"/>
        <v>CUMPLE</v>
      </c>
      <c r="G17" s="109">
        <v>1871870000</v>
      </c>
      <c r="H17" s="109">
        <v>544793000</v>
      </c>
      <c r="I17" s="63">
        <f t="shared" si="5"/>
        <v>1327077000</v>
      </c>
      <c r="J17" s="68" t="str">
        <f>IF(B17="","",IF(I17="","NO CUMPLE",IF(I17&gt;=$J$4*'5.2.1 EXPERIENCIA GRAL'!$N$6,"CUMPLE","NO CUMPLE")))</f>
        <v>CUMPLE</v>
      </c>
      <c r="M17" s="69">
        <v>12</v>
      </c>
      <c r="N17" s="70" t="str">
        <f t="shared" si="2"/>
        <v>INGEADE S.A.S</v>
      </c>
      <c r="O17" s="71" t="str">
        <f t="shared" si="3"/>
        <v>H</v>
      </c>
    </row>
    <row r="18" spans="1:15" s="42" customFormat="1" ht="25.5" customHeight="1">
      <c r="A18" s="66">
        <f>IF('1_ENTREGA'!A20="","",'1_ENTREGA'!A20)</f>
        <v>13</v>
      </c>
      <c r="B18" s="67" t="str">
        <f t="shared" si="0"/>
        <v>INGAP S.A.S</v>
      </c>
      <c r="C18" s="108">
        <v>4798032000</v>
      </c>
      <c r="D18" s="108">
        <v>10534118000</v>
      </c>
      <c r="E18" s="121">
        <f t="shared" si="4"/>
        <v>0.45547543705130322</v>
      </c>
      <c r="F18" s="68" t="str">
        <f t="shared" si="1"/>
        <v>CUMPLE</v>
      </c>
      <c r="G18" s="109">
        <v>10185865000</v>
      </c>
      <c r="H18" s="109">
        <v>2021194000</v>
      </c>
      <c r="I18" s="63">
        <f t="shared" si="5"/>
        <v>8164671000</v>
      </c>
      <c r="J18" s="68" t="str">
        <f>IF(B18="","",IF(I18="","NO CUMPLE",IF(I18&gt;=$J$4*'5.2.1 EXPERIENCIA GRAL'!$N$6,"CUMPLE","NO CUMPLE")))</f>
        <v>CUMPLE</v>
      </c>
      <c r="M18" s="69">
        <v>13</v>
      </c>
      <c r="N18" s="70" t="str">
        <f t="shared" si="2"/>
        <v>INGAP S.A.S</v>
      </c>
      <c r="O18" s="71" t="str">
        <f t="shared" si="3"/>
        <v>H</v>
      </c>
    </row>
  </sheetData>
  <sheetProtection algorithmName="SHA-512" hashValue="e/EBDZD8hLghc9p2TxhjlKgXRuyWcvKH97ZTo9oud5ojYSRLr+uzA1uHjW/drWsuLWUE6VwSgB7onS/sI1r/Mw==" saltValue="463n6CwzVI6mOh6q2vHMHg==" spinCount="100000" sheet="1" objects="1" scenarios="1" selectLockedCells="1" selectUnlockedCells="1"/>
  <mergeCells count="8">
    <mergeCell ref="A1:J1"/>
    <mergeCell ref="M5:N5"/>
    <mergeCell ref="A3:A5"/>
    <mergeCell ref="B3:B5"/>
    <mergeCell ref="C3:F3"/>
    <mergeCell ref="G3:J3"/>
    <mergeCell ref="D4:E4"/>
    <mergeCell ref="H4:I4"/>
  </mergeCells>
  <conditionalFormatting sqref="J6:J18">
    <cfRule type="cellIs" dxfId="256" priority="21" operator="equal">
      <formula>"NO CUMPLE"</formula>
    </cfRule>
  </conditionalFormatting>
  <conditionalFormatting sqref="F6:F18">
    <cfRule type="cellIs" dxfId="255" priority="6" operator="equal">
      <formula>"NO CUMPLE"</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L35"/>
  <sheetViews>
    <sheetView zoomScaleNormal="100" workbookViewId="0">
      <selection activeCell="E3" sqref="E3"/>
    </sheetView>
  </sheetViews>
  <sheetFormatPr baseColWidth="10" defaultColWidth="11.42578125" defaultRowHeight="12.75"/>
  <cols>
    <col min="1" max="1" width="8" style="73" customWidth="1"/>
    <col min="2" max="2" width="41" style="73" customWidth="1"/>
    <col min="3" max="3" width="15.7109375" style="73" bestFit="1" customWidth="1"/>
    <col min="4" max="4" width="21.5703125" style="73" customWidth="1"/>
    <col min="5" max="5" width="24.42578125" style="73" customWidth="1"/>
    <col min="6" max="6" width="17.7109375" style="73" customWidth="1"/>
    <col min="7" max="7" width="23.5703125" style="73" customWidth="1"/>
    <col min="8" max="9" width="11.42578125" style="73"/>
    <col min="10" max="10" width="3.85546875" style="73" bestFit="1" customWidth="1"/>
    <col min="11" max="11" width="50.28515625" style="73" bestFit="1" customWidth="1"/>
    <col min="12" max="12" width="12.7109375" style="73" bestFit="1" customWidth="1"/>
    <col min="13" max="16384" width="11.42578125" style="73"/>
  </cols>
  <sheetData>
    <row r="1" spans="1:12" ht="28.5" customHeight="1">
      <c r="A1" s="998" t="s">
        <v>66</v>
      </c>
      <c r="B1" s="999"/>
      <c r="C1" s="999"/>
      <c r="D1" s="999"/>
      <c r="E1" s="999"/>
      <c r="F1" s="999"/>
      <c r="G1" s="999"/>
    </row>
    <row r="3" spans="1:12" ht="105" customHeight="1">
      <c r="A3" s="120" t="s">
        <v>34</v>
      </c>
      <c r="B3" s="74" t="s">
        <v>31</v>
      </c>
      <c r="C3" s="111" t="s">
        <v>194</v>
      </c>
      <c r="D3" s="111" t="s">
        <v>195</v>
      </c>
      <c r="E3" s="111" t="s">
        <v>196</v>
      </c>
      <c r="F3" s="111" t="s">
        <v>197</v>
      </c>
      <c r="G3" s="111" t="s">
        <v>198</v>
      </c>
      <c r="J3" s="990" t="s">
        <v>101</v>
      </c>
      <c r="K3" s="990"/>
      <c r="L3" s="65" t="s">
        <v>100</v>
      </c>
    </row>
    <row r="4" spans="1:12" ht="15.75">
      <c r="A4" s="75">
        <f>+IF('1_ENTREGA'!A8="","",'1_ENTREGA'!A8)</f>
        <v>1</v>
      </c>
      <c r="B4" s="118" t="str">
        <f t="shared" ref="B4:B17" si="0">IF(A4="","",VLOOKUP(A4,LISTA_OFERENTES,2,FALSE))</f>
        <v>URBÁNICO S.A.S</v>
      </c>
      <c r="C4" s="291" t="s">
        <v>422</v>
      </c>
      <c r="D4" s="291" t="s">
        <v>422</v>
      </c>
      <c r="E4" s="291" t="s">
        <v>422</v>
      </c>
      <c r="F4" s="291" t="s">
        <v>422</v>
      </c>
      <c r="G4" s="291" t="s">
        <v>422</v>
      </c>
      <c r="J4" s="69">
        <v>1</v>
      </c>
      <c r="K4" s="71" t="str">
        <f t="shared" ref="K4:K17" si="1">VLOOKUP(J4,LISTA_OFERENTES,2,FALSE)</f>
        <v>URBÁNICO S.A.S</v>
      </c>
      <c r="L4" s="71" t="str">
        <f>IF(AND(C4="CUMPLE",D4="CUMPLE",E4="CUMPLE",F4="CUMPLE",G4="CUMPLE"),"H",IF(OR(C4=0,D4=0,E4=0,F4=0,G4=0)," ","NH"))</f>
        <v>H</v>
      </c>
    </row>
    <row r="5" spans="1:12" ht="15.75">
      <c r="A5" s="75">
        <f>+IF('1_ENTREGA'!A9="","",'1_ENTREGA'!A9)</f>
        <v>2</v>
      </c>
      <c r="B5" s="118" t="str">
        <f t="shared" si="0"/>
        <v>DISEÑO CONCRETO S.A.S</v>
      </c>
      <c r="C5" s="291" t="s">
        <v>422</v>
      </c>
      <c r="D5" s="291" t="s">
        <v>422</v>
      </c>
      <c r="E5" s="291" t="s">
        <v>422</v>
      </c>
      <c r="F5" s="291" t="s">
        <v>422</v>
      </c>
      <c r="G5" s="291" t="s">
        <v>422</v>
      </c>
      <c r="J5" s="69">
        <v>2</v>
      </c>
      <c r="K5" s="71" t="str">
        <f t="shared" si="1"/>
        <v>DISEÑO CONCRETO S.A.S</v>
      </c>
      <c r="L5" s="71" t="str">
        <f t="shared" ref="L5:L33" si="2">IF(AND(C5="CUMPLE",D5="CUMPLE",E5="CUMPLE",F5="CUMPLE",G5="CUMPLE"),"H",IF(OR(C5=0,D5=0,E5=0,F5=0,G5=0)," ","NH"))</f>
        <v>H</v>
      </c>
    </row>
    <row r="6" spans="1:12" ht="15.75">
      <c r="A6" s="75">
        <f>+IF('1_ENTREGA'!A10="","",'1_ENTREGA'!A10)</f>
        <v>3</v>
      </c>
      <c r="B6" s="118" t="str">
        <f t="shared" si="0"/>
        <v>LUIS CARLOS PARRA</v>
      </c>
      <c r="C6" s="291" t="s">
        <v>422</v>
      </c>
      <c r="D6" s="291" t="s">
        <v>422</v>
      </c>
      <c r="E6" s="291" t="s">
        <v>422</v>
      </c>
      <c r="F6" s="291" t="s">
        <v>422</v>
      </c>
      <c r="G6" s="291" t="s">
        <v>422</v>
      </c>
      <c r="J6" s="69">
        <v>3</v>
      </c>
      <c r="K6" s="71" t="str">
        <f t="shared" si="1"/>
        <v>LUIS CARLOS PARRA</v>
      </c>
      <c r="L6" s="71" t="str">
        <f t="shared" si="2"/>
        <v>H</v>
      </c>
    </row>
    <row r="7" spans="1:12" ht="23.25" customHeight="1">
      <c r="A7" s="75">
        <f>+IF('1_ENTREGA'!A11="","",'1_ENTREGA'!A11)</f>
        <v>4</v>
      </c>
      <c r="B7" s="118" t="str">
        <f t="shared" si="0"/>
        <v>OMEGA INGENIERÍA ASOCIADOS S.A.S</v>
      </c>
      <c r="C7" s="291" t="s">
        <v>422</v>
      </c>
      <c r="D7" s="291" t="s">
        <v>422</v>
      </c>
      <c r="E7" s="291" t="s">
        <v>422</v>
      </c>
      <c r="F7" s="291" t="s">
        <v>422</v>
      </c>
      <c r="G7" s="291" t="s">
        <v>422</v>
      </c>
      <c r="J7" s="69">
        <v>4</v>
      </c>
      <c r="K7" s="71" t="str">
        <f t="shared" si="1"/>
        <v>OMEGA INGENIERÍA ASOCIADOS S.A.S</v>
      </c>
      <c r="L7" s="71" t="str">
        <f t="shared" si="2"/>
        <v>H</v>
      </c>
    </row>
    <row r="8" spans="1:12" ht="15.75">
      <c r="A8" s="75">
        <f>+IF('1_ENTREGA'!A12="","",'1_ENTREGA'!A12)</f>
        <v>5</v>
      </c>
      <c r="B8" s="118" t="str">
        <f t="shared" si="0"/>
        <v>CONSTRUCTORA 2G S.A.S</v>
      </c>
      <c r="C8" s="291" t="s">
        <v>422</v>
      </c>
      <c r="D8" s="291" t="s">
        <v>422</v>
      </c>
      <c r="E8" s="291" t="s">
        <v>422</v>
      </c>
      <c r="F8" s="291" t="s">
        <v>422</v>
      </c>
      <c r="G8" s="291" t="s">
        <v>422</v>
      </c>
      <c r="J8" s="69">
        <v>5</v>
      </c>
      <c r="K8" s="71" t="str">
        <f t="shared" si="1"/>
        <v>CONSTRUCTORA 2G S.A.S</v>
      </c>
      <c r="L8" s="71" t="str">
        <f t="shared" si="2"/>
        <v>H</v>
      </c>
    </row>
    <row r="9" spans="1:12" ht="15.75">
      <c r="A9" s="75">
        <f>+IF('1_ENTREGA'!A13="","",'1_ENTREGA'!A13)</f>
        <v>6</v>
      </c>
      <c r="B9" s="118" t="str">
        <f t="shared" si="0"/>
        <v>CNV CONSTRUCCIONES S.A.S</v>
      </c>
      <c r="C9" s="291" t="s">
        <v>422</v>
      </c>
      <c r="D9" s="291" t="s">
        <v>422</v>
      </c>
      <c r="E9" s="291" t="s">
        <v>422</v>
      </c>
      <c r="F9" s="291" t="s">
        <v>422</v>
      </c>
      <c r="G9" s="291" t="s">
        <v>422</v>
      </c>
      <c r="J9" s="69">
        <v>6</v>
      </c>
      <c r="K9" s="71" t="str">
        <f t="shared" si="1"/>
        <v>CNV CONSTRUCCIONES S.A.S</v>
      </c>
      <c r="L9" s="71" t="str">
        <f t="shared" si="2"/>
        <v>H</v>
      </c>
    </row>
    <row r="10" spans="1:12" ht="23.25" customHeight="1">
      <c r="A10" s="75">
        <f>+IF('1_ENTREGA'!A14="","",'1_ENTREGA'!A14)</f>
        <v>7</v>
      </c>
      <c r="B10" s="118" t="str">
        <f t="shared" si="0"/>
        <v>GUSTAVO ADOLFO CARMONA ALARCÓN</v>
      </c>
      <c r="C10" s="292" t="s">
        <v>422</v>
      </c>
      <c r="D10" s="291" t="s">
        <v>422</v>
      </c>
      <c r="E10" s="291" t="s">
        <v>422</v>
      </c>
      <c r="F10" s="291" t="s">
        <v>422</v>
      </c>
      <c r="G10" s="291" t="s">
        <v>422</v>
      </c>
      <c r="J10" s="69">
        <v>7</v>
      </c>
      <c r="K10" s="71" t="str">
        <f t="shared" si="1"/>
        <v>GUSTAVO ADOLFO CARMONA ALARCÓN</v>
      </c>
      <c r="L10" s="71" t="str">
        <f t="shared" si="2"/>
        <v>H</v>
      </c>
    </row>
    <row r="11" spans="1:12" ht="21.75" customHeight="1">
      <c r="A11" s="75">
        <f>+IF('1_ENTREGA'!A15="","",'1_ENTREGA'!A15)</f>
        <v>8</v>
      </c>
      <c r="B11" s="118" t="str">
        <f t="shared" si="0"/>
        <v>ANGELA MARÍA CÁRDENAS ZAPATA</v>
      </c>
      <c r="C11" s="292" t="s">
        <v>422</v>
      </c>
      <c r="D11" s="291" t="s">
        <v>422</v>
      </c>
      <c r="E11" s="291" t="s">
        <v>422</v>
      </c>
      <c r="F11" s="291" t="s">
        <v>422</v>
      </c>
      <c r="G11" s="291" t="s">
        <v>422</v>
      </c>
      <c r="J11" s="69">
        <v>8</v>
      </c>
      <c r="K11" s="71" t="str">
        <f t="shared" si="1"/>
        <v>ANGELA MARÍA CÁRDENAS ZAPATA</v>
      </c>
      <c r="L11" s="71" t="str">
        <f t="shared" si="2"/>
        <v>H</v>
      </c>
    </row>
    <row r="12" spans="1:12" ht="21" customHeight="1">
      <c r="A12" s="75">
        <f>+IF('1_ENTREGA'!A16="","",'1_ENTREGA'!A16)</f>
        <v>9</v>
      </c>
      <c r="B12" s="118" t="str">
        <f t="shared" si="0"/>
        <v>O.L INGENIERÍA DE CONSTRUCCIÓN S.A.S</v>
      </c>
      <c r="C12" s="292" t="s">
        <v>422</v>
      </c>
      <c r="D12" s="291" t="s">
        <v>422</v>
      </c>
      <c r="E12" s="291" t="s">
        <v>422</v>
      </c>
      <c r="F12" s="291" t="s">
        <v>422</v>
      </c>
      <c r="G12" s="291" t="s">
        <v>422</v>
      </c>
      <c r="J12" s="69">
        <v>9</v>
      </c>
      <c r="K12" s="71" t="str">
        <f t="shared" si="1"/>
        <v>O.L INGENIERÍA DE CONSTRUCCIÓN S.A.S</v>
      </c>
      <c r="L12" s="71" t="str">
        <f t="shared" si="2"/>
        <v>H</v>
      </c>
    </row>
    <row r="13" spans="1:12" ht="15.75">
      <c r="A13" s="75">
        <f>+IF('1_ENTREGA'!A17="","",'1_ENTREGA'!A17)</f>
        <v>10</v>
      </c>
      <c r="B13" s="118" t="str">
        <f t="shared" si="0"/>
        <v>INGEOMEGA S.A.S</v>
      </c>
      <c r="C13" s="292" t="s">
        <v>422</v>
      </c>
      <c r="D13" s="291" t="s">
        <v>422</v>
      </c>
      <c r="E13" s="291" t="s">
        <v>422</v>
      </c>
      <c r="F13" s="291" t="s">
        <v>422</v>
      </c>
      <c r="G13" s="291" t="s">
        <v>422</v>
      </c>
      <c r="J13" s="69">
        <v>10</v>
      </c>
      <c r="K13" s="71" t="str">
        <f t="shared" si="1"/>
        <v>INGEOMEGA S.A.S</v>
      </c>
      <c r="L13" s="71" t="str">
        <f t="shared" si="2"/>
        <v>H</v>
      </c>
    </row>
    <row r="14" spans="1:12" ht="31.5">
      <c r="A14" s="75">
        <f>+IF('1_ENTREGA'!A18="","",'1_ENTREGA'!A18)</f>
        <v>11</v>
      </c>
      <c r="B14" s="118" t="str">
        <f t="shared" si="0"/>
        <v>IDEAS Y SOLUCIONES CIVILES DE COLOMBIA S.A.S</v>
      </c>
      <c r="C14" s="292" t="s">
        <v>422</v>
      </c>
      <c r="D14" s="291" t="s">
        <v>422</v>
      </c>
      <c r="E14" s="291" t="s">
        <v>422</v>
      </c>
      <c r="F14" s="291" t="s">
        <v>422</v>
      </c>
      <c r="G14" s="291" t="s">
        <v>422</v>
      </c>
      <c r="J14" s="69">
        <v>11</v>
      </c>
      <c r="K14" s="71" t="str">
        <f t="shared" si="1"/>
        <v>IDEAS Y SOLUCIONES CIVILES DE COLOMBIA S.A.S</v>
      </c>
      <c r="L14" s="71" t="str">
        <f t="shared" si="2"/>
        <v>H</v>
      </c>
    </row>
    <row r="15" spans="1:12" ht="15.75">
      <c r="A15" s="75">
        <f>+IF('1_ENTREGA'!A19="","",'1_ENTREGA'!A19)</f>
        <v>12</v>
      </c>
      <c r="B15" s="118" t="str">
        <f t="shared" si="0"/>
        <v>INGEADE S.A.S</v>
      </c>
      <c r="C15" s="292" t="s">
        <v>422</v>
      </c>
      <c r="D15" s="291" t="s">
        <v>422</v>
      </c>
      <c r="E15" s="291" t="s">
        <v>422</v>
      </c>
      <c r="F15" s="291" t="s">
        <v>424</v>
      </c>
      <c r="G15" s="291" t="s">
        <v>422</v>
      </c>
      <c r="J15" s="69">
        <v>12</v>
      </c>
      <c r="K15" s="71" t="str">
        <f t="shared" si="1"/>
        <v>INGEADE S.A.S</v>
      </c>
      <c r="L15" s="71" t="str">
        <f t="shared" si="2"/>
        <v>NH</v>
      </c>
    </row>
    <row r="16" spans="1:12" ht="15.75">
      <c r="A16" s="75">
        <f>+IF('1_ENTREGA'!A20="","",'1_ENTREGA'!A20)</f>
        <v>13</v>
      </c>
      <c r="B16" s="118" t="str">
        <f t="shared" si="0"/>
        <v>INGAP S.A.S</v>
      </c>
      <c r="C16" s="292" t="s">
        <v>422</v>
      </c>
      <c r="D16" s="291" t="s">
        <v>422</v>
      </c>
      <c r="E16" s="291" t="s">
        <v>422</v>
      </c>
      <c r="F16" s="291" t="s">
        <v>422</v>
      </c>
      <c r="G16" s="291" t="s">
        <v>422</v>
      </c>
      <c r="J16" s="69">
        <v>13</v>
      </c>
      <c r="K16" s="71" t="str">
        <f t="shared" si="1"/>
        <v>INGAP S.A.S</v>
      </c>
      <c r="L16" s="71" t="str">
        <f t="shared" si="2"/>
        <v>H</v>
      </c>
    </row>
    <row r="17" spans="1:12" ht="15.75" hidden="1">
      <c r="A17" s="75">
        <f>+IF('1_ENTREGA'!A21="","",'1_ENTREGA'!A21)</f>
        <v>14</v>
      </c>
      <c r="B17" s="118" t="str">
        <f t="shared" si="0"/>
        <v>N</v>
      </c>
      <c r="C17" s="110"/>
      <c r="D17" s="110"/>
      <c r="E17" s="110"/>
      <c r="F17" s="119"/>
      <c r="G17" s="110"/>
      <c r="J17" s="69">
        <v>14</v>
      </c>
      <c r="K17" s="71" t="str">
        <f t="shared" si="1"/>
        <v>N</v>
      </c>
      <c r="L17" s="71" t="str">
        <f t="shared" si="2"/>
        <v xml:space="preserve"> </v>
      </c>
    </row>
    <row r="18" spans="1:12" ht="15.75" hidden="1">
      <c r="A18" s="75">
        <f>+IF('1_ENTREGA'!A22="","",'1_ENTREGA'!A22)</f>
        <v>15</v>
      </c>
      <c r="B18" s="118" t="str">
        <f t="shared" ref="B18:B33" si="3">IF(A18="","",VLOOKUP(A18,LISTA_OFERENTES,2,FALSE))</f>
        <v>Ñ</v>
      </c>
      <c r="C18" s="110"/>
      <c r="D18" s="110"/>
      <c r="E18" s="110"/>
      <c r="F18" s="119"/>
      <c r="G18" s="110"/>
      <c r="J18" s="69">
        <v>15</v>
      </c>
      <c r="K18" s="71" t="str">
        <f t="shared" ref="K18:K33" si="4">VLOOKUP(J18,LISTA_OFERENTES,2,FALSE)</f>
        <v>Ñ</v>
      </c>
      <c r="L18" s="71" t="str">
        <f t="shared" si="2"/>
        <v xml:space="preserve"> </v>
      </c>
    </row>
    <row r="19" spans="1:12" ht="15.75" hidden="1">
      <c r="A19" s="75">
        <f>+IF('1_ENTREGA'!A23="","",'1_ENTREGA'!A23)</f>
        <v>16</v>
      </c>
      <c r="B19" s="118" t="str">
        <f t="shared" si="3"/>
        <v>O1</v>
      </c>
      <c r="C19" s="110"/>
      <c r="D19" s="110"/>
      <c r="E19" s="110"/>
      <c r="F19" s="119"/>
      <c r="G19" s="110"/>
      <c r="J19" s="69">
        <v>16</v>
      </c>
      <c r="K19" s="71" t="str">
        <f t="shared" si="4"/>
        <v>O1</v>
      </c>
      <c r="L19" s="71" t="str">
        <f t="shared" si="2"/>
        <v xml:space="preserve"> </v>
      </c>
    </row>
    <row r="20" spans="1:12" ht="15.75" hidden="1">
      <c r="A20" s="75">
        <f>+IF('1_ENTREGA'!A24="","",'1_ENTREGA'!A24)</f>
        <v>17</v>
      </c>
      <c r="B20" s="118" t="str">
        <f t="shared" si="3"/>
        <v>O2</v>
      </c>
      <c r="C20" s="110"/>
      <c r="D20" s="110"/>
      <c r="E20" s="110"/>
      <c r="F20" s="119"/>
      <c r="G20" s="110"/>
      <c r="J20" s="69">
        <v>17</v>
      </c>
      <c r="K20" s="71" t="str">
        <f t="shared" si="4"/>
        <v>O2</v>
      </c>
      <c r="L20" s="71" t="str">
        <f t="shared" si="2"/>
        <v xml:space="preserve"> </v>
      </c>
    </row>
    <row r="21" spans="1:12" ht="15.75" hidden="1">
      <c r="A21" s="75">
        <f>+IF('1_ENTREGA'!A25="","",'1_ENTREGA'!A25)</f>
        <v>18</v>
      </c>
      <c r="B21" s="118" t="str">
        <f t="shared" si="3"/>
        <v>O3</v>
      </c>
      <c r="C21" s="110"/>
      <c r="D21" s="110"/>
      <c r="E21" s="110"/>
      <c r="F21" s="119"/>
      <c r="G21" s="110"/>
      <c r="J21" s="69">
        <v>18</v>
      </c>
      <c r="K21" s="71" t="str">
        <f t="shared" si="4"/>
        <v>O3</v>
      </c>
      <c r="L21" s="71" t="str">
        <f t="shared" si="2"/>
        <v xml:space="preserve"> </v>
      </c>
    </row>
    <row r="22" spans="1:12" ht="15.75" hidden="1">
      <c r="A22" s="75">
        <f>+IF('1_ENTREGA'!A26="","",'1_ENTREGA'!A26)</f>
        <v>19</v>
      </c>
      <c r="B22" s="118" t="str">
        <f t="shared" si="3"/>
        <v>O4</v>
      </c>
      <c r="C22" s="110"/>
      <c r="D22" s="110"/>
      <c r="E22" s="110"/>
      <c r="F22" s="119"/>
      <c r="G22" s="110"/>
      <c r="J22" s="69">
        <v>19</v>
      </c>
      <c r="K22" s="71" t="str">
        <f t="shared" si="4"/>
        <v>O4</v>
      </c>
      <c r="L22" s="71" t="str">
        <f t="shared" si="2"/>
        <v xml:space="preserve"> </v>
      </c>
    </row>
    <row r="23" spans="1:12" ht="15.75" hidden="1">
      <c r="A23" s="75">
        <f>+IF('1_ENTREGA'!A27="","",'1_ENTREGA'!A27)</f>
        <v>20</v>
      </c>
      <c r="B23" s="118" t="str">
        <f t="shared" si="3"/>
        <v>O5</v>
      </c>
      <c r="C23" s="110"/>
      <c r="D23" s="110"/>
      <c r="E23" s="110"/>
      <c r="F23" s="119"/>
      <c r="G23" s="110"/>
      <c r="J23" s="69">
        <v>20</v>
      </c>
      <c r="K23" s="71" t="str">
        <f t="shared" si="4"/>
        <v>O5</v>
      </c>
      <c r="L23" s="71" t="str">
        <f t="shared" si="2"/>
        <v xml:space="preserve"> </v>
      </c>
    </row>
    <row r="24" spans="1:12" ht="15.75" hidden="1">
      <c r="A24" s="75">
        <f>+IF('1_ENTREGA'!A28="","",'1_ENTREGA'!A28)</f>
        <v>21</v>
      </c>
      <c r="B24" s="118" t="str">
        <f t="shared" si="3"/>
        <v>O6</v>
      </c>
      <c r="C24" s="110"/>
      <c r="D24" s="110"/>
      <c r="E24" s="110"/>
      <c r="F24" s="119"/>
      <c r="G24" s="110"/>
      <c r="J24" s="69">
        <v>21</v>
      </c>
      <c r="K24" s="71" t="str">
        <f t="shared" si="4"/>
        <v>O6</v>
      </c>
      <c r="L24" s="71" t="str">
        <f t="shared" si="2"/>
        <v xml:space="preserve"> </v>
      </c>
    </row>
    <row r="25" spans="1:12" ht="15.75" hidden="1">
      <c r="A25" s="75">
        <f>+IF('1_ENTREGA'!A29="","",'1_ENTREGA'!A29)</f>
        <v>22</v>
      </c>
      <c r="B25" s="118" t="str">
        <f t="shared" si="3"/>
        <v>O7</v>
      </c>
      <c r="C25" s="110"/>
      <c r="D25" s="110"/>
      <c r="E25" s="110"/>
      <c r="F25" s="119"/>
      <c r="G25" s="110"/>
      <c r="J25" s="69">
        <v>22</v>
      </c>
      <c r="K25" s="71" t="str">
        <f t="shared" si="4"/>
        <v>O7</v>
      </c>
      <c r="L25" s="71" t="str">
        <f t="shared" si="2"/>
        <v xml:space="preserve"> </v>
      </c>
    </row>
    <row r="26" spans="1:12" ht="15.75" hidden="1">
      <c r="A26" s="75">
        <f>+IF('1_ENTREGA'!A30="","",'1_ENTREGA'!A30)</f>
        <v>23</v>
      </c>
      <c r="B26" s="118" t="str">
        <f t="shared" si="3"/>
        <v>O8</v>
      </c>
      <c r="C26" s="110"/>
      <c r="D26" s="110"/>
      <c r="E26" s="110"/>
      <c r="F26" s="119"/>
      <c r="G26" s="110"/>
      <c r="J26" s="69">
        <v>23</v>
      </c>
      <c r="K26" s="71" t="str">
        <f t="shared" si="4"/>
        <v>O8</v>
      </c>
      <c r="L26" s="71" t="str">
        <f t="shared" si="2"/>
        <v xml:space="preserve"> </v>
      </c>
    </row>
    <row r="27" spans="1:12" ht="15.75" hidden="1">
      <c r="A27" s="75">
        <f>+IF('1_ENTREGA'!A31="","",'1_ENTREGA'!A31)</f>
        <v>24</v>
      </c>
      <c r="B27" s="118" t="str">
        <f t="shared" si="3"/>
        <v>O9</v>
      </c>
      <c r="C27" s="110"/>
      <c r="D27" s="110"/>
      <c r="E27" s="110"/>
      <c r="F27" s="119"/>
      <c r="G27" s="110"/>
      <c r="J27" s="69">
        <v>24</v>
      </c>
      <c r="K27" s="71" t="str">
        <f t="shared" si="4"/>
        <v>O9</v>
      </c>
      <c r="L27" s="71" t="str">
        <f t="shared" si="2"/>
        <v xml:space="preserve"> </v>
      </c>
    </row>
    <row r="28" spans="1:12" ht="15.75" hidden="1">
      <c r="A28" s="75">
        <f>+IF('1_ENTREGA'!A32="","",'1_ENTREGA'!A32)</f>
        <v>25</v>
      </c>
      <c r="B28" s="118" t="str">
        <f t="shared" si="3"/>
        <v>O10</v>
      </c>
      <c r="C28" s="110"/>
      <c r="D28" s="110"/>
      <c r="E28" s="110"/>
      <c r="F28" s="119"/>
      <c r="G28" s="110"/>
      <c r="J28" s="69">
        <v>25</v>
      </c>
      <c r="K28" s="71" t="str">
        <f t="shared" si="4"/>
        <v>O10</v>
      </c>
      <c r="L28" s="71" t="str">
        <f t="shared" si="2"/>
        <v xml:space="preserve"> </v>
      </c>
    </row>
    <row r="29" spans="1:12" ht="15.75" hidden="1">
      <c r="A29" s="75">
        <f>+IF('1_ENTREGA'!A33="","",'1_ENTREGA'!A33)</f>
        <v>26</v>
      </c>
      <c r="B29" s="118" t="str">
        <f t="shared" si="3"/>
        <v>O11</v>
      </c>
      <c r="C29" s="110"/>
      <c r="D29" s="110"/>
      <c r="E29" s="110"/>
      <c r="F29" s="119"/>
      <c r="G29" s="110"/>
      <c r="J29" s="69">
        <v>26</v>
      </c>
      <c r="K29" s="71" t="str">
        <f t="shared" si="4"/>
        <v>O11</v>
      </c>
      <c r="L29" s="71" t="str">
        <f t="shared" si="2"/>
        <v xml:space="preserve"> </v>
      </c>
    </row>
    <row r="30" spans="1:12" ht="15.75" hidden="1">
      <c r="A30" s="75">
        <f>+IF('1_ENTREGA'!A34="","",'1_ENTREGA'!A34)</f>
        <v>27</v>
      </c>
      <c r="B30" s="118" t="str">
        <f t="shared" si="3"/>
        <v>O12</v>
      </c>
      <c r="C30" s="110"/>
      <c r="D30" s="110"/>
      <c r="E30" s="110"/>
      <c r="F30" s="119"/>
      <c r="G30" s="110"/>
      <c r="J30" s="69">
        <v>27</v>
      </c>
      <c r="K30" s="71" t="str">
        <f t="shared" si="4"/>
        <v>O12</v>
      </c>
      <c r="L30" s="71" t="str">
        <f t="shared" si="2"/>
        <v xml:space="preserve"> </v>
      </c>
    </row>
    <row r="31" spans="1:12" ht="15.75" hidden="1">
      <c r="A31" s="75">
        <f>+IF('1_ENTREGA'!A35="","",'1_ENTREGA'!A35)</f>
        <v>28</v>
      </c>
      <c r="B31" s="118" t="str">
        <f t="shared" si="3"/>
        <v>O13</v>
      </c>
      <c r="C31" s="110"/>
      <c r="D31" s="110"/>
      <c r="E31" s="110"/>
      <c r="F31" s="119"/>
      <c r="G31" s="110"/>
      <c r="J31" s="69">
        <v>28</v>
      </c>
      <c r="K31" s="71" t="str">
        <f t="shared" si="4"/>
        <v>O13</v>
      </c>
      <c r="L31" s="71" t="str">
        <f t="shared" si="2"/>
        <v xml:space="preserve"> </v>
      </c>
    </row>
    <row r="32" spans="1:12" ht="15.75" hidden="1">
      <c r="A32" s="75">
        <f>+IF('1_ENTREGA'!A36="","",'1_ENTREGA'!A36)</f>
        <v>29</v>
      </c>
      <c r="B32" s="118" t="str">
        <f t="shared" si="3"/>
        <v>O14</v>
      </c>
      <c r="C32" s="110"/>
      <c r="D32" s="110"/>
      <c r="E32" s="110"/>
      <c r="F32" s="119"/>
      <c r="G32" s="110"/>
      <c r="J32" s="69">
        <v>29</v>
      </c>
      <c r="K32" s="71" t="str">
        <f t="shared" si="4"/>
        <v>O14</v>
      </c>
      <c r="L32" s="71" t="str">
        <f t="shared" si="2"/>
        <v xml:space="preserve"> </v>
      </c>
    </row>
    <row r="33" spans="1:12" ht="15.75" hidden="1">
      <c r="A33" s="75">
        <f>+IF('1_ENTREGA'!A37="","",'1_ENTREGA'!A37)</f>
        <v>30</v>
      </c>
      <c r="B33" s="118" t="str">
        <f t="shared" si="3"/>
        <v>O15</v>
      </c>
      <c r="C33" s="110"/>
      <c r="D33" s="110"/>
      <c r="E33" s="110"/>
      <c r="F33" s="119"/>
      <c r="G33" s="110"/>
      <c r="J33" s="69">
        <v>30</v>
      </c>
      <c r="K33" s="71" t="str">
        <f t="shared" si="4"/>
        <v>O15</v>
      </c>
      <c r="L33" s="71" t="str">
        <f t="shared" si="2"/>
        <v xml:space="preserve"> </v>
      </c>
    </row>
    <row r="34" spans="1:12" hidden="1"/>
    <row r="35" spans="1:12" hidden="1"/>
  </sheetData>
  <sheetProtection algorithmName="SHA-512" hashValue="gMQcCBmBFAjOPqeAlau9KeO/SdKaO6VLog4dx5sGQMgUVgAwMQyExIvSksm+F2H9+WsCNWb6DsXHUQkYmsbozQ==" saltValue="hvMx6MmNHIgwv1JKFuC/3w==" spinCount="100000" sheet="1" objects="1" scenarios="1" selectLockedCells="1" selectUnlockedCells="1"/>
  <mergeCells count="2">
    <mergeCell ref="J3:K3"/>
    <mergeCell ref="A1:G1"/>
  </mergeCells>
  <conditionalFormatting sqref="C17:F33 C4:G16">
    <cfRule type="cellIs" dxfId="254" priority="23" operator="equal">
      <formula>"NO CUMPLE"</formula>
    </cfRule>
    <cfRule type="cellIs" dxfId="253" priority="24" operator="equal">
      <formula>"CUMPLE"</formula>
    </cfRule>
  </conditionalFormatting>
  <conditionalFormatting sqref="G17:G33">
    <cfRule type="cellIs" dxfId="252" priority="1" operator="equal">
      <formula>"NO CUMPLE"</formula>
    </cfRule>
    <cfRule type="cellIs" dxfId="251" priority="2" operator="equal">
      <formula>"CUMPLE"</formula>
    </cfRule>
  </conditionalFormatting>
  <dataValidations count="1">
    <dataValidation type="list" allowBlank="1" showInputMessage="1" showErrorMessage="1" sqref="C4:G33" xr:uid="{00000000-0002-0000-0500-000000000000}">
      <formula1>"CUMPLE,NO CUMPLE"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5BEA6-0D94-4065-ACE0-4509796E9007}">
  <dimension ref="B2:CR197"/>
  <sheetViews>
    <sheetView zoomScale="80" zoomScaleNormal="80" workbookViewId="0">
      <selection activeCell="CK6" sqref="CK6"/>
    </sheetView>
  </sheetViews>
  <sheetFormatPr baseColWidth="10" defaultRowHeight="12.75"/>
  <cols>
    <col min="1" max="1" width="4.42578125" customWidth="1"/>
    <col min="2" max="2" width="54" customWidth="1"/>
    <col min="3" max="3" width="19.7109375" customWidth="1"/>
    <col min="4" max="4" width="19.85546875" customWidth="1"/>
    <col min="5" max="5" width="14.5703125" customWidth="1"/>
    <col min="6" max="6" width="13" customWidth="1"/>
    <col min="7" max="7" width="34.5703125" customWidth="1"/>
    <col min="8" max="8" width="26.140625" customWidth="1"/>
    <col min="9" max="9" width="26" customWidth="1"/>
    <col min="10" max="10" width="27" customWidth="1"/>
    <col min="11" max="11" width="37.7109375" customWidth="1"/>
    <col min="12" max="12" width="18.7109375" customWidth="1"/>
    <col min="13" max="13" width="18.42578125" customWidth="1"/>
    <col min="14" max="14" width="29.140625" customWidth="1"/>
    <col min="15" max="15" width="31.140625" customWidth="1"/>
    <col min="16" max="16" width="17.140625" customWidth="1"/>
    <col min="17" max="17" width="46.7109375" customWidth="1"/>
    <col min="18" max="18" width="36.28515625" customWidth="1"/>
    <col min="19" max="19" width="17.7109375" customWidth="1"/>
    <col min="20" max="20" width="15" customWidth="1"/>
    <col min="21" max="21" width="33.140625" customWidth="1"/>
    <col min="22" max="22" width="46.7109375" customWidth="1"/>
    <col min="23" max="23" width="25.140625" customWidth="1"/>
    <col min="24" max="24" width="21.7109375" customWidth="1"/>
    <col min="25" max="25" width="34.5703125" customWidth="1"/>
    <col min="26" max="26" width="18.5703125" customWidth="1"/>
    <col min="27" max="27" width="15.7109375" customWidth="1"/>
    <col min="28" max="28" width="43" customWidth="1"/>
    <col min="29" max="29" width="22.5703125" customWidth="1"/>
    <col min="30" max="30" width="25.85546875" customWidth="1"/>
    <col min="31" max="31" width="25.42578125" customWidth="1"/>
    <col min="32" max="32" width="31.85546875" customWidth="1"/>
    <col min="33" max="33" width="18.140625" customWidth="1"/>
    <col min="34" max="34" width="16.140625" customWidth="1"/>
    <col min="35" max="35" width="25.85546875" customWidth="1"/>
    <col min="36" max="36" width="20.42578125" customWidth="1"/>
    <col min="37" max="37" width="46.7109375" customWidth="1"/>
    <col min="38" max="38" width="33.85546875" customWidth="1"/>
    <col min="39" max="39" width="34.140625" customWidth="1"/>
    <col min="40" max="40" width="18.28515625" customWidth="1"/>
    <col min="42" max="42" width="46.7109375" customWidth="1"/>
    <col min="43" max="43" width="41.5703125" customWidth="1"/>
    <col min="44" max="44" width="23.85546875" customWidth="1"/>
    <col min="45" max="45" width="25.85546875" customWidth="1"/>
    <col min="46" max="46" width="32.28515625" customWidth="1"/>
    <col min="47" max="47" width="19" customWidth="1"/>
    <col min="48" max="48" width="14" customWidth="1"/>
    <col min="49" max="49" width="37.42578125" customWidth="1"/>
    <col min="50" max="50" width="25.85546875" customWidth="1"/>
    <col min="52" max="52" width="46.7109375" customWidth="1"/>
    <col min="53" max="53" width="34.28515625" customWidth="1"/>
    <col min="54" max="54" width="22.140625" style="687" customWidth="1"/>
    <col min="55" max="55" width="12.5703125" customWidth="1"/>
    <col min="56" max="56" width="51.140625" customWidth="1"/>
    <col min="57" max="57" width="41" customWidth="1"/>
    <col min="58" max="58" width="22.85546875" customWidth="1"/>
    <col min="59" max="59" width="29.140625" customWidth="1"/>
    <col min="60" max="60" width="34.140625" customWidth="1"/>
    <col min="61" max="61" width="18.5703125" style="687" customWidth="1"/>
    <col min="62" max="62" width="16" customWidth="1"/>
    <col min="63" max="63" width="45" customWidth="1"/>
    <col min="64" max="64" width="25.7109375" customWidth="1"/>
    <col min="65" max="65" width="28.85546875" customWidth="1"/>
    <col min="66" max="66" width="28.28515625" customWidth="1"/>
    <col min="67" max="67" width="34.85546875" style="687" customWidth="1"/>
    <col min="68" max="68" width="18.5703125" style="687" customWidth="1"/>
    <col min="69" max="69" width="13.85546875" customWidth="1"/>
    <col min="70" max="70" width="33" customWidth="1"/>
    <col min="71" max="71" width="33.140625" customWidth="1"/>
    <col min="72" max="72" width="25.85546875" customWidth="1"/>
    <col min="73" max="73" width="24.85546875" customWidth="1"/>
    <col min="74" max="74" width="31.5703125" customWidth="1"/>
    <col min="75" max="75" width="17.5703125" customWidth="1"/>
    <col min="76" max="76" width="22.140625" customWidth="1"/>
    <col min="77" max="77" width="43.140625" customWidth="1"/>
    <col min="78" max="78" width="37.5703125" customWidth="1"/>
    <col min="79" max="79" width="16.28515625" customWidth="1"/>
    <col min="80" max="80" width="21.5703125" customWidth="1"/>
    <col min="81" max="81" width="33.7109375" customWidth="1"/>
    <col min="82" max="82" width="19.140625" customWidth="1"/>
    <col min="84" max="84" width="49.7109375" customWidth="1"/>
    <col min="85" max="85" width="30.42578125" customWidth="1"/>
    <col min="86" max="86" width="15.5703125" customWidth="1"/>
    <col min="87" max="87" width="27" customWidth="1"/>
    <col min="88" max="88" width="32.42578125" customWidth="1"/>
    <col min="89" max="89" width="19.85546875" customWidth="1"/>
    <col min="91" max="91" width="48.28515625" customWidth="1"/>
    <col min="92" max="92" width="30.5703125" customWidth="1"/>
    <col min="93" max="93" width="16.5703125" customWidth="1"/>
    <col min="94" max="94" width="23.28515625" customWidth="1"/>
    <col min="95" max="95" width="33.140625" customWidth="1"/>
    <col min="96" max="96" width="18.5703125" customWidth="1"/>
  </cols>
  <sheetData>
    <row r="2" spans="2:96" s="689" customFormat="1" ht="40.5" customHeight="1" thickBot="1">
      <c r="G2" s="702">
        <v>1</v>
      </c>
      <c r="H2" s="1058" t="str">
        <f>VLOOKUP(G2,LISTA_OFERENTES,2,FALSE)</f>
        <v>URBÁNICO S.A.S</v>
      </c>
      <c r="I2" s="1058"/>
      <c r="J2" s="1058"/>
      <c r="N2" s="702">
        <v>2</v>
      </c>
      <c r="O2" s="1058" t="str">
        <f>VLOOKUP(N2,LISTA_OFERENTES,2,FALSE)</f>
        <v>DISEÑO CONCRETO S.A.S</v>
      </c>
      <c r="P2" s="1058"/>
      <c r="Q2" s="1058"/>
      <c r="U2" s="702">
        <v>3</v>
      </c>
      <c r="V2" s="1058" t="str">
        <f>VLOOKUP(U2,LISTA_OFERENTES,2,FALSE)</f>
        <v>LUIS CARLOS PARRA</v>
      </c>
      <c r="W2" s="1058"/>
      <c r="X2" s="1058"/>
      <c r="Y2"/>
      <c r="Z2"/>
      <c r="AB2" s="702">
        <v>4</v>
      </c>
      <c r="AC2" s="1058" t="str">
        <f>VLOOKUP(AB2,LISTA_OFERENTES,2,FALSE)</f>
        <v>OMEGA INGENIERÍA ASOCIADOS S.A.S</v>
      </c>
      <c r="AD2" s="1058"/>
      <c r="AE2" s="1058"/>
      <c r="AF2"/>
      <c r="AG2"/>
      <c r="AI2" s="702">
        <v>5</v>
      </c>
      <c r="AJ2" s="1058" t="str">
        <f>VLOOKUP(AI2,LISTA_OFERENTES,2,FALSE)</f>
        <v>CONSTRUCTORA 2G S.A.S</v>
      </c>
      <c r="AK2" s="1058"/>
      <c r="AL2" s="1058"/>
      <c r="AM2"/>
      <c r="AN2"/>
      <c r="AP2" s="702">
        <v>6</v>
      </c>
      <c r="AQ2" s="1058" t="str">
        <f>VLOOKUP(AP2,LISTA_OFERENTES,2,FALSE)</f>
        <v>CNV CONSTRUCCIONES S.A.S</v>
      </c>
      <c r="AR2" s="1058"/>
      <c r="AS2" s="1058"/>
      <c r="AT2"/>
      <c r="AU2"/>
      <c r="AW2" s="702">
        <v>7</v>
      </c>
      <c r="AX2" s="1045" t="str">
        <f>VLOOKUP(AW2,LISTA_OFERENTES,2,FALSE)</f>
        <v>GUSTAVO ADOLFO CARMONA ALARCÓN</v>
      </c>
      <c r="AY2" s="1045"/>
      <c r="AZ2" s="1045"/>
      <c r="BA2"/>
      <c r="BB2"/>
      <c r="BD2" s="702">
        <v>8</v>
      </c>
      <c r="BE2" s="1045" t="str">
        <f>VLOOKUP(BD2,LISTA_OFERENTES,2,FALSE)</f>
        <v>ANGELA MARÍA CÁRDENAS ZAPATA</v>
      </c>
      <c r="BF2" s="1045"/>
      <c r="BG2" s="1045"/>
      <c r="BH2"/>
      <c r="BI2"/>
      <c r="BK2" s="702">
        <v>9</v>
      </c>
      <c r="BL2" s="1045" t="str">
        <f>VLOOKUP(BK2,LISTA_OFERENTES,2,FALSE)</f>
        <v>O.L INGENIERÍA DE CONSTRUCCIÓN S.A.S</v>
      </c>
      <c r="BM2" s="1045"/>
      <c r="BN2" s="1045"/>
      <c r="BO2"/>
      <c r="BP2"/>
      <c r="BR2" s="702">
        <v>10</v>
      </c>
      <c r="BS2" s="1045" t="str">
        <f>VLOOKUP(BR2,LISTA_OFERENTES,2,FALSE)</f>
        <v>INGEOMEGA S.A.S</v>
      </c>
      <c r="BT2" s="1045"/>
      <c r="BU2" s="1045"/>
      <c r="BV2"/>
      <c r="BW2"/>
      <c r="BY2" s="702">
        <v>11</v>
      </c>
      <c r="BZ2" s="1058" t="str">
        <f>VLOOKUP(BY2,LISTA_OFERENTES,2,FALSE)</f>
        <v>IDEAS Y SOLUCIONES CIVILES DE COLOMBIA S.A.S</v>
      </c>
      <c r="CA2" s="1058"/>
      <c r="CB2" s="1058"/>
      <c r="CC2"/>
      <c r="CD2"/>
      <c r="CF2" s="702">
        <v>12</v>
      </c>
      <c r="CG2" s="1058" t="str">
        <f>VLOOKUP(CF2,LISTA_OFERENTES,2,FALSE)</f>
        <v>INGEADE S.A.S</v>
      </c>
      <c r="CH2" s="1058"/>
      <c r="CI2" s="1058"/>
      <c r="CJ2"/>
      <c r="CK2"/>
      <c r="CM2" s="702">
        <v>13</v>
      </c>
      <c r="CN2" s="1045" t="str">
        <f>VLOOKUP(CM2,LISTA_OFERENTES,2,FALSE)</f>
        <v>INGAP S.A.S</v>
      </c>
      <c r="CO2" s="1045"/>
      <c r="CP2" s="1045"/>
    </row>
    <row r="3" spans="2:96" ht="19.5" customHeight="1" thickTop="1" thickBot="1">
      <c r="B3" s="1075" t="s">
        <v>125</v>
      </c>
      <c r="C3" s="1054" t="s">
        <v>600</v>
      </c>
      <c r="D3" s="1055"/>
      <c r="E3" s="1056"/>
      <c r="G3" s="1070"/>
      <c r="H3" s="1054" t="s">
        <v>600</v>
      </c>
      <c r="I3" s="1055"/>
      <c r="J3" s="1056"/>
      <c r="K3" s="1008" t="s">
        <v>93</v>
      </c>
      <c r="L3" s="1008" t="s">
        <v>629</v>
      </c>
      <c r="N3" s="1053"/>
      <c r="O3" s="1054" t="s">
        <v>600</v>
      </c>
      <c r="P3" s="1055"/>
      <c r="Q3" s="1056"/>
      <c r="R3" s="1008" t="s">
        <v>93</v>
      </c>
      <c r="S3" s="1008" t="s">
        <v>629</v>
      </c>
      <c r="U3" s="1070"/>
      <c r="V3" s="1054" t="s">
        <v>600</v>
      </c>
      <c r="W3" s="1055"/>
      <c r="X3" s="1056"/>
      <c r="Y3" s="1008" t="s">
        <v>93</v>
      </c>
      <c r="Z3" s="1008" t="s">
        <v>629</v>
      </c>
      <c r="AB3" s="1053"/>
      <c r="AC3" s="1054" t="s">
        <v>600</v>
      </c>
      <c r="AD3" s="1055"/>
      <c r="AE3" s="1056"/>
      <c r="AF3" s="1008" t="s">
        <v>93</v>
      </c>
      <c r="AG3" s="1008" t="s">
        <v>629</v>
      </c>
      <c r="AI3" s="1076" t="s">
        <v>597</v>
      </c>
      <c r="AJ3" s="1054" t="s">
        <v>600</v>
      </c>
      <c r="AK3" s="1055"/>
      <c r="AL3" s="1056"/>
      <c r="AM3" s="1008" t="s">
        <v>93</v>
      </c>
      <c r="AN3" s="1008" t="s">
        <v>629</v>
      </c>
      <c r="AP3" s="1053"/>
      <c r="AQ3" s="1054" t="s">
        <v>600</v>
      </c>
      <c r="AR3" s="1055"/>
      <c r="AS3" s="1056"/>
      <c r="AT3" s="1008" t="s">
        <v>93</v>
      </c>
      <c r="AU3" s="1008" t="s">
        <v>629</v>
      </c>
      <c r="AW3" s="1064"/>
      <c r="AX3" s="1021" t="s">
        <v>600</v>
      </c>
      <c r="AY3" s="1022"/>
      <c r="AZ3" s="1023"/>
      <c r="BA3" s="1008" t="s">
        <v>93</v>
      </c>
      <c r="BB3" s="1008" t="s">
        <v>629</v>
      </c>
      <c r="BD3" s="1048" t="s">
        <v>613</v>
      </c>
      <c r="BE3" s="1021" t="s">
        <v>600</v>
      </c>
      <c r="BF3" s="1022"/>
      <c r="BG3" s="1023"/>
      <c r="BH3" s="1008" t="s">
        <v>93</v>
      </c>
      <c r="BI3" s="1008" t="s">
        <v>629</v>
      </c>
      <c r="BK3" s="1064"/>
      <c r="BL3" s="1021" t="s">
        <v>600</v>
      </c>
      <c r="BM3" s="1022"/>
      <c r="BN3" s="1023"/>
      <c r="BO3" s="1008" t="s">
        <v>93</v>
      </c>
      <c r="BP3" s="1008" t="s">
        <v>629</v>
      </c>
      <c r="BR3" s="1066"/>
      <c r="BS3" s="1021" t="s">
        <v>600</v>
      </c>
      <c r="BT3" s="1022"/>
      <c r="BU3" s="1023"/>
      <c r="BV3" s="1008" t="s">
        <v>93</v>
      </c>
      <c r="BW3" s="1008" t="s">
        <v>629</v>
      </c>
      <c r="BY3" s="1064"/>
      <c r="BZ3" s="1021" t="s">
        <v>600</v>
      </c>
      <c r="CA3" s="1022"/>
      <c r="CB3" s="1023"/>
      <c r="CC3" s="1008" t="s">
        <v>93</v>
      </c>
      <c r="CD3" s="1008" t="s">
        <v>629</v>
      </c>
      <c r="CF3" s="1064" t="s">
        <v>593</v>
      </c>
      <c r="CG3" s="1021" t="s">
        <v>600</v>
      </c>
      <c r="CH3" s="1022"/>
      <c r="CI3" s="1023"/>
      <c r="CJ3" s="1008" t="s">
        <v>93</v>
      </c>
      <c r="CK3" s="1008" t="s">
        <v>629</v>
      </c>
      <c r="CM3" s="1066" t="s">
        <v>593</v>
      </c>
      <c r="CN3" s="1021" t="s">
        <v>600</v>
      </c>
      <c r="CO3" s="1022"/>
      <c r="CP3" s="1023"/>
      <c r="CQ3" s="1008" t="s">
        <v>93</v>
      </c>
      <c r="CR3" s="1008" t="s">
        <v>629</v>
      </c>
    </row>
    <row r="4" spans="2:96" ht="114" customHeight="1" thickTop="1" thickBot="1">
      <c r="B4" s="1076"/>
      <c r="C4" s="1077" t="s">
        <v>596</v>
      </c>
      <c r="D4" s="1078"/>
      <c r="E4" s="1079"/>
      <c r="G4" s="1070"/>
      <c r="H4" s="1024" t="s">
        <v>601</v>
      </c>
      <c r="I4" s="1025"/>
      <c r="J4" s="1057"/>
      <c r="K4" s="1009"/>
      <c r="L4" s="1009"/>
      <c r="N4" s="1053"/>
      <c r="O4" s="1024" t="s">
        <v>601</v>
      </c>
      <c r="P4" s="1025"/>
      <c r="Q4" s="1057"/>
      <c r="R4" s="1009"/>
      <c r="S4" s="1009"/>
      <c r="U4" s="1070"/>
      <c r="V4" s="1024" t="s">
        <v>601</v>
      </c>
      <c r="W4" s="1025"/>
      <c r="X4" s="1057"/>
      <c r="Y4" s="1009"/>
      <c r="Z4" s="1009"/>
      <c r="AB4" s="1053"/>
      <c r="AC4" s="1024" t="s">
        <v>601</v>
      </c>
      <c r="AD4" s="1025"/>
      <c r="AE4" s="1057"/>
      <c r="AF4" s="1009"/>
      <c r="AG4" s="1009"/>
      <c r="AI4" s="1076"/>
      <c r="AJ4" s="1024" t="s">
        <v>601</v>
      </c>
      <c r="AK4" s="1025"/>
      <c r="AL4" s="1057"/>
      <c r="AM4" s="1009"/>
      <c r="AN4" s="1009"/>
      <c r="AP4" s="1053"/>
      <c r="AQ4" s="1024" t="s">
        <v>601</v>
      </c>
      <c r="AR4" s="1025"/>
      <c r="AS4" s="1057"/>
      <c r="AT4" s="1009"/>
      <c r="AU4" s="1009"/>
      <c r="AW4" s="1065"/>
      <c r="AX4" s="1024" t="s">
        <v>601</v>
      </c>
      <c r="AY4" s="1025"/>
      <c r="AZ4" s="1026"/>
      <c r="BA4" s="1009"/>
      <c r="BB4" s="1009"/>
      <c r="BD4" s="1049"/>
      <c r="BE4" s="1024" t="s">
        <v>601</v>
      </c>
      <c r="BF4" s="1025"/>
      <c r="BG4" s="1026"/>
      <c r="BH4" s="1009"/>
      <c r="BI4" s="1009"/>
      <c r="BK4" s="1065"/>
      <c r="BL4" s="1024" t="s">
        <v>601</v>
      </c>
      <c r="BM4" s="1025"/>
      <c r="BN4" s="1026"/>
      <c r="BO4" s="1009"/>
      <c r="BP4" s="1009"/>
      <c r="BR4" s="1067"/>
      <c r="BS4" s="1024" t="s">
        <v>601</v>
      </c>
      <c r="BT4" s="1025"/>
      <c r="BU4" s="1026"/>
      <c r="BV4" s="1009"/>
      <c r="BW4" s="1009"/>
      <c r="BY4" s="1065"/>
      <c r="BZ4" s="1024" t="s">
        <v>601</v>
      </c>
      <c r="CA4" s="1025"/>
      <c r="CB4" s="1026"/>
      <c r="CC4" s="1009"/>
      <c r="CD4" s="1009"/>
      <c r="CF4" s="1065"/>
      <c r="CG4" s="1024" t="s">
        <v>601</v>
      </c>
      <c r="CH4" s="1025"/>
      <c r="CI4" s="1026"/>
      <c r="CJ4" s="1009"/>
      <c r="CK4" s="1009"/>
      <c r="CM4" s="1067"/>
      <c r="CN4" s="1024" t="s">
        <v>601</v>
      </c>
      <c r="CO4" s="1025"/>
      <c r="CP4" s="1026"/>
      <c r="CQ4" s="1009"/>
      <c r="CR4" s="1009"/>
    </row>
    <row r="5" spans="2:96" ht="42" customHeight="1" thickTop="1" thickBot="1">
      <c r="B5" s="1071" t="s">
        <v>602</v>
      </c>
      <c r="C5" s="1028"/>
      <c r="D5" s="586" t="s">
        <v>603</v>
      </c>
      <c r="E5" s="586" t="s">
        <v>604</v>
      </c>
      <c r="G5" s="1071" t="s">
        <v>602</v>
      </c>
      <c r="H5" s="1028"/>
      <c r="I5" s="586" t="s">
        <v>603</v>
      </c>
      <c r="J5" s="586" t="s">
        <v>604</v>
      </c>
      <c r="N5" s="1071" t="s">
        <v>602</v>
      </c>
      <c r="O5" s="1028"/>
      <c r="P5" s="586" t="s">
        <v>603</v>
      </c>
      <c r="Q5" s="586" t="s">
        <v>604</v>
      </c>
      <c r="U5" s="1071" t="s">
        <v>602</v>
      </c>
      <c r="V5" s="1028"/>
      <c r="W5" s="586" t="s">
        <v>603</v>
      </c>
      <c r="X5" s="586" t="s">
        <v>604</v>
      </c>
      <c r="AB5" s="1071" t="s">
        <v>602</v>
      </c>
      <c r="AC5" s="1028"/>
      <c r="AD5" s="586" t="s">
        <v>603</v>
      </c>
      <c r="AE5" s="586" t="s">
        <v>604</v>
      </c>
      <c r="AI5" s="1071" t="s">
        <v>602</v>
      </c>
      <c r="AJ5" s="1028"/>
      <c r="AK5" s="586" t="s">
        <v>603</v>
      </c>
      <c r="AL5" s="586" t="s">
        <v>604</v>
      </c>
      <c r="AP5" s="1071" t="s">
        <v>602</v>
      </c>
      <c r="AQ5" s="1028"/>
      <c r="AR5" s="586" t="s">
        <v>603</v>
      </c>
      <c r="AS5" s="586" t="s">
        <v>604</v>
      </c>
      <c r="AW5" s="1027" t="s">
        <v>602</v>
      </c>
      <c r="AX5" s="1028"/>
      <c r="AY5" s="586" t="s">
        <v>603</v>
      </c>
      <c r="AZ5" s="624" t="s">
        <v>604</v>
      </c>
      <c r="BB5"/>
      <c r="BD5" s="1027" t="s">
        <v>602</v>
      </c>
      <c r="BE5" s="1028"/>
      <c r="BF5" s="586" t="s">
        <v>603</v>
      </c>
      <c r="BG5" s="624" t="s">
        <v>604</v>
      </c>
      <c r="BI5"/>
      <c r="BK5" s="1027" t="s">
        <v>602</v>
      </c>
      <c r="BL5" s="1028"/>
      <c r="BM5" s="586" t="s">
        <v>603</v>
      </c>
      <c r="BN5" s="624" t="s">
        <v>604</v>
      </c>
      <c r="BO5"/>
      <c r="BP5"/>
      <c r="BR5" s="1027" t="s">
        <v>602</v>
      </c>
      <c r="BS5" s="1028"/>
      <c r="BT5" s="586" t="s">
        <v>603</v>
      </c>
      <c r="BU5" s="624" t="s">
        <v>604</v>
      </c>
      <c r="BY5" s="1027" t="s">
        <v>602</v>
      </c>
      <c r="BZ5" s="1028"/>
      <c r="CA5" s="586" t="s">
        <v>603</v>
      </c>
      <c r="CB5" s="624" t="s">
        <v>604</v>
      </c>
      <c r="CF5" s="1027" t="s">
        <v>602</v>
      </c>
      <c r="CG5" s="1028"/>
      <c r="CH5" s="586" t="s">
        <v>603</v>
      </c>
      <c r="CI5" s="624" t="s">
        <v>604</v>
      </c>
      <c r="CM5" s="1027" t="s">
        <v>602</v>
      </c>
      <c r="CN5" s="1028"/>
      <c r="CO5" s="586" t="s">
        <v>603</v>
      </c>
      <c r="CP5" s="624" t="s">
        <v>604</v>
      </c>
    </row>
    <row r="6" spans="2:96" ht="75.75" customHeight="1" thickTop="1" thickBot="1">
      <c r="B6" s="1080" t="s">
        <v>605</v>
      </c>
      <c r="C6" s="1030"/>
      <c r="D6" s="587"/>
      <c r="E6" s="588">
        <v>0</v>
      </c>
      <c r="F6" s="603"/>
      <c r="G6" s="1072" t="s">
        <v>605</v>
      </c>
      <c r="H6" s="1030"/>
      <c r="I6" s="587"/>
      <c r="J6" s="681">
        <v>74443328</v>
      </c>
      <c r="K6" s="685">
        <f>ROUND(J6,0)</f>
        <v>74443328</v>
      </c>
      <c r="L6" s="693">
        <f>(J6-K6)/J6</f>
        <v>0</v>
      </c>
      <c r="N6" s="1072" t="s">
        <v>605</v>
      </c>
      <c r="O6" s="1030"/>
      <c r="P6" s="587"/>
      <c r="Q6" s="605">
        <v>71927825</v>
      </c>
      <c r="R6" s="685">
        <f>ROUND(Q6,0)</f>
        <v>71927825</v>
      </c>
      <c r="S6" s="693">
        <f>(Q6-R6)/Q6</f>
        <v>0</v>
      </c>
      <c r="U6" s="1072" t="s">
        <v>605</v>
      </c>
      <c r="V6" s="1030"/>
      <c r="W6" s="587"/>
      <c r="X6" s="610">
        <v>77952587</v>
      </c>
      <c r="Y6" s="685">
        <f>ROUND(X6,0)</f>
        <v>77952587</v>
      </c>
      <c r="Z6" s="693">
        <f>(X6-Y6)/X6</f>
        <v>0</v>
      </c>
      <c r="AB6" s="1072" t="s">
        <v>605</v>
      </c>
      <c r="AC6" s="1030"/>
      <c r="AD6" s="587"/>
      <c r="AE6" s="681">
        <v>75579723.546721995</v>
      </c>
      <c r="AF6" s="685">
        <f>ROUND(AE6,0)</f>
        <v>75579724</v>
      </c>
      <c r="AG6" s="693">
        <f>(AE6-AF6)/AE6</f>
        <v>-5.9973493399050386E-9</v>
      </c>
      <c r="AI6" s="1072" t="s">
        <v>605</v>
      </c>
      <c r="AJ6" s="1030"/>
      <c r="AK6" s="587"/>
      <c r="AL6" s="605">
        <v>75066910.880673677</v>
      </c>
      <c r="AM6" s="685">
        <f>ROUND(AL6,0)</f>
        <v>75066911</v>
      </c>
      <c r="AN6" s="699">
        <f>(AL6-AM6)/AL6</f>
        <v>-1.5895994902531528E-9</v>
      </c>
      <c r="AP6" s="1080" t="s">
        <v>605</v>
      </c>
      <c r="AQ6" s="1030"/>
      <c r="AR6" s="587"/>
      <c r="AS6" s="588">
        <v>71778036.210931718</v>
      </c>
      <c r="AT6" s="685">
        <f>ROUND(AS6,0)</f>
        <v>71778036</v>
      </c>
      <c r="AU6" s="699">
        <f>(AS6-AT6)/AS6</f>
        <v>2.9386666100699494E-9</v>
      </c>
      <c r="AW6" s="1029" t="s">
        <v>605</v>
      </c>
      <c r="AX6" s="1030"/>
      <c r="AY6" s="587"/>
      <c r="AZ6" s="641">
        <v>73309761</v>
      </c>
      <c r="BA6" s="685">
        <f>ROUND(AZ6,0)</f>
        <v>73309761</v>
      </c>
      <c r="BB6" s="699">
        <f>(AZ6-BA6)/AZ6</f>
        <v>0</v>
      </c>
      <c r="BD6" s="1029" t="s">
        <v>605</v>
      </c>
      <c r="BE6" s="1030"/>
      <c r="BF6" s="587"/>
      <c r="BG6" s="625">
        <v>72322555.25</v>
      </c>
      <c r="BH6" s="685">
        <f>ROUND(BG6,0)</f>
        <v>72322555</v>
      </c>
      <c r="BI6" s="699">
        <f>(BG6-BH6)/BG6</f>
        <v>3.4567362717732514E-9</v>
      </c>
      <c r="BK6" s="1029" t="s">
        <v>605</v>
      </c>
      <c r="BL6" s="1030"/>
      <c r="BM6" s="587"/>
      <c r="BN6" s="625">
        <v>74209074.370112836</v>
      </c>
      <c r="BO6" s="685">
        <f>ROUND(BN6,0)</f>
        <v>74209074</v>
      </c>
      <c r="BP6" s="699">
        <f>(BN6-BO6)/BN6</f>
        <v>4.9874336730710073E-9</v>
      </c>
      <c r="BR6" s="1029" t="s">
        <v>605</v>
      </c>
      <c r="BS6" s="1030"/>
      <c r="BT6" s="587"/>
      <c r="BU6" s="625">
        <v>73496988.607683301</v>
      </c>
      <c r="BV6" s="685">
        <f>ROUND(BU6,0)</f>
        <v>73496989</v>
      </c>
      <c r="BW6" s="699">
        <f>(BU6-BV6)/BU6</f>
        <v>-5.33786086287354E-9</v>
      </c>
      <c r="BY6" s="1029" t="s">
        <v>605</v>
      </c>
      <c r="BZ6" s="1030"/>
      <c r="CA6" s="587"/>
      <c r="CB6" s="625">
        <v>72299215.981725067</v>
      </c>
      <c r="CC6" s="685">
        <f>ROUND(CB6,0)</f>
        <v>72299216</v>
      </c>
      <c r="CD6" s="699">
        <f>(CB6-CC6)/CB6</f>
        <v>-2.5276806742089741E-10</v>
      </c>
      <c r="CF6" s="1029" t="s">
        <v>605</v>
      </c>
      <c r="CG6" s="1030"/>
      <c r="CH6" s="587"/>
      <c r="CI6" s="625">
        <v>17884710</v>
      </c>
      <c r="CJ6" s="685">
        <f>ROUND(CI6,0)</f>
        <v>17884710</v>
      </c>
      <c r="CK6" s="699">
        <f>(CI6-CJ6)/CI6</f>
        <v>0</v>
      </c>
      <c r="CM6" s="1029" t="s">
        <v>605</v>
      </c>
      <c r="CN6" s="1030"/>
      <c r="CO6" s="587"/>
      <c r="CP6" s="625">
        <v>77127875.212452233</v>
      </c>
      <c r="CQ6" s="685">
        <f>ROUND(CP6,0)</f>
        <v>77127875</v>
      </c>
      <c r="CR6" s="699">
        <f>(CP6-CQ6)/CP6</f>
        <v>2.7545453865086738E-9</v>
      </c>
    </row>
    <row r="7" spans="2:96" ht="18" customHeight="1" thickTop="1" thickBot="1">
      <c r="B7" s="1032" t="s">
        <v>606</v>
      </c>
      <c r="C7" s="1032"/>
      <c r="D7" s="589">
        <v>8</v>
      </c>
      <c r="E7" s="590">
        <f>E6*D7</f>
        <v>0</v>
      </c>
      <c r="F7" s="603"/>
      <c r="G7" s="1032" t="s">
        <v>606</v>
      </c>
      <c r="H7" s="1032"/>
      <c r="I7" s="589">
        <v>8</v>
      </c>
      <c r="J7" s="682">
        <f>J6*I7</f>
        <v>595546624</v>
      </c>
      <c r="K7" s="685">
        <f t="shared" ref="K7:K13" si="0">ROUND(J7,0)</f>
        <v>595546624</v>
      </c>
      <c r="L7" s="693">
        <f t="shared" ref="L7:L13" si="1">(J7-K7)/J7</f>
        <v>0</v>
      </c>
      <c r="N7" s="1032" t="s">
        <v>606</v>
      </c>
      <c r="O7" s="1032"/>
      <c r="P7" s="589">
        <v>8</v>
      </c>
      <c r="Q7" s="606">
        <f>Q6*P7</f>
        <v>575422600</v>
      </c>
      <c r="R7" s="685">
        <f>ROUND(Q7,0)</f>
        <v>575422600</v>
      </c>
      <c r="S7" s="693">
        <f t="shared" ref="S7:S13" si="2">(Q7-R7)/Q7</f>
        <v>0</v>
      </c>
      <c r="U7" s="1032" t="s">
        <v>606</v>
      </c>
      <c r="V7" s="1032"/>
      <c r="W7" s="589">
        <v>8</v>
      </c>
      <c r="X7" s="606">
        <f>X6*W7</f>
        <v>623620696</v>
      </c>
      <c r="Y7" s="685">
        <f t="shared" ref="Y7:Y10" si="3">ROUND(X7,0)</f>
        <v>623620696</v>
      </c>
      <c r="Z7" s="693">
        <f t="shared" ref="Z7:Z13" si="4">(X7-Y7)/X7</f>
        <v>0</v>
      </c>
      <c r="AB7" s="1032" t="s">
        <v>606</v>
      </c>
      <c r="AC7" s="1032"/>
      <c r="AD7" s="589">
        <v>8</v>
      </c>
      <c r="AE7" s="703">
        <f>AE6*AD7</f>
        <v>604637788.37377596</v>
      </c>
      <c r="AF7" s="685">
        <f t="shared" ref="AF7:AF13" si="5">ROUND(AE7,0)</f>
        <v>604637788</v>
      </c>
      <c r="AG7" s="693">
        <f t="shared" ref="AG7:AG13" si="6">(AE7-AF7)/AE7</f>
        <v>6.1818160591681571E-10</v>
      </c>
      <c r="AI7" s="1032" t="s">
        <v>606</v>
      </c>
      <c r="AJ7" s="1032"/>
      <c r="AK7" s="589">
        <v>8</v>
      </c>
      <c r="AL7" s="606">
        <f>AL6*AK7</f>
        <v>600535287.04538941</v>
      </c>
      <c r="AM7" s="685">
        <f t="shared" ref="AM7:AM13" si="7">ROUND(AL7,0)</f>
        <v>600535287</v>
      </c>
      <c r="AN7" s="699">
        <f t="shared" ref="AN7:AN13" si="8">(AL7-AM7)/AL7</f>
        <v>7.5581593309749278E-11</v>
      </c>
      <c r="AP7" s="1032" t="s">
        <v>606</v>
      </c>
      <c r="AQ7" s="1032"/>
      <c r="AR7" s="589">
        <v>8</v>
      </c>
      <c r="AS7" s="590">
        <f>AS6*AR7</f>
        <v>574224289.68745375</v>
      </c>
      <c r="AT7" s="685">
        <f t="shared" ref="AT7:AT13" si="9">ROUND(AS7,0)</f>
        <v>574224290</v>
      </c>
      <c r="AU7" s="699">
        <f t="shared" ref="AU7:AU13" si="10">(AS7-AT7)/AS7</f>
        <v>-5.4429298588964676E-10</v>
      </c>
      <c r="AW7" s="1031" t="s">
        <v>606</v>
      </c>
      <c r="AX7" s="1032"/>
      <c r="AY7" s="589">
        <v>8</v>
      </c>
      <c r="AZ7" s="642">
        <f>ROUND(AZ6*AY7,0)</f>
        <v>586478088</v>
      </c>
      <c r="BA7" s="685">
        <f t="shared" ref="BA7:BA13" si="11">ROUND(AZ7,0)</f>
        <v>586478088</v>
      </c>
      <c r="BB7" s="699">
        <f t="shared" ref="BB7:BB13" si="12">(AZ7-BA7)/AZ7</f>
        <v>0</v>
      </c>
      <c r="BD7" s="1031" t="s">
        <v>606</v>
      </c>
      <c r="BE7" s="1032"/>
      <c r="BF7" s="589">
        <v>8</v>
      </c>
      <c r="BG7" s="626">
        <f>BG6*BF7</f>
        <v>578580442</v>
      </c>
      <c r="BH7" s="685">
        <f t="shared" ref="BH7:BH13" si="13">ROUND(BG7,0)</f>
        <v>578580442</v>
      </c>
      <c r="BI7" s="699">
        <f t="shared" ref="BI7:BI13" si="14">(BG7-BH7)/BG7</f>
        <v>0</v>
      </c>
      <c r="BK7" s="1031" t="s">
        <v>606</v>
      </c>
      <c r="BL7" s="1032"/>
      <c r="BM7" s="589">
        <v>8</v>
      </c>
      <c r="BN7" s="626">
        <f>BN6*BM7</f>
        <v>593672594.96090269</v>
      </c>
      <c r="BO7" s="685">
        <f t="shared" ref="BO7:BO13" si="15">ROUND(BN7,0)</f>
        <v>593672595</v>
      </c>
      <c r="BP7" s="699">
        <f t="shared" ref="BP7:BP13" si="16">(BN7-BO7)/BN7</f>
        <v>-6.5856685055714335E-11</v>
      </c>
      <c r="BR7" s="1031" t="s">
        <v>606</v>
      </c>
      <c r="BS7" s="1032"/>
      <c r="BT7" s="589">
        <v>8</v>
      </c>
      <c r="BU7" s="626">
        <f>BU6*BT7</f>
        <v>587975908.86146641</v>
      </c>
      <c r="BV7" s="685">
        <f t="shared" ref="BV7:BV13" si="17">ROUND(BU7,0)</f>
        <v>587975909</v>
      </c>
      <c r="BW7" s="699">
        <f t="shared" ref="BW7:BW13" si="18">(BU7-BV7)/BU7</f>
        <v>-2.3561100061458665E-10</v>
      </c>
      <c r="BY7" s="1031" t="s">
        <v>606</v>
      </c>
      <c r="BZ7" s="1032"/>
      <c r="CA7" s="589">
        <v>8</v>
      </c>
      <c r="CB7" s="626">
        <f>CB6*CA7</f>
        <v>578393727.85380054</v>
      </c>
      <c r="CC7" s="685">
        <f t="shared" ref="CC7:CC13" si="19">ROUND(CB7,0)</f>
        <v>578393728</v>
      </c>
      <c r="CD7" s="699">
        <f t="shared" ref="CD7:CD13" si="20">(CB7-CC7)/CB7</f>
        <v>-2.5276806742089741E-10</v>
      </c>
      <c r="CF7" s="1031" t="s">
        <v>606</v>
      </c>
      <c r="CG7" s="1032"/>
      <c r="CH7" s="589">
        <v>8</v>
      </c>
      <c r="CI7" s="626">
        <f>CI6*CH7</f>
        <v>143077680</v>
      </c>
      <c r="CJ7" s="685">
        <f t="shared" ref="CJ7:CJ13" si="21">ROUND(CI7,0)</f>
        <v>143077680</v>
      </c>
      <c r="CK7" s="699">
        <f t="shared" ref="CK7:CK13" si="22">(CI7-CJ7)/CI7</f>
        <v>0</v>
      </c>
      <c r="CM7" s="1031" t="s">
        <v>606</v>
      </c>
      <c r="CN7" s="1032"/>
      <c r="CO7" s="589">
        <v>8</v>
      </c>
      <c r="CP7" s="626">
        <f>CP6*CO7</f>
        <v>617023001.69961786</v>
      </c>
      <c r="CQ7" s="685">
        <f t="shared" ref="CQ7:CQ13" si="23">ROUND(CP7,0)</f>
        <v>617023002</v>
      </c>
      <c r="CR7" s="699">
        <f t="shared" ref="CR7:CR13" si="24">(CP7-CQ7)/CP7</f>
        <v>-4.868248614252106E-10</v>
      </c>
    </row>
    <row r="8" spans="2:96" ht="18" customHeight="1" thickTop="1" thickBot="1">
      <c r="B8" s="1073" t="s">
        <v>607</v>
      </c>
      <c r="C8" s="1034"/>
      <c r="D8" s="591">
        <v>3.7999999999999999E-2</v>
      </c>
      <c r="E8" s="604">
        <f>E6*D8+E6</f>
        <v>0</v>
      </c>
      <c r="G8" s="1073" t="s">
        <v>607</v>
      </c>
      <c r="H8" s="1034"/>
      <c r="I8" s="591">
        <v>3.7999999999999999E-2</v>
      </c>
      <c r="J8" s="682">
        <f>J6*I8+J6</f>
        <v>77272174.464000002</v>
      </c>
      <c r="K8" s="685">
        <f t="shared" si="0"/>
        <v>77272174</v>
      </c>
      <c r="L8" s="693">
        <f t="shared" si="1"/>
        <v>6.0047488603532399E-9</v>
      </c>
      <c r="N8" s="1073" t="s">
        <v>607</v>
      </c>
      <c r="O8" s="1034"/>
      <c r="P8" s="591">
        <v>3.7999999999999999E-2</v>
      </c>
      <c r="Q8" s="607">
        <f>Q6*P8+Q6</f>
        <v>74661082.349999994</v>
      </c>
      <c r="R8" s="685">
        <f t="shared" ref="R8:R13" si="25">ROUND(Q8,0)</f>
        <v>74661082</v>
      </c>
      <c r="S8" s="693">
        <f t="shared" si="2"/>
        <v>4.6878505243037847E-9</v>
      </c>
      <c r="U8" s="1073" t="s">
        <v>607</v>
      </c>
      <c r="V8" s="1034"/>
      <c r="W8" s="591">
        <v>3.7999999999999999E-2</v>
      </c>
      <c r="X8" s="607">
        <f>X6*W8+X6</f>
        <v>80914785.305999994</v>
      </c>
      <c r="Y8" s="685">
        <f t="shared" si="3"/>
        <v>80914785</v>
      </c>
      <c r="Z8" s="693">
        <f t="shared" si="4"/>
        <v>3.7817562404786305E-9</v>
      </c>
      <c r="AB8" s="1073" t="s">
        <v>607</v>
      </c>
      <c r="AC8" s="1034"/>
      <c r="AD8" s="591">
        <v>3.7999999999999999E-2</v>
      </c>
      <c r="AE8" s="703">
        <f>AE6*AD8+AE6</f>
        <v>78451753.041497424</v>
      </c>
      <c r="AF8" s="685">
        <f t="shared" si="5"/>
        <v>78451753</v>
      </c>
      <c r="AG8" s="693">
        <f t="shared" si="6"/>
        <v>5.2895470956436648E-10</v>
      </c>
      <c r="AI8" s="1073" t="s">
        <v>607</v>
      </c>
      <c r="AJ8" s="1034"/>
      <c r="AK8" s="591">
        <v>3.7999999999999999E-2</v>
      </c>
      <c r="AL8" s="607">
        <f>AL6*AK8+AL6</f>
        <v>77919453.494139284</v>
      </c>
      <c r="AM8" s="685">
        <f t="shared" si="7"/>
        <v>77919453</v>
      </c>
      <c r="AN8" s="699">
        <f t="shared" si="8"/>
        <v>6.3416677317001367E-9</v>
      </c>
      <c r="AP8" s="1073" t="s">
        <v>607</v>
      </c>
      <c r="AQ8" s="1034"/>
      <c r="AR8" s="591">
        <v>3.7999999999999999E-2</v>
      </c>
      <c r="AS8" s="592">
        <f>AS6*AR8+AS6</f>
        <v>74505601.586947128</v>
      </c>
      <c r="AT8" s="685">
        <f t="shared" si="9"/>
        <v>74505602</v>
      </c>
      <c r="AU8" s="699">
        <f t="shared" si="10"/>
        <v>-5.5439170079216555E-9</v>
      </c>
      <c r="AW8" s="1033" t="s">
        <v>607</v>
      </c>
      <c r="AX8" s="1034"/>
      <c r="AY8" s="591">
        <v>3.7999999999999999E-2</v>
      </c>
      <c r="AZ8" s="642">
        <f>ROUND(AZ6*AY8+AZ6,0)</f>
        <v>76095532</v>
      </c>
      <c r="BA8" s="685">
        <f t="shared" si="11"/>
        <v>76095532</v>
      </c>
      <c r="BB8" s="699">
        <f t="shared" si="12"/>
        <v>0</v>
      </c>
      <c r="BD8" s="1033" t="s">
        <v>607</v>
      </c>
      <c r="BE8" s="1034"/>
      <c r="BF8" s="591">
        <v>3.7999999999999999E-2</v>
      </c>
      <c r="BG8" s="627">
        <f>BG6*BF8+BG6</f>
        <v>75070812.3495</v>
      </c>
      <c r="BH8" s="685">
        <f t="shared" si="13"/>
        <v>75070812</v>
      </c>
      <c r="BI8" s="699">
        <f t="shared" si="14"/>
        <v>4.6556043492603145E-9</v>
      </c>
      <c r="BK8" s="1033" t="s">
        <v>607</v>
      </c>
      <c r="BL8" s="1034"/>
      <c r="BM8" s="591">
        <v>3.7999999999999999E-2</v>
      </c>
      <c r="BN8" s="627">
        <f>BN6*BM8+BN6</f>
        <v>77029019.196177125</v>
      </c>
      <c r="BO8" s="685">
        <f t="shared" si="15"/>
        <v>77029019</v>
      </c>
      <c r="BP8" s="699">
        <f t="shared" si="16"/>
        <v>2.5467950523618753E-9</v>
      </c>
      <c r="BR8" s="1061" t="s">
        <v>607</v>
      </c>
      <c r="BS8" s="1018"/>
      <c r="BT8" s="591">
        <v>3.7999999999999999E-2</v>
      </c>
      <c r="BU8" s="627">
        <f>BU6*BT8+BU6</f>
        <v>76289874.174775273</v>
      </c>
      <c r="BV8" s="685">
        <f t="shared" si="17"/>
        <v>76289874</v>
      </c>
      <c r="BW8" s="699">
        <f t="shared" si="18"/>
        <v>2.2909367002939901E-9</v>
      </c>
      <c r="BY8" s="1033" t="s">
        <v>607</v>
      </c>
      <c r="BZ8" s="1034"/>
      <c r="CA8" s="591">
        <v>3.7999999999999999E-2</v>
      </c>
      <c r="CB8" s="627">
        <f>CB6*CA8+CB6</f>
        <v>75046586.189030617</v>
      </c>
      <c r="CC8" s="685">
        <f t="shared" si="19"/>
        <v>75046586</v>
      </c>
      <c r="CD8" s="699">
        <f t="shared" si="20"/>
        <v>2.5188436553179258E-9</v>
      </c>
      <c r="CF8" s="1061" t="s">
        <v>607</v>
      </c>
      <c r="CG8" s="1018"/>
      <c r="CH8" s="591">
        <v>3.7999999999999999E-2</v>
      </c>
      <c r="CI8" s="627">
        <f>CI6*CH8+CI6</f>
        <v>18564328.98</v>
      </c>
      <c r="CJ8" s="685">
        <f t="shared" si="21"/>
        <v>18564329</v>
      </c>
      <c r="CK8" s="699">
        <f t="shared" si="22"/>
        <v>-1.0773349025710469E-9</v>
      </c>
      <c r="CM8" s="1033" t="s">
        <v>607</v>
      </c>
      <c r="CN8" s="1034"/>
      <c r="CO8" s="591">
        <v>3.7999999999999999E-2</v>
      </c>
      <c r="CP8" s="627">
        <f>CP6*CO8+CP6</f>
        <v>80058734.470525414</v>
      </c>
      <c r="CQ8" s="685">
        <f t="shared" si="23"/>
        <v>80058734</v>
      </c>
      <c r="CR8" s="699">
        <f t="shared" si="24"/>
        <v>5.8772527053226374E-9</v>
      </c>
    </row>
    <row r="9" spans="2:96" ht="18" customHeight="1" thickTop="1" thickBot="1">
      <c r="B9" s="1032" t="s">
        <v>608</v>
      </c>
      <c r="C9" s="1032"/>
      <c r="D9" s="589">
        <v>4</v>
      </c>
      <c r="E9" s="590">
        <f>E8*D9</f>
        <v>0</v>
      </c>
      <c r="F9" s="603"/>
      <c r="G9" s="1032" t="s">
        <v>608</v>
      </c>
      <c r="H9" s="1032"/>
      <c r="I9" s="589">
        <v>4</v>
      </c>
      <c r="J9" s="682">
        <f>J8*I9</f>
        <v>309088697.85600001</v>
      </c>
      <c r="K9" s="685">
        <f t="shared" si="0"/>
        <v>309088698</v>
      </c>
      <c r="L9" s="693">
        <f t="shared" si="1"/>
        <v>-4.6588566582982754E-10</v>
      </c>
      <c r="N9" s="1032" t="s">
        <v>608</v>
      </c>
      <c r="O9" s="1032"/>
      <c r="P9" s="589">
        <v>4</v>
      </c>
      <c r="Q9" s="606">
        <f>Q8*P9</f>
        <v>298644329.39999998</v>
      </c>
      <c r="R9" s="685">
        <f t="shared" si="25"/>
        <v>298644329</v>
      </c>
      <c r="S9" s="693">
        <f t="shared" si="2"/>
        <v>1.3393858070627813E-9</v>
      </c>
      <c r="U9" s="1032" t="s">
        <v>608</v>
      </c>
      <c r="V9" s="1032"/>
      <c r="W9" s="589">
        <v>4</v>
      </c>
      <c r="X9" s="606">
        <f>X8*W9</f>
        <v>323659141.22399998</v>
      </c>
      <c r="Y9" s="685">
        <f t="shared" si="3"/>
        <v>323659141</v>
      </c>
      <c r="Z9" s="693">
        <f t="shared" si="4"/>
        <v>6.9208605159336174E-10</v>
      </c>
      <c r="AB9" s="1032" t="s">
        <v>608</v>
      </c>
      <c r="AC9" s="1032"/>
      <c r="AD9" s="589">
        <v>4</v>
      </c>
      <c r="AE9" s="703">
        <f>AE8*AD9</f>
        <v>313807012.1659897</v>
      </c>
      <c r="AF9" s="685">
        <f t="shared" si="5"/>
        <v>313807012</v>
      </c>
      <c r="AG9" s="693">
        <f t="shared" si="6"/>
        <v>5.2895470956436648E-10</v>
      </c>
      <c r="AI9" s="1032" t="s">
        <v>608</v>
      </c>
      <c r="AJ9" s="1032"/>
      <c r="AK9" s="589">
        <v>4</v>
      </c>
      <c r="AL9" s="606">
        <f>AL8*AK9</f>
        <v>311677813.97655714</v>
      </c>
      <c r="AM9" s="685">
        <f t="shared" si="7"/>
        <v>311677814</v>
      </c>
      <c r="AN9" s="699">
        <f t="shared" si="8"/>
        <v>-7.5215056596210087E-11</v>
      </c>
      <c r="AP9" s="1032" t="s">
        <v>608</v>
      </c>
      <c r="AQ9" s="1032"/>
      <c r="AR9" s="589">
        <v>4</v>
      </c>
      <c r="AS9" s="590">
        <f>AS8*AR9</f>
        <v>298022406.34778851</v>
      </c>
      <c r="AT9" s="685">
        <f t="shared" si="9"/>
        <v>298022406</v>
      </c>
      <c r="AU9" s="699">
        <f t="shared" si="10"/>
        <v>1.1669878012490498E-9</v>
      </c>
      <c r="AW9" s="1031" t="s">
        <v>608</v>
      </c>
      <c r="AX9" s="1032"/>
      <c r="AY9" s="589">
        <v>4</v>
      </c>
      <c r="AZ9" s="642">
        <f>ROUND(AZ8*AY9,0)</f>
        <v>304382128</v>
      </c>
      <c r="BA9" s="685">
        <f t="shared" si="11"/>
        <v>304382128</v>
      </c>
      <c r="BB9" s="699">
        <f t="shared" si="12"/>
        <v>0</v>
      </c>
      <c r="BD9" s="1031" t="s">
        <v>608</v>
      </c>
      <c r="BE9" s="1032"/>
      <c r="BF9" s="589">
        <v>4</v>
      </c>
      <c r="BG9" s="626">
        <f>BG8*BF9</f>
        <v>300283249.398</v>
      </c>
      <c r="BH9" s="685">
        <f t="shared" si="13"/>
        <v>300283249</v>
      </c>
      <c r="BI9" s="699">
        <f t="shared" si="14"/>
        <v>1.3254152627735601E-9</v>
      </c>
      <c r="BK9" s="1031" t="s">
        <v>608</v>
      </c>
      <c r="BL9" s="1032"/>
      <c r="BM9" s="589">
        <v>4</v>
      </c>
      <c r="BN9" s="626">
        <f>BN8*BM9</f>
        <v>308116076.7847085</v>
      </c>
      <c r="BO9" s="685">
        <f t="shared" si="15"/>
        <v>308116077</v>
      </c>
      <c r="BP9" s="699">
        <f t="shared" si="16"/>
        <v>-6.9873504277410511E-10</v>
      </c>
      <c r="BR9" s="1031" t="s">
        <v>608</v>
      </c>
      <c r="BS9" s="1032"/>
      <c r="BT9" s="589">
        <v>4</v>
      </c>
      <c r="BU9" s="626">
        <f>BU8*BT9</f>
        <v>305159496.69910109</v>
      </c>
      <c r="BV9" s="685">
        <f t="shared" si="17"/>
        <v>305159497</v>
      </c>
      <c r="BW9" s="699">
        <f t="shared" si="18"/>
        <v>-9.8603816307078406E-10</v>
      </c>
      <c r="BY9" s="1031" t="s">
        <v>608</v>
      </c>
      <c r="BZ9" s="1032"/>
      <c r="CA9" s="589">
        <v>4</v>
      </c>
      <c r="CB9" s="626">
        <f>CB8*CA9</f>
        <v>300186344.75612247</v>
      </c>
      <c r="CC9" s="685">
        <f t="shared" si="19"/>
        <v>300186345</v>
      </c>
      <c r="CD9" s="699">
        <f t="shared" si="20"/>
        <v>-8.1242046601451011E-10</v>
      </c>
      <c r="CF9" s="1031" t="s">
        <v>608</v>
      </c>
      <c r="CG9" s="1032"/>
      <c r="CH9" s="589">
        <v>4</v>
      </c>
      <c r="CI9" s="626">
        <f>CI8*CH9</f>
        <v>74257315.920000002</v>
      </c>
      <c r="CJ9" s="685">
        <f t="shared" si="21"/>
        <v>74257316</v>
      </c>
      <c r="CK9" s="699">
        <f t="shared" si="22"/>
        <v>-1.0773349025710469E-9</v>
      </c>
      <c r="CM9" s="1031" t="s">
        <v>608</v>
      </c>
      <c r="CN9" s="1032"/>
      <c r="CO9" s="589">
        <v>4</v>
      </c>
      <c r="CP9" s="626">
        <f>CP8*CO9</f>
        <v>320234937.88210166</v>
      </c>
      <c r="CQ9" s="685">
        <f t="shared" si="23"/>
        <v>320234938</v>
      </c>
      <c r="CR9" s="699">
        <f t="shared" si="24"/>
        <v>-3.6816203058080129E-10</v>
      </c>
    </row>
    <row r="10" spans="2:96" ht="18" customHeight="1" thickTop="1" thickBot="1">
      <c r="B10" s="1074" t="s">
        <v>599</v>
      </c>
      <c r="C10" s="1036"/>
      <c r="D10" s="593"/>
      <c r="E10" s="594">
        <f>E7+E9</f>
        <v>0</v>
      </c>
      <c r="G10" s="1074" t="s">
        <v>599</v>
      </c>
      <c r="H10" s="1036"/>
      <c r="I10" s="593"/>
      <c r="J10" s="683">
        <f>J7+J9</f>
        <v>904635321.85599995</v>
      </c>
      <c r="K10" s="685">
        <f t="shared" si="0"/>
        <v>904635322</v>
      </c>
      <c r="L10" s="693">
        <f t="shared" si="1"/>
        <v>-1.5918022425912271E-10</v>
      </c>
      <c r="N10" s="1074" t="s">
        <v>599</v>
      </c>
      <c r="O10" s="1036"/>
      <c r="P10" s="593"/>
      <c r="Q10" s="594">
        <f>Q7+Q9</f>
        <v>874066929.39999998</v>
      </c>
      <c r="R10" s="685">
        <f>ROUND(Q10,0)</f>
        <v>874066929</v>
      </c>
      <c r="S10" s="693">
        <f>(Q10-R10)/Q10</f>
        <v>4.5763083203790882E-10</v>
      </c>
      <c r="U10" s="1074" t="s">
        <v>599</v>
      </c>
      <c r="V10" s="1036"/>
      <c r="W10" s="593"/>
      <c r="X10" s="594">
        <f>X7+X9</f>
        <v>947279837.22399998</v>
      </c>
      <c r="Y10" s="685">
        <f t="shared" si="3"/>
        <v>947279837</v>
      </c>
      <c r="Z10" s="693">
        <f t="shared" si="4"/>
        <v>2.3646653112373583E-10</v>
      </c>
      <c r="AB10" s="1074" t="s">
        <v>599</v>
      </c>
      <c r="AC10" s="1036"/>
      <c r="AD10" s="593"/>
      <c r="AE10" s="704">
        <f>AE7+AE9</f>
        <v>918444800.5397656</v>
      </c>
      <c r="AF10" s="685">
        <f t="shared" si="5"/>
        <v>918444801</v>
      </c>
      <c r="AG10" s="693">
        <f t="shared" si="6"/>
        <v>-5.0110186626322225E-10</v>
      </c>
      <c r="AI10" s="1074" t="s">
        <v>599</v>
      </c>
      <c r="AJ10" s="1036"/>
      <c r="AK10" s="593"/>
      <c r="AL10" s="594">
        <f>AL7+AL9</f>
        <v>912213101.02194655</v>
      </c>
      <c r="AM10" s="685">
        <f t="shared" si="7"/>
        <v>912213101</v>
      </c>
      <c r="AN10" s="699">
        <f t="shared" si="8"/>
        <v>2.4058577311597255E-11</v>
      </c>
      <c r="AP10" s="1074" t="s">
        <v>599</v>
      </c>
      <c r="AQ10" s="1036"/>
      <c r="AR10" s="593"/>
      <c r="AS10" s="594">
        <f>AS7+AS9</f>
        <v>872246696.03524232</v>
      </c>
      <c r="AT10" s="685">
        <f t="shared" si="9"/>
        <v>872246696</v>
      </c>
      <c r="AU10" s="699">
        <f t="shared" si="10"/>
        <v>4.0404072915664823E-11</v>
      </c>
      <c r="AW10" s="1035" t="s">
        <v>599</v>
      </c>
      <c r="AX10" s="1036"/>
      <c r="AY10" s="593"/>
      <c r="AZ10" s="643">
        <f>AZ7+AZ9</f>
        <v>890860216</v>
      </c>
      <c r="BA10" s="685">
        <f t="shared" si="11"/>
        <v>890860216</v>
      </c>
      <c r="BB10" s="699">
        <f t="shared" si="12"/>
        <v>0</v>
      </c>
      <c r="BD10" s="1035" t="s">
        <v>599</v>
      </c>
      <c r="BE10" s="1036"/>
      <c r="BF10" s="593"/>
      <c r="BG10" s="628">
        <f>BG7+BG9</f>
        <v>878863691.398</v>
      </c>
      <c r="BH10" s="685">
        <f t="shared" si="13"/>
        <v>878863691</v>
      </c>
      <c r="BI10" s="699">
        <f t="shared" si="14"/>
        <v>4.5285748609577199E-10</v>
      </c>
      <c r="BK10" s="1035" t="s">
        <v>599</v>
      </c>
      <c r="BL10" s="1036"/>
      <c r="BM10" s="593"/>
      <c r="BN10" s="628">
        <f>BN7+BN9</f>
        <v>901788671.74561119</v>
      </c>
      <c r="BO10" s="685">
        <f t="shared" si="15"/>
        <v>901788672</v>
      </c>
      <c r="BP10" s="699">
        <f t="shared" si="16"/>
        <v>-2.8209359595488799E-10</v>
      </c>
      <c r="BR10" s="1035" t="s">
        <v>599</v>
      </c>
      <c r="BS10" s="1036"/>
      <c r="BT10" s="593"/>
      <c r="BU10" s="628">
        <f>BU7+BU9</f>
        <v>893135405.5605675</v>
      </c>
      <c r="BV10" s="685">
        <f t="shared" si="17"/>
        <v>893135406</v>
      </c>
      <c r="BW10" s="699">
        <f t="shared" si="18"/>
        <v>-4.9201106467960734E-10</v>
      </c>
      <c r="BY10" s="1035" t="s">
        <v>599</v>
      </c>
      <c r="BZ10" s="1036"/>
      <c r="CA10" s="593"/>
      <c r="CB10" s="628">
        <f>CB7+CB9</f>
        <v>878580072.60992301</v>
      </c>
      <c r="CC10" s="685">
        <f t="shared" si="19"/>
        <v>878580073</v>
      </c>
      <c r="CD10" s="699">
        <f t="shared" si="20"/>
        <v>-4.4398570723003828E-10</v>
      </c>
      <c r="CF10" s="1035" t="s">
        <v>599</v>
      </c>
      <c r="CG10" s="1036"/>
      <c r="CH10" s="593"/>
      <c r="CI10" s="628">
        <f>CI7+CI9</f>
        <v>217334995.92000002</v>
      </c>
      <c r="CJ10" s="685">
        <f t="shared" si="21"/>
        <v>217334996</v>
      </c>
      <c r="CK10" s="699">
        <f t="shared" si="22"/>
        <v>-3.6809526681173373E-10</v>
      </c>
      <c r="CM10" s="1035" t="s">
        <v>599</v>
      </c>
      <c r="CN10" s="1036"/>
      <c r="CO10" s="593"/>
      <c r="CP10" s="628">
        <f>CP7+CP9</f>
        <v>937257939.58171952</v>
      </c>
      <c r="CQ10" s="685">
        <f t="shared" si="23"/>
        <v>937257940</v>
      </c>
      <c r="CR10" s="699">
        <f t="shared" si="24"/>
        <v>-4.4628107656132095E-10</v>
      </c>
    </row>
    <row r="11" spans="2:96" ht="18" customHeight="1" thickTop="1" thickBot="1">
      <c r="B11" s="1032" t="s">
        <v>609</v>
      </c>
      <c r="C11" s="1032"/>
      <c r="D11" s="595">
        <v>0</v>
      </c>
      <c r="E11" s="604">
        <f>D11*E10</f>
        <v>0</v>
      </c>
      <c r="G11" s="1032" t="s">
        <v>609</v>
      </c>
      <c r="H11" s="1032"/>
      <c r="I11" s="595">
        <v>0.18</v>
      </c>
      <c r="J11" s="684">
        <f>I11*J10</f>
        <v>162834357.93407997</v>
      </c>
      <c r="K11" s="685">
        <f t="shared" si="0"/>
        <v>162834358</v>
      </c>
      <c r="L11" s="693">
        <f>(J11-K11)/J11</f>
        <v>-4.0482872255332666E-10</v>
      </c>
      <c r="N11" s="1032" t="s">
        <v>609</v>
      </c>
      <c r="O11" s="1032"/>
      <c r="P11" s="608">
        <v>0.1983</v>
      </c>
      <c r="Q11" s="604">
        <f>P11*Q10</f>
        <v>173327472.10001999</v>
      </c>
      <c r="R11" s="685">
        <f t="shared" si="25"/>
        <v>173327472</v>
      </c>
      <c r="S11" s="693">
        <f>(Q11-R11)/Q11</f>
        <v>5.7705792501341235E-10</v>
      </c>
      <c r="U11" s="1032" t="s">
        <v>609</v>
      </c>
      <c r="V11" s="1032"/>
      <c r="W11" s="595">
        <v>0.09</v>
      </c>
      <c r="X11" s="604">
        <f>W11*X10</f>
        <v>85255185.350159988</v>
      </c>
      <c r="Y11" s="685">
        <f>ROUND(X11,0)</f>
        <v>85255185</v>
      </c>
      <c r="Z11" s="693">
        <f t="shared" si="4"/>
        <v>4.1071987160557705E-9</v>
      </c>
      <c r="AB11" s="1032" t="s">
        <v>609</v>
      </c>
      <c r="AC11" s="1032"/>
      <c r="AD11" s="595">
        <v>0.15</v>
      </c>
      <c r="AE11" s="705">
        <f>AD11*AE10</f>
        <v>137766720.08096483</v>
      </c>
      <c r="AF11" s="685">
        <f t="shared" si="5"/>
        <v>137766720</v>
      </c>
      <c r="AG11" s="693">
        <f t="shared" si="6"/>
        <v>5.876951519962039E-10</v>
      </c>
      <c r="AI11" s="1032" t="s">
        <v>609</v>
      </c>
      <c r="AJ11" s="1032"/>
      <c r="AK11" s="595">
        <v>0.17</v>
      </c>
      <c r="AL11" s="604">
        <f>AK11*AL10</f>
        <v>155076227.17373091</v>
      </c>
      <c r="AM11" s="685">
        <f t="shared" si="7"/>
        <v>155076227</v>
      </c>
      <c r="AN11" s="699">
        <f t="shared" si="8"/>
        <v>1.120293632303433E-9</v>
      </c>
      <c r="AP11" s="1032" t="s">
        <v>609</v>
      </c>
      <c r="AQ11" s="1032"/>
      <c r="AR11" s="595">
        <v>0.189</v>
      </c>
      <c r="AS11" s="596">
        <f>AR11*AS10</f>
        <v>164854625.55066079</v>
      </c>
      <c r="AT11" s="685">
        <f t="shared" si="9"/>
        <v>164854626</v>
      </c>
      <c r="AU11" s="699">
        <f t="shared" si="10"/>
        <v>-2.7256694162276114E-9</v>
      </c>
      <c r="AW11" s="1031" t="s">
        <v>609</v>
      </c>
      <c r="AX11" s="1032"/>
      <c r="AY11" s="611">
        <v>0.19789999999999999</v>
      </c>
      <c r="AZ11" s="644">
        <f>ROUND(AY11*AZ10,0)</f>
        <v>176301237</v>
      </c>
      <c r="BA11" s="685">
        <f t="shared" si="11"/>
        <v>176301237</v>
      </c>
      <c r="BB11" s="699">
        <f t="shared" si="12"/>
        <v>0</v>
      </c>
      <c r="BD11" s="1031" t="s">
        <v>609</v>
      </c>
      <c r="BE11" s="1032"/>
      <c r="BF11" s="595">
        <v>0.17960000000000001</v>
      </c>
      <c r="BG11" s="629">
        <f>BF11*BG10</f>
        <v>157843918.97508082</v>
      </c>
      <c r="BH11" s="685">
        <f t="shared" si="13"/>
        <v>157843919</v>
      </c>
      <c r="BI11" s="699">
        <f t="shared" si="14"/>
        <v>-1.5787229703846301E-10</v>
      </c>
      <c r="BK11" s="1031" t="s">
        <v>609</v>
      </c>
      <c r="BL11" s="1032"/>
      <c r="BM11" s="595">
        <v>0.16</v>
      </c>
      <c r="BN11" s="629">
        <f>BM11*BN10</f>
        <v>144286187.47929779</v>
      </c>
      <c r="BO11" s="685">
        <f t="shared" si="15"/>
        <v>144286187</v>
      </c>
      <c r="BP11" s="699">
        <f t="shared" si="16"/>
        <v>3.3218549559349526E-9</v>
      </c>
      <c r="BR11" s="1031" t="s">
        <v>609</v>
      </c>
      <c r="BS11" s="1032"/>
      <c r="BT11" s="595">
        <v>0.1598</v>
      </c>
      <c r="BU11" s="629">
        <f>BT11*BU10</f>
        <v>142723037.80857867</v>
      </c>
      <c r="BV11" s="685">
        <f t="shared" si="17"/>
        <v>142723038</v>
      </c>
      <c r="BW11" s="699">
        <f t="shared" si="18"/>
        <v>-1.3412083495018096E-9</v>
      </c>
      <c r="BY11" s="1031" t="s">
        <v>609</v>
      </c>
      <c r="BZ11" s="1032"/>
      <c r="CA11" s="595">
        <v>0.18</v>
      </c>
      <c r="CB11" s="629">
        <f>CA11*CB10</f>
        <v>158144413.06978613</v>
      </c>
      <c r="CC11" s="685">
        <f t="shared" si="19"/>
        <v>158144413</v>
      </c>
      <c r="CD11" s="699">
        <f t="shared" si="20"/>
        <v>4.4128104197518016E-10</v>
      </c>
      <c r="CF11" s="1031" t="s">
        <v>609</v>
      </c>
      <c r="CG11" s="1032"/>
      <c r="CH11" s="613">
        <v>0.12</v>
      </c>
      <c r="CI11" s="629">
        <f>CH11*CI10</f>
        <v>26080199.510400001</v>
      </c>
      <c r="CJ11" s="685">
        <f t="shared" si="21"/>
        <v>26080200</v>
      </c>
      <c r="CK11" s="699">
        <f t="shared" si="22"/>
        <v>-1.8772862486927197E-8</v>
      </c>
      <c r="CM11" s="1031" t="s">
        <v>609</v>
      </c>
      <c r="CN11" s="1032"/>
      <c r="CO11" s="595">
        <v>0.15</v>
      </c>
      <c r="CP11" s="629">
        <f>CO11*CP10</f>
        <v>140588690.93725792</v>
      </c>
      <c r="CQ11" s="685">
        <f t="shared" si="23"/>
        <v>140588691</v>
      </c>
      <c r="CR11" s="699">
        <f t="shared" si="24"/>
        <v>-4.4628116135426468E-10</v>
      </c>
    </row>
    <row r="12" spans="2:96" ht="19.5" thickTop="1" thickBot="1">
      <c r="B12" s="1032" t="s">
        <v>610</v>
      </c>
      <c r="C12" s="1032"/>
      <c r="D12" s="597">
        <v>0</v>
      </c>
      <c r="E12" s="598">
        <f>D12*E10</f>
        <v>0</v>
      </c>
      <c r="G12" s="1032" t="s">
        <v>610</v>
      </c>
      <c r="H12" s="1032"/>
      <c r="I12" s="597">
        <v>0.02</v>
      </c>
      <c r="J12" s="683">
        <f>I12*J10</f>
        <v>18092706.437119998</v>
      </c>
      <c r="K12" s="685">
        <f t="shared" si="0"/>
        <v>18092706</v>
      </c>
      <c r="L12" s="693">
        <f t="shared" si="1"/>
        <v>2.4160011635461874E-8</v>
      </c>
      <c r="N12" s="1032" t="s">
        <v>610</v>
      </c>
      <c r="O12" s="1032"/>
      <c r="P12" s="608">
        <v>0.04</v>
      </c>
      <c r="Q12" s="598">
        <f>P12*Q10</f>
        <v>34962677.175999999</v>
      </c>
      <c r="R12" s="685">
        <f t="shared" si="25"/>
        <v>34962677</v>
      </c>
      <c r="S12" s="693">
        <f t="shared" si="2"/>
        <v>5.0339394251862454E-9</v>
      </c>
      <c r="U12" s="1032" t="s">
        <v>610</v>
      </c>
      <c r="V12" s="1032"/>
      <c r="W12" s="597">
        <v>0.05</v>
      </c>
      <c r="X12" s="598">
        <f>W12*X10</f>
        <v>47363991.861200005</v>
      </c>
      <c r="Y12" s="685">
        <f>ROUND(X12,0)</f>
        <v>47363992</v>
      </c>
      <c r="Z12" s="693">
        <f t="shared" si="4"/>
        <v>-2.9304961370379749E-9</v>
      </c>
      <c r="AB12" s="1032" t="s">
        <v>610</v>
      </c>
      <c r="AC12" s="1032"/>
      <c r="AD12" s="597">
        <v>0.03</v>
      </c>
      <c r="AE12" s="704">
        <f>AD12*AE10</f>
        <v>27553344.016192965</v>
      </c>
      <c r="AF12" s="685">
        <f t="shared" si="5"/>
        <v>27553344</v>
      </c>
      <c r="AG12" s="693">
        <f t="shared" si="6"/>
        <v>5.8769509791506887E-10</v>
      </c>
      <c r="AI12" s="1032" t="s">
        <v>610</v>
      </c>
      <c r="AJ12" s="1032"/>
      <c r="AK12" s="597">
        <v>0.02</v>
      </c>
      <c r="AL12" s="598">
        <f>AK12*AL10</f>
        <v>18244262.020438932</v>
      </c>
      <c r="AM12" s="685">
        <f t="shared" si="7"/>
        <v>18244262</v>
      </c>
      <c r="AN12" s="699">
        <f t="shared" si="8"/>
        <v>1.1202937043703842E-9</v>
      </c>
      <c r="AP12" s="1032" t="s">
        <v>610</v>
      </c>
      <c r="AQ12" s="1032"/>
      <c r="AR12" s="597">
        <v>0.05</v>
      </c>
      <c r="AS12" s="598">
        <f>AR12*AS10</f>
        <v>43612334.801762119</v>
      </c>
      <c r="AT12" s="685">
        <f t="shared" si="9"/>
        <v>43612335</v>
      </c>
      <c r="AU12" s="699">
        <f t="shared" si="10"/>
        <v>-4.5454544446083024E-9</v>
      </c>
      <c r="AW12" s="1031" t="s">
        <v>610</v>
      </c>
      <c r="AX12" s="1032"/>
      <c r="AY12" s="611">
        <v>2.06E-2</v>
      </c>
      <c r="AZ12" s="643">
        <f>ROUND(AY12*AZ10,0)</f>
        <v>18351720</v>
      </c>
      <c r="BA12" s="685">
        <f t="shared" si="11"/>
        <v>18351720</v>
      </c>
      <c r="BB12" s="699">
        <f t="shared" si="12"/>
        <v>0</v>
      </c>
      <c r="BD12" s="1031" t="s">
        <v>610</v>
      </c>
      <c r="BE12" s="1032"/>
      <c r="BF12" s="597">
        <v>0.05</v>
      </c>
      <c r="BG12" s="630">
        <f>BF12*BG10</f>
        <v>43943184.569900006</v>
      </c>
      <c r="BH12" s="685">
        <f t="shared" si="13"/>
        <v>43943185</v>
      </c>
      <c r="BI12" s="699">
        <f t="shared" si="14"/>
        <v>-9.7876382459266725E-9</v>
      </c>
      <c r="BK12" s="1031" t="s">
        <v>610</v>
      </c>
      <c r="BL12" s="1032"/>
      <c r="BM12" s="597">
        <v>0.04</v>
      </c>
      <c r="BN12" s="630">
        <f>BM12*BN10</f>
        <v>36071546.869824447</v>
      </c>
      <c r="BO12" s="685">
        <f t="shared" si="15"/>
        <v>36071547</v>
      </c>
      <c r="BP12" s="699">
        <f t="shared" si="16"/>
        <v>-3.608815383826296E-9</v>
      </c>
      <c r="BR12" s="1031" t="s">
        <v>610</v>
      </c>
      <c r="BS12" s="1032"/>
      <c r="BT12" s="597">
        <v>0.05</v>
      </c>
      <c r="BU12" s="630">
        <f>BT12*BU10</f>
        <v>44656770.278028376</v>
      </c>
      <c r="BV12" s="685">
        <f t="shared" si="17"/>
        <v>44656770</v>
      </c>
      <c r="BW12" s="699">
        <f t="shared" si="18"/>
        <v>6.2258953047767483E-9</v>
      </c>
      <c r="BY12" s="1031" t="s">
        <v>610</v>
      </c>
      <c r="BZ12" s="1032"/>
      <c r="CA12" s="597">
        <v>0.05</v>
      </c>
      <c r="CB12" s="630">
        <f>CA12*CB10</f>
        <v>43929003.630496152</v>
      </c>
      <c r="CC12" s="685">
        <f t="shared" si="19"/>
        <v>43929004</v>
      </c>
      <c r="CD12" s="699">
        <f t="shared" si="20"/>
        <v>-8.4113869588921354E-9</v>
      </c>
      <c r="CF12" s="1031" t="s">
        <v>610</v>
      </c>
      <c r="CG12" s="1032"/>
      <c r="CH12" s="613">
        <v>0.05</v>
      </c>
      <c r="CI12" s="630">
        <f>CH12*CI10</f>
        <v>10866749.796000002</v>
      </c>
      <c r="CJ12" s="685">
        <f t="shared" si="21"/>
        <v>10866750</v>
      </c>
      <c r="CK12" s="699">
        <f t="shared" si="22"/>
        <v>-1.8772862344087399E-8</v>
      </c>
      <c r="CM12" s="1031" t="s">
        <v>610</v>
      </c>
      <c r="CN12" s="1032"/>
      <c r="CO12" s="597">
        <v>0.01</v>
      </c>
      <c r="CP12" s="630">
        <f>CO12*CP10</f>
        <v>9372579.395817196</v>
      </c>
      <c r="CQ12" s="685">
        <f t="shared" si="23"/>
        <v>9372579</v>
      </c>
      <c r="CR12" s="699">
        <f t="shared" si="24"/>
        <v>4.2231404961294627E-8</v>
      </c>
    </row>
    <row r="13" spans="2:96" ht="18.75" customHeight="1" thickTop="1" thickBot="1">
      <c r="B13" s="1050" t="s">
        <v>611</v>
      </c>
      <c r="C13" s="1020"/>
      <c r="D13" s="599">
        <v>0</v>
      </c>
      <c r="E13" s="600">
        <f>D13*E12</f>
        <v>0</v>
      </c>
      <c r="G13" s="1050" t="s">
        <v>611</v>
      </c>
      <c r="H13" s="1020"/>
      <c r="I13" s="599">
        <v>0.19</v>
      </c>
      <c r="J13" s="600">
        <f>I13*J12</f>
        <v>3437614.2230527997</v>
      </c>
      <c r="K13" s="685">
        <f t="shared" si="0"/>
        <v>3437614</v>
      </c>
      <c r="L13" s="693">
        <f t="shared" si="1"/>
        <v>6.4885931122197569E-8</v>
      </c>
      <c r="N13" s="1050" t="s">
        <v>611</v>
      </c>
      <c r="O13" s="1020"/>
      <c r="P13" s="608">
        <v>0.19</v>
      </c>
      <c r="Q13" s="609">
        <f>P13*Q12</f>
        <v>6642908.6634400003</v>
      </c>
      <c r="R13" s="685">
        <f t="shared" si="25"/>
        <v>6642909</v>
      </c>
      <c r="S13" s="693">
        <f t="shared" si="2"/>
        <v>-5.0664553253074112E-8</v>
      </c>
      <c r="U13" s="1050" t="s">
        <v>611</v>
      </c>
      <c r="V13" s="1020"/>
      <c r="W13" s="599">
        <v>0.19</v>
      </c>
      <c r="X13" s="600">
        <f>W13*X12</f>
        <v>8999158.4536280017</v>
      </c>
      <c r="Y13" s="685">
        <f>ROUND(X13,0)</f>
        <v>8999158</v>
      </c>
      <c r="Z13" s="693">
        <f t="shared" si="4"/>
        <v>5.0407824695178549E-8</v>
      </c>
      <c r="AB13" s="1050" t="s">
        <v>611</v>
      </c>
      <c r="AC13" s="1020"/>
      <c r="AD13" s="599">
        <v>0.19</v>
      </c>
      <c r="AE13" s="706">
        <f>AD13*AE12</f>
        <v>5235135.3630766636</v>
      </c>
      <c r="AF13" s="685">
        <f t="shared" si="5"/>
        <v>5235135</v>
      </c>
      <c r="AG13" s="693">
        <f t="shared" si="6"/>
        <v>6.9353825335031667E-8</v>
      </c>
      <c r="AI13" s="1050" t="s">
        <v>611</v>
      </c>
      <c r="AJ13" s="1020"/>
      <c r="AK13" s="599">
        <v>0.19</v>
      </c>
      <c r="AL13" s="600">
        <f>AK13*AL12</f>
        <v>3466409.783883397</v>
      </c>
      <c r="AM13" s="685">
        <f t="shared" si="7"/>
        <v>3466410</v>
      </c>
      <c r="AN13" s="699">
        <f t="shared" si="8"/>
        <v>-6.2345947672728073E-8</v>
      </c>
      <c r="AP13" s="1050" t="s">
        <v>611</v>
      </c>
      <c r="AQ13" s="1020"/>
      <c r="AR13" s="599">
        <v>0.19</v>
      </c>
      <c r="AS13" s="600">
        <f>AR13*AS12</f>
        <v>8286343.6123348027</v>
      </c>
      <c r="AT13" s="685">
        <f t="shared" si="9"/>
        <v>8286344</v>
      </c>
      <c r="AU13" s="699">
        <f t="shared" si="10"/>
        <v>-4.6783625612165111E-8</v>
      </c>
      <c r="AW13" s="1060" t="s">
        <v>611</v>
      </c>
      <c r="AX13" s="1020"/>
      <c r="AY13" s="612">
        <v>0.19</v>
      </c>
      <c r="AZ13" s="645">
        <f>ROUND(AY13*AZ12,0)</f>
        <v>3486827</v>
      </c>
      <c r="BA13" s="685">
        <f t="shared" si="11"/>
        <v>3486827</v>
      </c>
      <c r="BB13" s="699">
        <f t="shared" si="12"/>
        <v>0</v>
      </c>
      <c r="BD13" s="1060" t="s">
        <v>611</v>
      </c>
      <c r="BE13" s="1020"/>
      <c r="BF13" s="599">
        <v>0.19</v>
      </c>
      <c r="BG13" s="631">
        <f>BF13*BG12</f>
        <v>8349205.0682810014</v>
      </c>
      <c r="BH13" s="685">
        <f t="shared" si="13"/>
        <v>8349205</v>
      </c>
      <c r="BI13" s="699">
        <f t="shared" si="14"/>
        <v>8.1781440092759158E-9</v>
      </c>
      <c r="BK13" s="1060" t="s">
        <v>611</v>
      </c>
      <c r="BL13" s="1020"/>
      <c r="BM13" s="599">
        <v>0.19</v>
      </c>
      <c r="BN13" s="631">
        <f>BM13*BN12</f>
        <v>6853593.9052666454</v>
      </c>
      <c r="BO13" s="685">
        <f t="shared" si="15"/>
        <v>6853594</v>
      </c>
      <c r="BP13" s="699">
        <f t="shared" si="16"/>
        <v>-1.3822434761233637E-8</v>
      </c>
      <c r="BR13" s="1060" t="s">
        <v>611</v>
      </c>
      <c r="BS13" s="1020"/>
      <c r="BT13" s="599">
        <v>0.19</v>
      </c>
      <c r="BU13" s="631">
        <f>BT13*BU12</f>
        <v>8484786.352825392</v>
      </c>
      <c r="BV13" s="685">
        <f t="shared" si="17"/>
        <v>8484786</v>
      </c>
      <c r="BW13" s="699">
        <f t="shared" si="18"/>
        <v>4.158329713512951E-8</v>
      </c>
      <c r="BY13" s="1060" t="s">
        <v>611</v>
      </c>
      <c r="BZ13" s="1020"/>
      <c r="CA13" s="599">
        <v>0.19</v>
      </c>
      <c r="CB13" s="631">
        <f>CA13*CB12</f>
        <v>8346510.6897942694</v>
      </c>
      <c r="CC13" s="685">
        <f t="shared" si="19"/>
        <v>8346511</v>
      </c>
      <c r="CD13" s="699">
        <f t="shared" si="20"/>
        <v>-3.7165917847430676E-8</v>
      </c>
      <c r="CF13" s="1060" t="s">
        <v>611</v>
      </c>
      <c r="CG13" s="1020"/>
      <c r="CH13" s="614">
        <v>0.19</v>
      </c>
      <c r="CI13" s="631">
        <f>CH13*CI12</f>
        <v>2064682.4612400003</v>
      </c>
      <c r="CJ13" s="685">
        <f t="shared" si="21"/>
        <v>2064682</v>
      </c>
      <c r="CK13" s="699">
        <f t="shared" si="22"/>
        <v>2.233951268454684E-7</v>
      </c>
      <c r="CM13" s="1060" t="s">
        <v>611</v>
      </c>
      <c r="CN13" s="1020"/>
      <c r="CO13" s="599">
        <v>0.19</v>
      </c>
      <c r="CP13" s="631">
        <f>CO13*CP12</f>
        <v>1780790.0852052672</v>
      </c>
      <c r="CQ13" s="685">
        <f t="shared" si="23"/>
        <v>1780790</v>
      </c>
      <c r="CR13" s="699">
        <f t="shared" si="24"/>
        <v>4.7846889923391081E-8</v>
      </c>
    </row>
    <row r="14" spans="2:96" ht="38.25" customHeight="1" thickTop="1" thickBot="1">
      <c r="B14" s="1068" t="s">
        <v>612</v>
      </c>
      <c r="C14" s="1069"/>
      <c r="D14" s="601"/>
      <c r="E14" s="602">
        <f>SUM(E10:E13)</f>
        <v>0</v>
      </c>
      <c r="G14" s="1051" t="s">
        <v>612</v>
      </c>
      <c r="H14" s="1052"/>
      <c r="I14" s="601"/>
      <c r="J14" s="688">
        <f>SUM(J10:J13)</f>
        <v>1089000000.4502528</v>
      </c>
      <c r="K14" s="685">
        <f>ROUND(J14,0)</f>
        <v>1089000000</v>
      </c>
      <c r="L14" s="695"/>
      <c r="N14" s="1051" t="s">
        <v>612</v>
      </c>
      <c r="O14" s="1052"/>
      <c r="P14" s="601"/>
      <c r="Q14" s="602">
        <f>SUM(Q10:Q13)</f>
        <v>1088999987.3394601</v>
      </c>
      <c r="R14" s="685">
        <f>ROUND(Q14,0)</f>
        <v>1088999987</v>
      </c>
      <c r="S14" s="695"/>
      <c r="U14" s="1051" t="s">
        <v>612</v>
      </c>
      <c r="V14" s="1052"/>
      <c r="W14" s="601"/>
      <c r="X14" s="602">
        <f>SUM(X10:X13)</f>
        <v>1088898172.888988</v>
      </c>
      <c r="Y14" s="685">
        <f>ROUND(X14,0)</f>
        <v>1088898173</v>
      </c>
      <c r="Z14" s="695"/>
      <c r="AB14" s="1051" t="s">
        <v>612</v>
      </c>
      <c r="AC14" s="1052"/>
      <c r="AD14" s="601"/>
      <c r="AE14" s="688">
        <f>SUM(AE10:AE13)</f>
        <v>1089000000</v>
      </c>
      <c r="AF14" s="688">
        <f>ROUND(AE14,0)</f>
        <v>1089000000</v>
      </c>
      <c r="AG14" s="695"/>
      <c r="AI14" s="1051" t="s">
        <v>612</v>
      </c>
      <c r="AJ14" s="1052"/>
      <c r="AK14" s="601"/>
      <c r="AL14" s="602">
        <f>SUM(AL10:AL13)</f>
        <v>1088999999.9999998</v>
      </c>
      <c r="AM14" s="688">
        <f>ROUND(AL14,0)</f>
        <v>1089000000</v>
      </c>
      <c r="AN14" s="700"/>
      <c r="AP14" s="1051" t="s">
        <v>612</v>
      </c>
      <c r="AQ14" s="1052"/>
      <c r="AR14" s="601"/>
      <c r="AS14" s="602">
        <f>SUM(AS10:AS13)</f>
        <v>1089000000</v>
      </c>
      <c r="AT14" s="688">
        <f>ROUND(AS14,0)</f>
        <v>1089000000</v>
      </c>
      <c r="AU14" s="700"/>
      <c r="AW14" s="1046" t="s">
        <v>612</v>
      </c>
      <c r="AX14" s="1047"/>
      <c r="AY14" s="632"/>
      <c r="AZ14" s="639">
        <f>SUM(AZ10:AZ13)</f>
        <v>1089000000</v>
      </c>
      <c r="BA14" s="688">
        <f>ROUND(AZ14,0)</f>
        <v>1089000000</v>
      </c>
      <c r="BB14" s="700"/>
      <c r="BD14" s="1046" t="s">
        <v>612</v>
      </c>
      <c r="BE14" s="1047"/>
      <c r="BF14" s="632"/>
      <c r="BG14" s="633">
        <f>ROUND(SUM(BG10:BG13),0)</f>
        <v>1089000000</v>
      </c>
      <c r="BH14" s="688">
        <f>ROUND(BG14,0)</f>
        <v>1089000000</v>
      </c>
      <c r="BI14" s="700"/>
      <c r="BK14" s="1046" t="s">
        <v>612</v>
      </c>
      <c r="BL14" s="1047"/>
      <c r="BM14" s="632"/>
      <c r="BN14" s="633">
        <f>SUM(BN10:BN13)</f>
        <v>1089000000.0000002</v>
      </c>
      <c r="BO14" s="688">
        <f>ROUND(BN14,0)</f>
        <v>1089000000</v>
      </c>
      <c r="BP14" s="700"/>
      <c r="BR14" s="1046" t="s">
        <v>612</v>
      </c>
      <c r="BS14" s="1047"/>
      <c r="BT14" s="632"/>
      <c r="BU14" s="633">
        <f>SUM(BU10:BU13)</f>
        <v>1089000000</v>
      </c>
      <c r="BV14" s="688">
        <f>ROUND(BU14,0)</f>
        <v>1089000000</v>
      </c>
      <c r="BW14" s="700"/>
      <c r="BY14" s="1046" t="s">
        <v>612</v>
      </c>
      <c r="BZ14" s="1047"/>
      <c r="CA14" s="632"/>
      <c r="CB14" s="633">
        <f>SUM(CB10:CB13)</f>
        <v>1088999999.9999998</v>
      </c>
      <c r="CC14" s="688">
        <f>ROUND(CB14,0)</f>
        <v>1089000000</v>
      </c>
      <c r="CD14" s="700"/>
      <c r="CF14" s="1046" t="s">
        <v>612</v>
      </c>
      <c r="CG14" s="1047"/>
      <c r="CH14" s="632"/>
      <c r="CI14" s="633">
        <f>SUM(CI10:CI13)</f>
        <v>256346627.68764001</v>
      </c>
      <c r="CJ14" s="688">
        <f>ROUND(CI14,0)</f>
        <v>256346628</v>
      </c>
      <c r="CK14" s="700"/>
      <c r="CM14" s="1046" t="s">
        <v>612</v>
      </c>
      <c r="CN14" s="1047"/>
      <c r="CO14" s="632"/>
      <c r="CP14" s="633">
        <f>SUM(CP10:CP13)</f>
        <v>1089000000</v>
      </c>
      <c r="CQ14" s="688">
        <f>ROUND(CP14,0)</f>
        <v>1089000000</v>
      </c>
    </row>
    <row r="15" spans="2:96" ht="16.5" thickTop="1" thickBot="1">
      <c r="L15" s="696"/>
      <c r="S15" s="694"/>
      <c r="Z15" s="694"/>
      <c r="AG15" s="694"/>
      <c r="AN15" s="701"/>
      <c r="AU15" s="701"/>
      <c r="BB15" s="701"/>
      <c r="BI15" s="701"/>
      <c r="BO15"/>
      <c r="BP15" s="701"/>
      <c r="BW15" s="701"/>
      <c r="CD15" s="701"/>
      <c r="CF15" s="615"/>
      <c r="CG15" s="618"/>
      <c r="CK15" s="701"/>
    </row>
    <row r="16" spans="2:96" ht="51.75" customHeight="1">
      <c r="H16" s="280" t="s">
        <v>115</v>
      </c>
      <c r="I16" s="281">
        <f>I11+I12</f>
        <v>0.19999999999999998</v>
      </c>
      <c r="K16" s="1000" t="s">
        <v>630</v>
      </c>
      <c r="L16" s="1004">
        <f>(J14-K14)/J14</f>
        <v>4.1345525361928754E-10</v>
      </c>
      <c r="M16" s="686"/>
      <c r="O16" s="280" t="s">
        <v>115</v>
      </c>
      <c r="P16" s="281">
        <f>P11+P12</f>
        <v>0.23830000000000001</v>
      </c>
      <c r="R16" s="1000" t="s">
        <v>630</v>
      </c>
      <c r="S16" s="1004">
        <f>(Q14-R14)/Q14</f>
        <v>3.1171729885466929E-10</v>
      </c>
      <c r="T16" s="698"/>
      <c r="V16" s="280" t="s">
        <v>115</v>
      </c>
      <c r="W16" s="281">
        <f>W11+W12</f>
        <v>0.14000000000000001</v>
      </c>
      <c r="Y16" s="1000" t="s">
        <v>630</v>
      </c>
      <c r="Z16" s="1006">
        <f>(X14-Y14)/X14</f>
        <v>-1.0194891012589557E-10</v>
      </c>
      <c r="AC16" s="280" t="s">
        <v>115</v>
      </c>
      <c r="AD16" s="281">
        <f>AD11+AD12</f>
        <v>0.18</v>
      </c>
      <c r="AF16" s="1000" t="s">
        <v>630</v>
      </c>
      <c r="AG16" s="1006">
        <f>(AE14-AF14)/AE14</f>
        <v>0</v>
      </c>
      <c r="AJ16" s="280" t="s">
        <v>115</v>
      </c>
      <c r="AK16" s="281">
        <f>AK11+AK12</f>
        <v>0.19</v>
      </c>
      <c r="AM16" s="1000" t="s">
        <v>630</v>
      </c>
      <c r="AN16" s="1006">
        <f>(AL14-AM14)/AL14</f>
        <v>-2.1893349779757811E-16</v>
      </c>
      <c r="AQ16" s="280" t="s">
        <v>115</v>
      </c>
      <c r="AR16" s="281">
        <f>AR11+AR12</f>
        <v>0.23899999999999999</v>
      </c>
      <c r="AT16" s="1000" t="s">
        <v>630</v>
      </c>
      <c r="AU16" s="1006">
        <f>(AS14-AT14)/AS14</f>
        <v>0</v>
      </c>
      <c r="AX16" s="280" t="s">
        <v>115</v>
      </c>
      <c r="AY16" s="281">
        <f>AY11+AY12</f>
        <v>0.2185</v>
      </c>
      <c r="BA16" s="1000" t="s">
        <v>630</v>
      </c>
      <c r="BB16" s="1006">
        <f>(AZ14-BA14)/AZ14</f>
        <v>0</v>
      </c>
      <c r="BE16" s="280" t="s">
        <v>115</v>
      </c>
      <c r="BF16" s="281">
        <f>BF11+BF12</f>
        <v>0.22960000000000003</v>
      </c>
      <c r="BH16" s="1000" t="s">
        <v>630</v>
      </c>
      <c r="BI16" s="1006">
        <f>(BG14-BH14)/BG14</f>
        <v>0</v>
      </c>
      <c r="BL16" s="280" t="s">
        <v>115</v>
      </c>
      <c r="BM16" s="281">
        <f>BM11+BM12</f>
        <v>0.2</v>
      </c>
      <c r="BO16" s="1000" t="s">
        <v>630</v>
      </c>
      <c r="BP16" s="1006">
        <f>(BN14-BO14)/BN14</f>
        <v>2.1893349779757801E-16</v>
      </c>
      <c r="BS16" s="280" t="s">
        <v>115</v>
      </c>
      <c r="BT16" s="281">
        <f>BT11+BT12</f>
        <v>0.20979999999999999</v>
      </c>
      <c r="BV16" s="1000" t="s">
        <v>630</v>
      </c>
      <c r="BW16" s="1006">
        <f>(BU14-BV14)/BU14</f>
        <v>0</v>
      </c>
      <c r="BZ16" s="280" t="s">
        <v>115</v>
      </c>
      <c r="CA16" s="281">
        <f>CA11+CA12</f>
        <v>0.22999999999999998</v>
      </c>
      <c r="CC16" s="1000" t="s">
        <v>630</v>
      </c>
      <c r="CD16" s="1006">
        <f>(CB14-CC14)/CB14</f>
        <v>-2.1893349779757811E-16</v>
      </c>
      <c r="CF16" s="1062" t="s">
        <v>614</v>
      </c>
      <c r="CG16" s="1063"/>
      <c r="CH16" s="616"/>
      <c r="CI16" s="619">
        <v>923272000</v>
      </c>
      <c r="CN16" s="280" t="s">
        <v>115</v>
      </c>
      <c r="CO16" s="281">
        <f>CO11+CO12</f>
        <v>0.16</v>
      </c>
      <c r="CQ16" s="1000" t="s">
        <v>630</v>
      </c>
      <c r="CR16" s="1006">
        <f>(CP14-CQ14)/CP14</f>
        <v>0</v>
      </c>
    </row>
    <row r="17" spans="7:96" ht="18">
      <c r="K17" s="1001"/>
      <c r="L17" s="1005"/>
      <c r="R17" s="1001"/>
      <c r="S17" s="1005"/>
      <c r="Y17" s="1001"/>
      <c r="Z17" s="1007"/>
      <c r="AF17" s="1001"/>
      <c r="AG17" s="1007"/>
      <c r="AM17" s="1001"/>
      <c r="AN17" s="1007"/>
      <c r="AT17" s="1001"/>
      <c r="AU17" s="1007"/>
      <c r="BA17" s="1001"/>
      <c r="BB17" s="1007"/>
      <c r="BH17" s="1001"/>
      <c r="BI17" s="1007"/>
      <c r="BO17" s="1001"/>
      <c r="BP17" s="1007"/>
      <c r="BV17" s="1001"/>
      <c r="BW17" s="1007"/>
      <c r="CC17" s="1001"/>
      <c r="CD17" s="1007"/>
      <c r="CF17" s="1059" t="s">
        <v>609</v>
      </c>
      <c r="CG17" s="1032"/>
      <c r="CH17" s="613">
        <v>0.12</v>
      </c>
      <c r="CI17" s="620">
        <f>CH17*CI16</f>
        <v>110792640</v>
      </c>
      <c r="CQ17" s="1001"/>
      <c r="CR17" s="1007"/>
    </row>
    <row r="18" spans="7:96" ht="18">
      <c r="K18" s="697"/>
      <c r="BB18"/>
      <c r="BI18"/>
      <c r="BO18"/>
      <c r="BP18"/>
      <c r="CF18" s="1017" t="s">
        <v>610</v>
      </c>
      <c r="CG18" s="1018"/>
      <c r="CH18" s="613">
        <v>0.05</v>
      </c>
      <c r="CI18" s="621">
        <f>CH18*CI16</f>
        <v>46163600</v>
      </c>
    </row>
    <row r="19" spans="7:96" ht="18.75" thickBot="1">
      <c r="G19" s="634"/>
      <c r="H19" s="634"/>
      <c r="I19" s="634"/>
      <c r="U19" s="634"/>
      <c r="V19" s="634"/>
      <c r="W19" s="634"/>
      <c r="BB19"/>
      <c r="BI19"/>
      <c r="BO19"/>
      <c r="BP19"/>
      <c r="CF19" s="1019" t="s">
        <v>611</v>
      </c>
      <c r="CG19" s="1020"/>
      <c r="CH19" s="614">
        <v>0.19</v>
      </c>
      <c r="CI19" s="622">
        <f>CH19*CI18</f>
        <v>8771084</v>
      </c>
    </row>
    <row r="20" spans="7:96" ht="38.25" customHeight="1" thickTop="1" thickBot="1">
      <c r="G20" s="1003" t="s">
        <v>151</v>
      </c>
      <c r="H20" s="1003"/>
      <c r="I20" s="1003"/>
      <c r="J20" s="635">
        <f>IF(I16&gt;'10. EVALUACIÓN'!$D$10,0,1)</f>
        <v>1</v>
      </c>
      <c r="N20" s="1002" t="s">
        <v>151</v>
      </c>
      <c r="O20" s="1002"/>
      <c r="P20" s="1002"/>
      <c r="Q20" s="635">
        <f>IF(P16&gt;'10. EVALUACIÓN'!$D$10,0,1)</f>
        <v>1</v>
      </c>
      <c r="U20" s="1003" t="s">
        <v>151</v>
      </c>
      <c r="V20" s="1003"/>
      <c r="W20" s="1003"/>
      <c r="X20" s="635">
        <f>IF(W16&gt;'10. EVALUACIÓN'!$D$10,0,1)</f>
        <v>1</v>
      </c>
      <c r="AB20" s="1003" t="s">
        <v>151</v>
      </c>
      <c r="AC20" s="1003"/>
      <c r="AD20" s="1003"/>
      <c r="AE20" s="635">
        <f>IF(AD16&gt;'10. EVALUACIÓN'!$D$10,0,1)</f>
        <v>1</v>
      </c>
      <c r="AI20" s="1003" t="s">
        <v>151</v>
      </c>
      <c r="AJ20" s="1003"/>
      <c r="AK20" s="1003"/>
      <c r="AL20" s="635">
        <f>IF(AK16&gt;'10. EVALUACIÓN'!$D$10,0,1)</f>
        <v>1</v>
      </c>
      <c r="AP20" s="1003" t="s">
        <v>151</v>
      </c>
      <c r="AQ20" s="1003"/>
      <c r="AR20" s="1003"/>
      <c r="AS20" s="635">
        <f>IF(AR16&gt;'10. EVALUACIÓN'!$D$10,0,1)</f>
        <v>1</v>
      </c>
      <c r="AW20" s="1003" t="s">
        <v>151</v>
      </c>
      <c r="AX20" s="1003"/>
      <c r="AY20" s="1003"/>
      <c r="AZ20" s="635">
        <f>IF(AY16&gt;'10. EVALUACIÓN'!$D$10,0,1)</f>
        <v>1</v>
      </c>
      <c r="BB20"/>
      <c r="BD20" s="1003" t="s">
        <v>151</v>
      </c>
      <c r="BE20" s="1003"/>
      <c r="BF20" s="1003"/>
      <c r="BG20" s="635">
        <f>IF(BF16&gt;'10. EVALUACIÓN'!$D$10,0,1)</f>
        <v>1</v>
      </c>
      <c r="BI20"/>
      <c r="BK20" s="1003" t="s">
        <v>151</v>
      </c>
      <c r="BL20" s="1003"/>
      <c r="BM20" s="1003"/>
      <c r="BN20" s="635">
        <f>IF(BM16&gt;'10. EVALUACIÓN'!$D$10,0,1)</f>
        <v>1</v>
      </c>
      <c r="BO20"/>
      <c r="BP20"/>
      <c r="BR20" s="1003" t="s">
        <v>151</v>
      </c>
      <c r="BS20" s="1003"/>
      <c r="BT20" s="1003"/>
      <c r="BU20" s="635">
        <f>IF(BT16&gt;'10. EVALUACIÓN'!$D$10,0,1)</f>
        <v>1</v>
      </c>
      <c r="BY20" s="1003" t="s">
        <v>151</v>
      </c>
      <c r="BZ20" s="1003"/>
      <c r="CA20" s="1003"/>
      <c r="CB20" s="635">
        <f>IF(CA16&gt;'10. EVALUACIÓN'!$D$10,0,1)</f>
        <v>1</v>
      </c>
      <c r="CF20" s="1043" t="s">
        <v>615</v>
      </c>
      <c r="CG20" s="1044"/>
      <c r="CH20" s="617"/>
      <c r="CI20" s="623">
        <f>SUM(CI16:CI19)</f>
        <v>1088999324</v>
      </c>
      <c r="CM20" s="1003" t="s">
        <v>151</v>
      </c>
      <c r="CN20" s="1003"/>
      <c r="CO20" s="1003"/>
      <c r="CP20" s="635">
        <f>IF(CO16&gt;'10. EVALUACIÓN'!$D$10,0,1)</f>
        <v>1</v>
      </c>
    </row>
    <row r="21" spans="7:96" ht="18.75" customHeight="1">
      <c r="G21" s="1039"/>
      <c r="H21" s="1039"/>
      <c r="I21" s="1039"/>
      <c r="N21" s="1039"/>
      <c r="O21" s="1039"/>
      <c r="P21" s="1039"/>
      <c r="U21" s="1039"/>
      <c r="V21" s="1039"/>
      <c r="W21" s="1039"/>
      <c r="AB21" s="1039"/>
      <c r="AC21" s="1039"/>
      <c r="AD21" s="1039"/>
      <c r="AI21" s="1039"/>
      <c r="AJ21" s="1039"/>
      <c r="AK21" s="1039"/>
      <c r="AP21" s="1039"/>
      <c r="AQ21" s="1039"/>
      <c r="AR21" s="1039"/>
      <c r="AW21" s="1039"/>
      <c r="AX21" s="1039"/>
      <c r="AY21" s="1039"/>
      <c r="BB21"/>
      <c r="BD21" s="1039"/>
      <c r="BE21" s="1039"/>
      <c r="BF21" s="1039"/>
      <c r="BI21"/>
      <c r="BK21" s="1039"/>
      <c r="BL21" s="1039"/>
      <c r="BM21" s="1039"/>
      <c r="BO21"/>
      <c r="BP21"/>
      <c r="BR21" s="1039"/>
      <c r="BS21" s="1039"/>
      <c r="BT21" s="1039"/>
      <c r="BY21" s="1039"/>
      <c r="BZ21" s="1039"/>
      <c r="CA21" s="1039"/>
      <c r="CM21" s="1039"/>
      <c r="CN21" s="1039"/>
      <c r="CO21" s="1039"/>
    </row>
    <row r="22" spans="7:96" ht="53.25" customHeight="1">
      <c r="G22" s="1002" t="s">
        <v>616</v>
      </c>
      <c r="H22" s="1002"/>
      <c r="I22" s="1002"/>
      <c r="J22" s="635">
        <f>IF(PRESUPUESTO!R134&gt;'10. EVALUACIÓN'!$D$9,0,1)</f>
        <v>1</v>
      </c>
      <c r="N22" s="1002" t="s">
        <v>616</v>
      </c>
      <c r="O22" s="1002"/>
      <c r="P22" s="1002"/>
      <c r="Q22" s="635">
        <f>IF(PRESUPUESTO!AI134&gt;'10. EVALUACIÓN'!$D$9,0,1)</f>
        <v>1</v>
      </c>
      <c r="U22" s="1002" t="s">
        <v>616</v>
      </c>
      <c r="V22" s="1002"/>
      <c r="W22" s="1002"/>
      <c r="X22" s="635">
        <f>IF(PRESUPUESTO!AZ134&gt;'10. EVALUACIÓN'!$D$9,0,1)</f>
        <v>1</v>
      </c>
      <c r="AB22" s="1002" t="s">
        <v>616</v>
      </c>
      <c r="AC22" s="1002"/>
      <c r="AD22" s="1002"/>
      <c r="AE22" s="635">
        <f>IF(PRESUPUESTO!BQ134&gt;'10. EVALUACIÓN'!$D$9,0,1)</f>
        <v>1</v>
      </c>
      <c r="AI22" s="1002" t="s">
        <v>616</v>
      </c>
      <c r="AJ22" s="1002"/>
      <c r="AK22" s="1002"/>
      <c r="AL22" s="635">
        <f>IF(PRESUPUESTO!CH134&gt;'10. EVALUACIÓN'!$D$9,0,1)</f>
        <v>1</v>
      </c>
      <c r="AP22" s="1002" t="s">
        <v>616</v>
      </c>
      <c r="AQ22" s="1002"/>
      <c r="AR22" s="1002"/>
      <c r="AS22" s="635">
        <f>IF(PRESUPUESTO!CY134&gt;'10. EVALUACIÓN'!$D$9,0,1)</f>
        <v>1</v>
      </c>
      <c r="AW22" s="1002" t="s">
        <v>616</v>
      </c>
      <c r="AX22" s="1002"/>
      <c r="AY22" s="1002"/>
      <c r="AZ22" s="635">
        <f>IF(PRESUPUESTO!DP134&gt;'10. EVALUACIÓN'!$D$9,0,1)</f>
        <v>1</v>
      </c>
      <c r="BB22"/>
      <c r="BD22" s="1002" t="s">
        <v>616</v>
      </c>
      <c r="BE22" s="1002"/>
      <c r="BF22" s="1002"/>
      <c r="BG22" s="635">
        <f>IF(PRESUPUESTO!EG134&gt;'10. EVALUACIÓN'!$D$9,0,1)</f>
        <v>1</v>
      </c>
      <c r="BI22"/>
      <c r="BK22" s="1002" t="s">
        <v>616</v>
      </c>
      <c r="BL22" s="1002"/>
      <c r="BM22" s="1002"/>
      <c r="BN22" s="635">
        <f>IF(PRESUPUESTO!EX134&gt;'10. EVALUACIÓN'!$D$9,0,1)</f>
        <v>1</v>
      </c>
      <c r="BO22"/>
      <c r="BP22"/>
      <c r="BR22" s="1002" t="s">
        <v>616</v>
      </c>
      <c r="BS22" s="1002"/>
      <c r="BT22" s="1002"/>
      <c r="BU22" s="635">
        <f>IF(PRESUPUESTO!FO134&gt;'10. EVALUACIÓN'!$D$9,0,1)</f>
        <v>1</v>
      </c>
      <c r="BY22" s="1002" t="s">
        <v>616</v>
      </c>
      <c r="BZ22" s="1002"/>
      <c r="CA22" s="1002"/>
      <c r="CB22" s="635">
        <f>IF(PRESUPUESTO!GF134&gt;'10. EVALUACIÓN'!$D$9,0,1)</f>
        <v>1</v>
      </c>
      <c r="CG22" s="280" t="s">
        <v>115</v>
      </c>
      <c r="CH22" s="281">
        <f>CH17+CH18</f>
        <v>0.16999999999999998</v>
      </c>
      <c r="CJ22" s="686"/>
      <c r="CM22" s="1002" t="s">
        <v>616</v>
      </c>
      <c r="CN22" s="1002"/>
      <c r="CO22" s="1002"/>
      <c r="CP22" s="635">
        <f>IF(PRESUPUESTO!HN134&gt;'10. EVALUACIÓN'!$D$9,0,1)</f>
        <v>1</v>
      </c>
    </row>
    <row r="23" spans="7:96" ht="13.5" customHeight="1">
      <c r="G23" s="636"/>
      <c r="H23" s="636"/>
      <c r="I23" s="636"/>
      <c r="N23" s="636"/>
      <c r="O23" s="636"/>
      <c r="P23" s="636"/>
      <c r="U23" s="636"/>
      <c r="V23" s="636"/>
      <c r="W23" s="636"/>
      <c r="AB23" s="636"/>
      <c r="AC23" s="636"/>
      <c r="AD23" s="636"/>
      <c r="AI23" s="636"/>
      <c r="AJ23" s="636"/>
      <c r="AK23" s="636"/>
      <c r="AP23" s="636"/>
      <c r="AQ23" s="636"/>
      <c r="AR23" s="636"/>
      <c r="AW23" s="636"/>
      <c r="AX23" s="636"/>
      <c r="AY23" s="636"/>
      <c r="BB23"/>
      <c r="BD23" s="636"/>
      <c r="BE23" s="636"/>
      <c r="BF23" s="636"/>
      <c r="BI23"/>
      <c r="BK23" s="636"/>
      <c r="BL23" s="636"/>
      <c r="BM23" s="636"/>
      <c r="BO23"/>
      <c r="BP23"/>
      <c r="BR23" s="636"/>
      <c r="BS23" s="636"/>
      <c r="BT23" s="636"/>
      <c r="BY23" s="636"/>
      <c r="BZ23" s="636"/>
      <c r="CA23" s="636"/>
      <c r="CM23" s="636"/>
      <c r="CN23" s="636"/>
      <c r="CO23" s="636"/>
    </row>
    <row r="24" spans="7:96" ht="45.75" customHeight="1">
      <c r="G24" s="1002" t="s">
        <v>617</v>
      </c>
      <c r="H24" s="1002"/>
      <c r="I24" s="1002"/>
      <c r="J24" s="635">
        <f>PRODUCT(PRESUPUESTO!X12:X133)</f>
        <v>1</v>
      </c>
      <c r="N24" s="1003" t="s">
        <v>617</v>
      </c>
      <c r="O24" s="1003"/>
      <c r="P24" s="1003"/>
      <c r="Q24" s="635">
        <f>PRODUCT(PRESUPUESTO!AO12:AO133)</f>
        <v>1</v>
      </c>
      <c r="U24" s="1003" t="s">
        <v>617</v>
      </c>
      <c r="V24" s="1003"/>
      <c r="W24" s="1003"/>
      <c r="X24" s="635">
        <f>PRODUCT(PRESUPUESTO!BF12:BF133)</f>
        <v>1</v>
      </c>
      <c r="AB24" s="1002" t="s">
        <v>617</v>
      </c>
      <c r="AC24" s="1002"/>
      <c r="AD24" s="1002"/>
      <c r="AE24" s="635">
        <f>PRODUCT(PRESUPUESTO!BW12:BW133)</f>
        <v>1</v>
      </c>
      <c r="AI24" s="1002" t="s">
        <v>617</v>
      </c>
      <c r="AJ24" s="1002"/>
      <c r="AK24" s="1002"/>
      <c r="AL24" s="635">
        <f>PRODUCT(PRESUPUESTO!CN12:CN133)</f>
        <v>1</v>
      </c>
      <c r="AP24" s="1003" t="s">
        <v>617</v>
      </c>
      <c r="AQ24" s="1003"/>
      <c r="AR24" s="1003"/>
      <c r="AS24" s="635">
        <f>PRODUCT(PRESUPUESTO!DE12:DE133)</f>
        <v>1</v>
      </c>
      <c r="AW24" s="1003" t="s">
        <v>617</v>
      </c>
      <c r="AX24" s="1003"/>
      <c r="AY24" s="1003"/>
      <c r="AZ24" s="635">
        <f>PRODUCT(PRESUPUESTO!DV12:DV133)</f>
        <v>1</v>
      </c>
      <c r="BB24"/>
      <c r="BD24" s="1003" t="s">
        <v>617</v>
      </c>
      <c r="BE24" s="1003"/>
      <c r="BF24" s="1003"/>
      <c r="BG24" s="635">
        <f>PRODUCT(PRESUPUESTO!EM12:EM133)</f>
        <v>1</v>
      </c>
      <c r="BI24"/>
      <c r="BK24" s="1003" t="s">
        <v>617</v>
      </c>
      <c r="BL24" s="1003"/>
      <c r="BM24" s="1003"/>
      <c r="BN24" s="635">
        <f>PRODUCT(PRESUPUESTO!FD12:FD133)</f>
        <v>1</v>
      </c>
      <c r="BO24"/>
      <c r="BP24"/>
      <c r="BR24" s="1003" t="s">
        <v>617</v>
      </c>
      <c r="BS24" s="1003"/>
      <c r="BT24" s="1003"/>
      <c r="BU24" s="635">
        <f>PRODUCT(PRESUPUESTO!FU12:FU133)</f>
        <v>1</v>
      </c>
      <c r="BY24" s="1003" t="s">
        <v>617</v>
      </c>
      <c r="BZ24" s="1003"/>
      <c r="CA24" s="1003"/>
      <c r="CB24" s="635">
        <f>PRODUCT(PRESUPUESTO!GL12:GL133)</f>
        <v>1</v>
      </c>
      <c r="CM24" s="1002" t="s">
        <v>617</v>
      </c>
      <c r="CN24" s="1002"/>
      <c r="CO24" s="1002"/>
      <c r="CP24" s="635">
        <f>PRODUCT(PRESUPUESTO!HT12:HT133)</f>
        <v>1</v>
      </c>
    </row>
    <row r="25" spans="7:96">
      <c r="G25" s="634"/>
      <c r="H25" s="634"/>
      <c r="I25" s="634"/>
      <c r="N25" s="634"/>
      <c r="O25" s="634"/>
      <c r="P25" s="634"/>
      <c r="U25" s="634"/>
      <c r="V25" s="634"/>
      <c r="W25" s="634"/>
      <c r="AB25" s="634"/>
      <c r="AC25" s="634"/>
      <c r="AD25" s="634"/>
      <c r="AI25" s="634"/>
      <c r="AJ25" s="634"/>
      <c r="AK25" s="634"/>
      <c r="AP25" s="634"/>
      <c r="AQ25" s="634"/>
      <c r="AR25" s="634"/>
      <c r="AW25" s="634"/>
      <c r="AX25" s="634"/>
      <c r="AY25" s="634"/>
      <c r="BB25"/>
      <c r="BD25" s="634"/>
      <c r="BE25" s="634"/>
      <c r="BF25" s="634"/>
      <c r="BI25"/>
      <c r="BK25" s="634"/>
      <c r="BL25" s="634"/>
      <c r="BM25" s="634"/>
      <c r="BO25"/>
      <c r="BP25"/>
      <c r="BR25" s="634"/>
      <c r="BS25" s="634"/>
      <c r="BT25" s="634"/>
      <c r="BY25" s="634"/>
      <c r="BZ25" s="634"/>
      <c r="CA25" s="634"/>
      <c r="CM25" s="634"/>
      <c r="CN25" s="634"/>
      <c r="CO25" s="634"/>
    </row>
    <row r="26" spans="7:96" ht="61.5" customHeight="1">
      <c r="G26" s="1002" t="s">
        <v>631</v>
      </c>
      <c r="H26" s="1003"/>
      <c r="I26" s="1003"/>
      <c r="J26" s="635">
        <f>IF(AND(K14&gt;='10. EVALUACIÓN'!$P$7*0.9999,K14&lt;='10. EVALUACIÓN'!$P$7),1,0)</f>
        <v>1</v>
      </c>
      <c r="N26" s="1002" t="s">
        <v>631</v>
      </c>
      <c r="O26" s="1003"/>
      <c r="P26" s="1003"/>
      <c r="Q26" s="635">
        <f>IF(AND(R14&gt;='10. EVALUACIÓN'!$P$7*0.9999,R14&lt;='10. EVALUACIÓN'!$P$7),1,0)</f>
        <v>1</v>
      </c>
      <c r="U26" s="1002" t="s">
        <v>631</v>
      </c>
      <c r="V26" s="1003"/>
      <c r="W26" s="1003"/>
      <c r="X26" s="635">
        <f>IF(AND(Y14&gt;='10. EVALUACIÓN'!$P$7*0.9999,Y14&lt;='10. EVALUACIÓN'!$P$7),1,0)</f>
        <v>1</v>
      </c>
      <c r="AB26" s="1002" t="s">
        <v>631</v>
      </c>
      <c r="AC26" s="1003"/>
      <c r="AD26" s="1003"/>
      <c r="AE26" s="635">
        <f>IF(AND(AF14&gt;='10. EVALUACIÓN'!$P$7*0.9999,AF14&lt;='10. EVALUACIÓN'!$P$7),1,0)</f>
        <v>1</v>
      </c>
      <c r="AI26" s="1002" t="s">
        <v>631</v>
      </c>
      <c r="AJ26" s="1003"/>
      <c r="AK26" s="1003"/>
      <c r="AL26" s="635">
        <f>IF(AND(AM14&gt;='10. EVALUACIÓN'!$P$7*0.9999,AM14&lt;='10. EVALUACIÓN'!$P$7),1,0)</f>
        <v>1</v>
      </c>
      <c r="AP26" s="1002" t="s">
        <v>631</v>
      </c>
      <c r="AQ26" s="1003"/>
      <c r="AR26" s="1003"/>
      <c r="AS26" s="635">
        <f>IF(AND(AT14&gt;='10. EVALUACIÓN'!$P$7*0.9999,AT14&lt;='10. EVALUACIÓN'!$P$7),1,0)</f>
        <v>1</v>
      </c>
      <c r="AW26" s="1002" t="s">
        <v>631</v>
      </c>
      <c r="AX26" s="1003"/>
      <c r="AY26" s="1003"/>
      <c r="AZ26" s="635">
        <f>IF(AND(BA14&gt;='10. EVALUACIÓN'!$P$7*0.9999,BA14&lt;='10. EVALUACIÓN'!$P$7),1,0)</f>
        <v>1</v>
      </c>
      <c r="BB26"/>
      <c r="BD26" s="1002" t="s">
        <v>631</v>
      </c>
      <c r="BE26" s="1003"/>
      <c r="BF26" s="1003"/>
      <c r="BG26" s="635">
        <f>IF(AND(BH14&gt;='10. EVALUACIÓN'!$P$7*0.9999,BH14&lt;='10. EVALUACIÓN'!$P$7),1,0)</f>
        <v>1</v>
      </c>
      <c r="BI26"/>
      <c r="BK26" s="1002" t="s">
        <v>631</v>
      </c>
      <c r="BL26" s="1003"/>
      <c r="BM26" s="1003"/>
      <c r="BN26" s="635">
        <f>IF(AND(BO14&gt;='10. EVALUACIÓN'!$P$7*0.9999,BO14&lt;='10. EVALUACIÓN'!$P$7),1,0)</f>
        <v>1</v>
      </c>
      <c r="BO26"/>
      <c r="BP26"/>
      <c r="BR26" s="1002" t="s">
        <v>631</v>
      </c>
      <c r="BS26" s="1003"/>
      <c r="BT26" s="1003"/>
      <c r="BU26" s="635">
        <f>IF(AND(BV14&gt;='10. EVALUACIÓN'!$P$7*0.9999,BV14&lt;='10. EVALUACIÓN'!$P$7),1,0)</f>
        <v>1</v>
      </c>
      <c r="BY26" s="1002" t="s">
        <v>631</v>
      </c>
      <c r="BZ26" s="1003"/>
      <c r="CA26" s="1003"/>
      <c r="CB26" s="635">
        <f>IF(AND(CC14&gt;='10. EVALUACIÓN'!$P$7*0.9999,CC14&lt;='10. EVALUACIÓN'!$P$7),1,0)</f>
        <v>1</v>
      </c>
      <c r="CF26" s="1040" t="s">
        <v>151</v>
      </c>
      <c r="CG26" s="1040"/>
      <c r="CH26" s="1040"/>
      <c r="CI26" s="635">
        <v>1</v>
      </c>
      <c r="CM26" s="1002" t="s">
        <v>631</v>
      </c>
      <c r="CN26" s="1003"/>
      <c r="CO26" s="1003"/>
      <c r="CP26" s="635">
        <f>IF(AND(CQ14&gt;='10. EVALUACIÓN'!$P$7*0.9999,CQ14&lt;='10. EVALUACIÓN'!$P$7),1,0)</f>
        <v>1</v>
      </c>
    </row>
    <row r="27" spans="7:96" ht="18">
      <c r="G27" s="680"/>
      <c r="H27" s="679"/>
      <c r="I27" s="679"/>
      <c r="J27" s="679"/>
      <c r="U27" s="680"/>
      <c r="V27" s="679"/>
      <c r="W27" s="679"/>
      <c r="AI27" s="680"/>
      <c r="AJ27" s="679"/>
      <c r="AK27" s="679"/>
      <c r="AP27" s="680"/>
      <c r="AQ27" s="679"/>
      <c r="AR27" s="679"/>
      <c r="AW27" s="680"/>
      <c r="AX27" s="679"/>
      <c r="AY27" s="679"/>
      <c r="BB27"/>
      <c r="BI27"/>
      <c r="BK27" s="680"/>
      <c r="BL27" s="679"/>
      <c r="BM27" s="679"/>
      <c r="BO27"/>
      <c r="BP27"/>
      <c r="BR27" s="680"/>
      <c r="BS27" s="679"/>
      <c r="BT27" s="679"/>
      <c r="BY27" s="680"/>
      <c r="BZ27" s="679"/>
      <c r="CA27" s="679"/>
      <c r="CF27" s="1041"/>
      <c r="CG27" s="1041"/>
      <c r="CH27" s="1041"/>
      <c r="CM27" s="680"/>
      <c r="CN27" s="679"/>
      <c r="CO27" s="679"/>
    </row>
    <row r="28" spans="7:96" ht="66" customHeight="1">
      <c r="G28" s="1002" t="s">
        <v>628</v>
      </c>
      <c r="H28" s="1003"/>
      <c r="I28" s="1003"/>
      <c r="J28" s="635">
        <f>IF(AND(L16&gt;-0.5,L16&lt;0.5),1,0)</f>
        <v>1</v>
      </c>
      <c r="N28" s="1002" t="s">
        <v>628</v>
      </c>
      <c r="O28" s="1003"/>
      <c r="P28" s="1003"/>
      <c r="Q28" s="635">
        <f>IF(AND(S16&gt;-0.5,S16&lt;0.5),1,0)</f>
        <v>1</v>
      </c>
      <c r="U28" s="1002" t="s">
        <v>628</v>
      </c>
      <c r="V28" s="1003"/>
      <c r="W28" s="1003"/>
      <c r="X28" s="635">
        <f>IF(AND(Z16&gt;-0.5,Z16&lt;0.5),1,0)</f>
        <v>1</v>
      </c>
      <c r="AB28" s="1002" t="s">
        <v>628</v>
      </c>
      <c r="AC28" s="1003"/>
      <c r="AD28" s="1003"/>
      <c r="AE28" s="635">
        <f>IF(AND(AG16&gt;-0.5,AG16&lt;0.5),1,0)</f>
        <v>1</v>
      </c>
      <c r="AI28" s="1002" t="s">
        <v>628</v>
      </c>
      <c r="AJ28" s="1003"/>
      <c r="AK28" s="1003"/>
      <c r="AL28" s="635">
        <f>IF(AND(AN16&gt;-0.5,AN16&lt;0.5),1,0)</f>
        <v>1</v>
      </c>
      <c r="AP28" s="1002" t="s">
        <v>628</v>
      </c>
      <c r="AQ28" s="1003"/>
      <c r="AR28" s="1003"/>
      <c r="AS28" s="635">
        <f>IF(AND(AU16&gt;-0.5,AU16&lt;0.5),1,0)</f>
        <v>1</v>
      </c>
      <c r="AW28" s="1002" t="s">
        <v>628</v>
      </c>
      <c r="AX28" s="1003"/>
      <c r="AY28" s="1003"/>
      <c r="AZ28" s="635">
        <f>IF(AND(BB16&gt;-0.5,BB16&lt;0.5),1,0)</f>
        <v>1</v>
      </c>
      <c r="BB28"/>
      <c r="BD28" s="1002" t="s">
        <v>628</v>
      </c>
      <c r="BE28" s="1003"/>
      <c r="BF28" s="1003"/>
      <c r="BG28" s="635">
        <f>IF(AND(BI16&gt;-0.5,BI16&lt;0.5),1,0)</f>
        <v>1</v>
      </c>
      <c r="BI28"/>
      <c r="BK28" s="1002" t="s">
        <v>628</v>
      </c>
      <c r="BL28" s="1003"/>
      <c r="BM28" s="1003"/>
      <c r="BN28" s="635">
        <f>IF(AND(BP16&gt;-0.5,BP16&lt;0.5),1,0)</f>
        <v>1</v>
      </c>
      <c r="BO28"/>
      <c r="BP28"/>
      <c r="BR28" s="1002" t="s">
        <v>628</v>
      </c>
      <c r="BS28" s="1003"/>
      <c r="BT28" s="1003"/>
      <c r="BU28" s="635">
        <f>IF(AND(BW16&gt;-0.5,BW16&lt;0.5),1,0)</f>
        <v>1</v>
      </c>
      <c r="BY28" s="1002" t="s">
        <v>628</v>
      </c>
      <c r="BZ28" s="1003"/>
      <c r="CA28" s="1003"/>
      <c r="CB28" s="635">
        <f>IF(AND(CD16&gt;-0.5,CD16&lt;0.5),1,0)</f>
        <v>1</v>
      </c>
      <c r="CF28" s="1042" t="s">
        <v>616</v>
      </c>
      <c r="CG28" s="1042"/>
      <c r="CH28" s="1042"/>
      <c r="CI28" s="635">
        <v>1</v>
      </c>
      <c r="CM28" s="1002" t="s">
        <v>628</v>
      </c>
      <c r="CN28" s="1003"/>
      <c r="CO28" s="1003"/>
      <c r="CP28" s="635">
        <f>IF(AND(CR16&gt;-0.5,CR16&lt;0.5),1,0)</f>
        <v>1</v>
      </c>
    </row>
    <row r="29" spans="7:96" ht="39" customHeight="1">
      <c r="BB29"/>
      <c r="BI29"/>
      <c r="BO29"/>
      <c r="BP29"/>
      <c r="CF29" s="691"/>
      <c r="CG29" s="691"/>
      <c r="CH29" s="691"/>
    </row>
    <row r="30" spans="7:96" ht="60.75" customHeight="1" thickBot="1">
      <c r="BB30"/>
      <c r="BI30"/>
      <c r="BO30"/>
      <c r="BP30"/>
      <c r="CF30" s="1002" t="s">
        <v>631</v>
      </c>
      <c r="CG30" s="1003"/>
      <c r="CH30" s="1003"/>
      <c r="CI30" s="635">
        <f>IF(AND(CJ14&gt;='10. EVALUACIÓN'!$P$7*0.9999,CJ18&lt;='10. EVALUACIÓN'!$P$7),1,0)</f>
        <v>0</v>
      </c>
    </row>
    <row r="31" spans="7:96" ht="27" thickBot="1">
      <c r="G31" s="1010" t="str">
        <f>H2</f>
        <v>URBÁNICO S.A.S</v>
      </c>
      <c r="H31" s="1011"/>
      <c r="I31" s="1011"/>
      <c r="J31" s="1012"/>
      <c r="N31" s="1010" t="str">
        <f>O2</f>
        <v>DISEÑO CONCRETO S.A.S</v>
      </c>
      <c r="O31" s="1011"/>
      <c r="P31" s="1011"/>
      <c r="Q31" s="1012"/>
      <c r="U31" s="1010" t="str">
        <f>V2</f>
        <v>LUIS CARLOS PARRA</v>
      </c>
      <c r="V31" s="1011"/>
      <c r="W31" s="1011"/>
      <c r="X31" s="1012"/>
      <c r="AB31" s="1010" t="str">
        <f>AC2</f>
        <v>OMEGA INGENIERÍA ASOCIADOS S.A.S</v>
      </c>
      <c r="AC31" s="1011"/>
      <c r="AD31" s="1011"/>
      <c r="AE31" s="1012"/>
      <c r="AI31" s="1010" t="str">
        <f>AJ2</f>
        <v>CONSTRUCTORA 2G S.A.S</v>
      </c>
      <c r="AJ31" s="1011"/>
      <c r="AK31" s="1011"/>
      <c r="AL31" s="1012"/>
      <c r="AP31" s="1010" t="str">
        <f>AQ2</f>
        <v>CNV CONSTRUCCIONES S.A.S</v>
      </c>
      <c r="AQ31" s="1011"/>
      <c r="AR31" s="1011"/>
      <c r="AS31" s="1012"/>
      <c r="AW31" s="1010" t="str">
        <f>AX2</f>
        <v>GUSTAVO ADOLFO CARMONA ALARCÓN</v>
      </c>
      <c r="AX31" s="1011"/>
      <c r="AY31" s="1011"/>
      <c r="AZ31" s="1012"/>
      <c r="BB31"/>
      <c r="BD31" s="1010" t="str">
        <f>BE2</f>
        <v>ANGELA MARÍA CÁRDENAS ZAPATA</v>
      </c>
      <c r="BE31" s="1011"/>
      <c r="BF31" s="1011"/>
      <c r="BG31" s="1012"/>
      <c r="BI31"/>
      <c r="BK31" s="1010" t="str">
        <f>BL2</f>
        <v>O.L INGENIERÍA DE CONSTRUCCIÓN S.A.S</v>
      </c>
      <c r="BL31" s="1011"/>
      <c r="BM31" s="1011"/>
      <c r="BN31" s="1012"/>
      <c r="BO31" s="690"/>
      <c r="BP31" s="690"/>
      <c r="BR31" s="1010" t="str">
        <f>BS2</f>
        <v>INGEOMEGA S.A.S</v>
      </c>
      <c r="BS31" s="1011"/>
      <c r="BT31" s="1011"/>
      <c r="BU31" s="1012"/>
      <c r="BY31" s="1010" t="str">
        <f>BZ2</f>
        <v>IDEAS Y SOLUCIONES CIVILES DE COLOMBIA S.A.S</v>
      </c>
      <c r="BZ31" s="1011"/>
      <c r="CA31" s="1011"/>
      <c r="CB31" s="1012"/>
      <c r="CF31" s="692"/>
      <c r="CG31" s="692"/>
      <c r="CH31" s="692"/>
      <c r="CM31" s="1010" t="str">
        <f>CN2</f>
        <v>INGAP S.A.S</v>
      </c>
      <c r="CN31" s="1011"/>
      <c r="CO31" s="1011"/>
      <c r="CP31" s="1012"/>
    </row>
    <row r="32" spans="7:96" ht="57" customHeight="1" thickBot="1">
      <c r="G32" s="1013" t="str">
        <f>+IF(J20*J22*J24*J26=1,"OK","NO HABILITADO")</f>
        <v>OK</v>
      </c>
      <c r="H32" s="1014"/>
      <c r="I32" s="1014"/>
      <c r="J32" s="1015"/>
      <c r="K32" s="637"/>
      <c r="N32" s="1013" t="str">
        <f>+IF(Q20*Q22*Q24*Q26=1,"OK","NO HABILITADO")</f>
        <v>OK</v>
      </c>
      <c r="O32" s="1014"/>
      <c r="P32" s="1014"/>
      <c r="Q32" s="1015"/>
      <c r="U32" s="1013" t="str">
        <f>+IF(X20*X22*X24*X26=1,"OK","NO HABILITADO")</f>
        <v>OK</v>
      </c>
      <c r="V32" s="1014"/>
      <c r="W32" s="1014"/>
      <c r="X32" s="1015"/>
      <c r="AB32" s="1013" t="str">
        <f>+IF(AE20*AE22*AE24*AE26=1,"OK","NO HABILITADO")</f>
        <v>OK</v>
      </c>
      <c r="AC32" s="1014"/>
      <c r="AD32" s="1014"/>
      <c r="AE32" s="1015"/>
      <c r="AI32" s="1013" t="str">
        <f>+IF(AL20*AL22*AL24*AL26=1,"OK","NO HABILITADO")</f>
        <v>OK</v>
      </c>
      <c r="AJ32" s="1014"/>
      <c r="AK32" s="1014"/>
      <c r="AL32" s="1015"/>
      <c r="AP32" s="1013" t="str">
        <f>+IF(AS20*AS22*AS24*AS26=1,"OK","NO HABILITADO")</f>
        <v>OK</v>
      </c>
      <c r="AQ32" s="1014"/>
      <c r="AR32" s="1014"/>
      <c r="AS32" s="1015"/>
      <c r="AW32" s="1013" t="str">
        <f>+IF(AZ20*AZ22*AZ24*AZ26=1,"OK","NO HABILITADO")</f>
        <v>OK</v>
      </c>
      <c r="AX32" s="1014"/>
      <c r="AY32" s="1014"/>
      <c r="AZ32" s="1015"/>
      <c r="BB32"/>
      <c r="BD32" s="1013" t="str">
        <f>+IF(BG20*BG22*BG24*BG26=1,"OK","NO HABILITADO")</f>
        <v>OK</v>
      </c>
      <c r="BE32" s="1014"/>
      <c r="BF32" s="1014"/>
      <c r="BG32" s="1015"/>
      <c r="BI32"/>
      <c r="BK32" s="1013" t="str">
        <f>+IF(BN20*BN22*BN24*BN26=1,"OK","NO HABILITADO")</f>
        <v>OK</v>
      </c>
      <c r="BL32" s="1014"/>
      <c r="BM32" s="1014"/>
      <c r="BN32" s="1015"/>
      <c r="BO32"/>
      <c r="BP32"/>
      <c r="BR32" s="1013" t="str">
        <f>+IF(BU20*BU22*BU24*BU26=1,"OK","NO HABILITADO")</f>
        <v>OK</v>
      </c>
      <c r="BS32" s="1014"/>
      <c r="BT32" s="1014"/>
      <c r="BU32" s="1015"/>
      <c r="BY32" s="1013" t="str">
        <f>+IF(CB20*CB22*CB24*CB26=1,"OK","NO HABILITADO")</f>
        <v>OK</v>
      </c>
      <c r="BZ32" s="1014"/>
      <c r="CA32" s="1014"/>
      <c r="CB32" s="1015"/>
      <c r="CF32" s="1002" t="s">
        <v>628</v>
      </c>
      <c r="CG32" s="1003"/>
      <c r="CH32" s="1003"/>
      <c r="CI32" s="635">
        <v>0</v>
      </c>
      <c r="CM32" s="1013" t="str">
        <f>+IF(CP20*CP22*CP24*CP26=1,"OK","NO HABILITADO")</f>
        <v>OK</v>
      </c>
      <c r="CN32" s="1014"/>
      <c r="CO32" s="1014"/>
      <c r="CP32" s="1015"/>
    </row>
    <row r="33" spans="2:87" ht="21" customHeight="1">
      <c r="K33" s="638"/>
      <c r="BB33"/>
      <c r="BI33"/>
      <c r="BL33" s="634"/>
      <c r="BM33" s="634"/>
      <c r="BN33" s="634"/>
      <c r="BO33"/>
      <c r="BP33"/>
    </row>
    <row r="34" spans="2:87" ht="42.75" customHeight="1" thickBot="1">
      <c r="U34" s="637"/>
      <c r="BB34"/>
      <c r="BI34"/>
      <c r="BO34"/>
      <c r="BP34"/>
    </row>
    <row r="35" spans="2:87" ht="60.75" thickBot="1">
      <c r="U35" s="638"/>
      <c r="BB35"/>
      <c r="BI35"/>
      <c r="BO35"/>
      <c r="BP35"/>
      <c r="CF35" s="1010" t="str">
        <f>CG2</f>
        <v>INGEADE S.A.S</v>
      </c>
      <c r="CG35" s="1011"/>
      <c r="CH35" s="1011"/>
      <c r="CI35" s="1012"/>
    </row>
    <row r="36" spans="2:87" ht="60.75" customHeight="1" thickBot="1">
      <c r="B36" s="1037" t="s">
        <v>119</v>
      </c>
      <c r="C36" s="1038"/>
      <c r="D36" s="1037"/>
      <c r="E36" s="654" t="s">
        <v>100</v>
      </c>
      <c r="F36" s="286"/>
      <c r="BB36"/>
      <c r="BI36"/>
      <c r="BO36"/>
      <c r="BP36"/>
      <c r="CF36" s="1013" t="str">
        <f>+IF(CI26*CI28*CI30*CI32=1,"OK","NO HABILITADO")</f>
        <v>NO HABILITADO</v>
      </c>
      <c r="CG36" s="1014"/>
      <c r="CH36" s="1014"/>
      <c r="CI36" s="1015"/>
    </row>
    <row r="37" spans="2:87" ht="12.75" customHeight="1">
      <c r="B37" s="283">
        <v>1</v>
      </c>
      <c r="C37" s="287"/>
      <c r="D37" s="283" t="str">
        <f t="shared" ref="D37:D49" si="26">VLOOKUP(B37,LISTA_OFERENTES,2,FALSE)</f>
        <v>URBÁNICO S.A.S</v>
      </c>
      <c r="E37" s="283" t="s">
        <v>589</v>
      </c>
      <c r="F37" s="286"/>
      <c r="BB37"/>
      <c r="BI37"/>
      <c r="BO37"/>
      <c r="BP37"/>
    </row>
    <row r="38" spans="2:87" ht="25.5" customHeight="1">
      <c r="B38" s="283">
        <v>2</v>
      </c>
      <c r="C38" s="287"/>
      <c r="D38" s="283" t="str">
        <f t="shared" si="26"/>
        <v>DISEÑO CONCRETO S.A.S</v>
      </c>
      <c r="E38" s="283" t="s">
        <v>589</v>
      </c>
      <c r="F38" s="286"/>
      <c r="G38" s="654" t="s">
        <v>3</v>
      </c>
      <c r="H38" s="654" t="s">
        <v>199</v>
      </c>
      <c r="I38" s="284"/>
      <c r="J38" s="654" t="s">
        <v>3</v>
      </c>
      <c r="K38" s="654" t="s">
        <v>117</v>
      </c>
      <c r="BB38"/>
      <c r="BI38"/>
      <c r="BO38"/>
      <c r="BP38"/>
    </row>
    <row r="39" spans="2:87" ht="25.5">
      <c r="B39" s="283">
        <v>3</v>
      </c>
      <c r="C39" s="287"/>
      <c r="D39" s="283" t="str">
        <f t="shared" si="26"/>
        <v>LUIS CARLOS PARRA</v>
      </c>
      <c r="E39" s="283" t="s">
        <v>589</v>
      </c>
      <c r="F39" s="286"/>
      <c r="G39" s="283">
        <v>1</v>
      </c>
      <c r="H39" s="288">
        <f>PRESUPUESTO!R134</f>
        <v>17884710</v>
      </c>
      <c r="J39" s="283">
        <v>1</v>
      </c>
      <c r="K39" s="289">
        <f>I16</f>
        <v>0.19999999999999998</v>
      </c>
      <c r="BB39"/>
      <c r="BI39"/>
      <c r="BO39"/>
      <c r="BP39"/>
    </row>
    <row r="40" spans="2:87" ht="12.75" customHeight="1">
      <c r="B40" s="283">
        <v>4</v>
      </c>
      <c r="C40" s="287"/>
      <c r="D40" s="283" t="str">
        <f t="shared" si="26"/>
        <v>OMEGA INGENIERÍA ASOCIADOS S.A.S</v>
      </c>
      <c r="E40" s="283" t="s">
        <v>589</v>
      </c>
      <c r="F40" s="286"/>
      <c r="G40" s="283">
        <v>2</v>
      </c>
      <c r="H40" s="288">
        <f>PRESUPUESTO!AI134</f>
        <v>17430223</v>
      </c>
      <c r="J40" s="283">
        <v>2</v>
      </c>
      <c r="K40" s="289">
        <f>P16</f>
        <v>0.23830000000000001</v>
      </c>
      <c r="BB40"/>
      <c r="BI40"/>
      <c r="BO40"/>
      <c r="BP40"/>
      <c r="CF40" s="1016" t="s">
        <v>627</v>
      </c>
      <c r="CG40" s="1016"/>
      <c r="CH40" s="1016"/>
      <c r="CI40" s="1016"/>
    </row>
    <row r="41" spans="2:87" ht="12.75" customHeight="1">
      <c r="B41" s="283">
        <v>5</v>
      </c>
      <c r="C41" s="287"/>
      <c r="D41" s="283" t="str">
        <f t="shared" si="26"/>
        <v>CONSTRUCTORA 2G S.A.S</v>
      </c>
      <c r="E41" s="283" t="s">
        <v>589</v>
      </c>
      <c r="F41" s="286"/>
      <c r="G41" s="283">
        <v>3</v>
      </c>
      <c r="H41" s="288">
        <f>PRESUPUESTO!AZ134</f>
        <v>17686000</v>
      </c>
      <c r="J41" s="283">
        <v>3</v>
      </c>
      <c r="K41" s="289">
        <f>W16</f>
        <v>0.14000000000000001</v>
      </c>
      <c r="BB41"/>
      <c r="BI41"/>
      <c r="BO41"/>
      <c r="BP41"/>
      <c r="CF41" s="1016"/>
      <c r="CG41" s="1016"/>
      <c r="CH41" s="1016"/>
      <c r="CI41" s="1016"/>
    </row>
    <row r="42" spans="2:87" ht="12.75" customHeight="1">
      <c r="B42" s="283">
        <v>6</v>
      </c>
      <c r="C42" s="287"/>
      <c r="D42" s="283" t="str">
        <f t="shared" si="26"/>
        <v>CNV CONSTRUCCIONES S.A.S</v>
      </c>
      <c r="E42" s="283" t="s">
        <v>589</v>
      </c>
      <c r="F42" s="286"/>
      <c r="G42" s="283">
        <v>4</v>
      </c>
      <c r="H42" s="288">
        <f>PRESUPUESTO!BQ134</f>
        <v>17084810.706000011</v>
      </c>
      <c r="J42" s="283">
        <v>4</v>
      </c>
      <c r="K42" s="289">
        <f>AD16</f>
        <v>0.18</v>
      </c>
      <c r="BB42"/>
      <c r="BI42"/>
      <c r="BO42"/>
      <c r="BP42"/>
      <c r="CF42" s="1016"/>
      <c r="CG42" s="1016"/>
      <c r="CH42" s="1016"/>
      <c r="CI42" s="1016"/>
    </row>
    <row r="43" spans="2:87" ht="12.75" customHeight="1">
      <c r="B43" s="283">
        <v>7</v>
      </c>
      <c r="C43" s="287"/>
      <c r="D43" s="283" t="str">
        <f t="shared" si="26"/>
        <v>GUSTAVO ADOLFO CARMONA ALARCÓN</v>
      </c>
      <c r="E43" s="283" t="s">
        <v>589</v>
      </c>
      <c r="F43" s="286"/>
      <c r="G43" s="283">
        <v>5</v>
      </c>
      <c r="H43" s="288">
        <f>PRESUPUESTO!CH134</f>
        <v>17884710</v>
      </c>
      <c r="J43" s="283">
        <v>5</v>
      </c>
      <c r="K43" s="289">
        <f>AK16</f>
        <v>0.19</v>
      </c>
      <c r="BB43"/>
      <c r="BI43"/>
      <c r="BO43"/>
      <c r="BP43"/>
      <c r="CF43" s="1016"/>
      <c r="CG43" s="1016"/>
      <c r="CH43" s="1016"/>
      <c r="CI43" s="1016"/>
    </row>
    <row r="44" spans="2:87" ht="12.75" customHeight="1">
      <c r="B44" s="283">
        <v>8</v>
      </c>
      <c r="C44" s="287"/>
      <c r="D44" s="283" t="str">
        <f t="shared" si="26"/>
        <v>ANGELA MARÍA CÁRDENAS ZAPATA</v>
      </c>
      <c r="E44" s="283" t="s">
        <v>589</v>
      </c>
      <c r="F44" s="286"/>
      <c r="G44" s="283">
        <v>6</v>
      </c>
      <c r="H44" s="288">
        <f>PRESUPUESTO!CY134</f>
        <v>17881190</v>
      </c>
      <c r="J44" s="283">
        <v>6</v>
      </c>
      <c r="K44" s="289">
        <f>AR16</f>
        <v>0.23899999999999999</v>
      </c>
      <c r="BB44"/>
      <c r="BI44"/>
      <c r="BO44"/>
      <c r="BP44"/>
      <c r="CF44" s="1016"/>
      <c r="CG44" s="1016"/>
      <c r="CH44" s="1016"/>
      <c r="CI44" s="1016"/>
    </row>
    <row r="45" spans="2:87" ht="38.25">
      <c r="B45" s="283">
        <v>9</v>
      </c>
      <c r="C45" s="287"/>
      <c r="D45" s="283" t="str">
        <f t="shared" si="26"/>
        <v>O.L INGENIERÍA DE CONSTRUCCIÓN S.A.S</v>
      </c>
      <c r="E45" s="283" t="s">
        <v>589</v>
      </c>
      <c r="F45" s="286"/>
      <c r="G45" s="283">
        <v>7</v>
      </c>
      <c r="H45" s="288">
        <f>PRESUPUESTO!DP134</f>
        <v>17430788.777659994</v>
      </c>
      <c r="J45" s="283">
        <v>7</v>
      </c>
      <c r="K45" s="289">
        <f>AY16</f>
        <v>0.2185</v>
      </c>
      <c r="BB45"/>
      <c r="BI45"/>
      <c r="BO45"/>
      <c r="BP45"/>
      <c r="CF45" s="1016"/>
      <c r="CG45" s="1016"/>
      <c r="CH45" s="1016"/>
      <c r="CI45" s="1016"/>
    </row>
    <row r="46" spans="2:87">
      <c r="B46" s="283">
        <v>10</v>
      </c>
      <c r="C46" s="287"/>
      <c r="D46" s="283" t="str">
        <f t="shared" si="26"/>
        <v>INGEOMEGA S.A.S</v>
      </c>
      <c r="E46" s="283" t="s">
        <v>589</v>
      </c>
      <c r="F46" s="286"/>
      <c r="G46" s="283">
        <v>8</v>
      </c>
      <c r="H46" s="288">
        <f>PRESUPUESTO!EG134</f>
        <v>15650577</v>
      </c>
      <c r="J46" s="283">
        <v>8</v>
      </c>
      <c r="K46" s="289">
        <f>BF16</f>
        <v>0.22960000000000003</v>
      </c>
      <c r="BB46"/>
      <c r="BO46"/>
      <c r="BP46"/>
    </row>
    <row r="47" spans="2:87" ht="51">
      <c r="B47" s="283">
        <v>11</v>
      </c>
      <c r="C47" s="287"/>
      <c r="D47" s="283" t="str">
        <f t="shared" si="26"/>
        <v>IDEAS Y SOLUCIONES CIVILES DE COLOMBIA S.A.S</v>
      </c>
      <c r="E47" s="283" t="s">
        <v>589</v>
      </c>
      <c r="F47" s="286"/>
      <c r="G47" s="283">
        <v>9</v>
      </c>
      <c r="H47" s="288">
        <f>PRESUPUESTO!EX134</f>
        <v>16999811.199999999</v>
      </c>
      <c r="J47" s="283">
        <v>9</v>
      </c>
      <c r="K47" s="289">
        <f>BM16</f>
        <v>0.2</v>
      </c>
      <c r="BB47"/>
      <c r="BO47"/>
      <c r="BP47"/>
    </row>
    <row r="48" spans="2:87">
      <c r="B48" s="283">
        <v>12</v>
      </c>
      <c r="C48" s="287"/>
      <c r="D48" s="283" t="str">
        <f t="shared" si="26"/>
        <v>INGEADE S.A.S</v>
      </c>
      <c r="E48" s="283" t="s">
        <v>590</v>
      </c>
      <c r="F48" s="286"/>
      <c r="G48" s="283">
        <v>10</v>
      </c>
      <c r="H48" s="288">
        <f>PRESUPUESTO!FO134</f>
        <v>17836600</v>
      </c>
      <c r="J48" s="283">
        <v>10</v>
      </c>
      <c r="K48" s="289">
        <f>BT16</f>
        <v>0.20979999999999999</v>
      </c>
      <c r="BB48"/>
      <c r="BO48"/>
      <c r="BP48"/>
    </row>
    <row r="49" spans="2:68">
      <c r="B49" s="283">
        <v>13</v>
      </c>
      <c r="C49" s="287"/>
      <c r="D49" s="283" t="str">
        <f t="shared" si="26"/>
        <v>INGAP S.A.S</v>
      </c>
      <c r="E49" s="283" t="s">
        <v>589</v>
      </c>
      <c r="F49" s="286"/>
      <c r="G49" s="283">
        <v>11</v>
      </c>
      <c r="H49" s="288">
        <f>PRESUPUESTO!GF134</f>
        <v>17616438</v>
      </c>
      <c r="J49" s="283">
        <v>11</v>
      </c>
      <c r="K49" s="289">
        <f>CA16</f>
        <v>0.22999999999999998</v>
      </c>
      <c r="BB49"/>
      <c r="BO49"/>
      <c r="BP49"/>
    </row>
    <row r="50" spans="2:68">
      <c r="B50" s="177"/>
      <c r="C50" s="177"/>
      <c r="D50" s="177"/>
      <c r="E50" s="177"/>
      <c r="F50" s="177"/>
      <c r="G50" s="283">
        <v>12</v>
      </c>
      <c r="H50" s="288">
        <f>PRESUPUESTO!GW134</f>
        <v>17884710</v>
      </c>
      <c r="J50" s="283">
        <v>12</v>
      </c>
      <c r="K50" s="289">
        <f>CH22</f>
        <v>0.16999999999999998</v>
      </c>
      <c r="BB50"/>
      <c r="BO50"/>
      <c r="BP50"/>
    </row>
    <row r="51" spans="2:68">
      <c r="B51" s="177"/>
      <c r="C51" s="177"/>
      <c r="D51" s="177"/>
      <c r="E51" s="177"/>
      <c r="F51" s="177"/>
      <c r="G51" s="283">
        <v>13</v>
      </c>
      <c r="H51" s="288">
        <f>PRESUPUESTO!HN134</f>
        <v>17394569</v>
      </c>
      <c r="J51" s="283">
        <v>13</v>
      </c>
      <c r="K51" s="289">
        <f>CO16</f>
        <v>0.16</v>
      </c>
      <c r="BB51"/>
      <c r="BO51"/>
      <c r="BP51"/>
    </row>
    <row r="52" spans="2:68" ht="47.25" customHeight="1">
      <c r="B52" s="177"/>
      <c r="C52" s="177"/>
      <c r="D52" s="177"/>
      <c r="E52" s="177"/>
      <c r="F52" s="177"/>
      <c r="G52" s="177"/>
      <c r="H52" s="177"/>
      <c r="J52" s="177"/>
      <c r="K52" s="177"/>
      <c r="BB52"/>
      <c r="BO52"/>
      <c r="BP52"/>
    </row>
    <row r="53" spans="2:68" ht="14.25" customHeight="1">
      <c r="B53" s="177"/>
      <c r="C53" s="177"/>
      <c r="D53" s="177"/>
      <c r="E53" s="177"/>
      <c r="F53" s="177"/>
      <c r="K53" s="284"/>
      <c r="BB53"/>
      <c r="BO53"/>
      <c r="BP53"/>
    </row>
    <row r="54" spans="2:68" ht="25.5">
      <c r="B54" s="177"/>
      <c r="C54" s="177"/>
      <c r="D54" s="177"/>
      <c r="E54" s="177"/>
      <c r="F54" s="177"/>
      <c r="G54" s="654" t="s">
        <v>3</v>
      </c>
      <c r="H54" s="654" t="s">
        <v>615</v>
      </c>
      <c r="K54" s="284"/>
      <c r="BB54"/>
      <c r="BO54"/>
      <c r="BP54"/>
    </row>
    <row r="55" spans="2:68">
      <c r="B55" s="177"/>
      <c r="C55" s="177"/>
      <c r="D55" s="177"/>
      <c r="E55" s="177"/>
      <c r="F55" s="177"/>
      <c r="G55" s="283">
        <v>1</v>
      </c>
      <c r="H55" s="288">
        <f>K14</f>
        <v>1089000000</v>
      </c>
      <c r="K55" s="284"/>
      <c r="BB55"/>
      <c r="BO55"/>
      <c r="BP55"/>
    </row>
    <row r="56" spans="2:68">
      <c r="B56" s="177"/>
      <c r="C56" s="177"/>
      <c r="D56" s="177"/>
      <c r="E56" s="177"/>
      <c r="F56" s="177"/>
      <c r="G56" s="283">
        <v>2</v>
      </c>
      <c r="H56" s="288">
        <f>R14</f>
        <v>1088999987</v>
      </c>
      <c r="K56" s="284"/>
      <c r="BB56"/>
      <c r="BO56"/>
      <c r="BP56"/>
    </row>
    <row r="57" spans="2:68">
      <c r="B57" s="177"/>
      <c r="C57" s="177"/>
      <c r="D57" s="177"/>
      <c r="E57" s="177"/>
      <c r="F57" s="177"/>
      <c r="G57" s="283">
        <v>3</v>
      </c>
      <c r="H57" s="288">
        <f>Y14</f>
        <v>1088898173</v>
      </c>
      <c r="K57" s="177"/>
      <c r="BB57"/>
      <c r="BO57"/>
      <c r="BP57"/>
    </row>
    <row r="58" spans="2:68">
      <c r="B58" s="177"/>
      <c r="C58" s="177"/>
      <c r="D58" s="177"/>
      <c r="E58" s="177"/>
      <c r="F58" s="177"/>
      <c r="G58" s="283">
        <v>4</v>
      </c>
      <c r="H58" s="288">
        <f>AF14</f>
        <v>1089000000</v>
      </c>
      <c r="K58" s="177"/>
      <c r="BB58"/>
      <c r="BO58"/>
      <c r="BP58"/>
    </row>
    <row r="59" spans="2:68">
      <c r="B59" s="177"/>
      <c r="C59" s="177"/>
      <c r="D59" s="177"/>
      <c r="E59" s="177"/>
      <c r="F59" s="177"/>
      <c r="G59" s="283">
        <v>5</v>
      </c>
      <c r="H59" s="288">
        <f>AM14</f>
        <v>1089000000</v>
      </c>
      <c r="K59" s="177"/>
      <c r="BB59"/>
      <c r="BO59"/>
      <c r="BP59"/>
    </row>
    <row r="60" spans="2:68">
      <c r="B60" s="177"/>
      <c r="C60" s="177"/>
      <c r="D60" s="656"/>
      <c r="E60" s="177"/>
      <c r="F60" s="177"/>
      <c r="G60" s="283">
        <v>6</v>
      </c>
      <c r="H60" s="288">
        <f>AT14</f>
        <v>1089000000</v>
      </c>
      <c r="K60" s="177"/>
      <c r="BB60"/>
      <c r="BO60"/>
      <c r="BP60"/>
    </row>
    <row r="61" spans="2:68">
      <c r="B61" s="177"/>
      <c r="C61" s="177"/>
      <c r="D61" s="177"/>
      <c r="E61" s="177"/>
      <c r="F61" s="177"/>
      <c r="G61" s="283">
        <v>7</v>
      </c>
      <c r="H61" s="288">
        <f>BA14</f>
        <v>1089000000</v>
      </c>
      <c r="K61" s="177"/>
      <c r="BB61"/>
      <c r="BO61"/>
      <c r="BP61"/>
    </row>
    <row r="62" spans="2:68">
      <c r="B62" s="177"/>
      <c r="C62" s="177"/>
      <c r="D62" s="177"/>
      <c r="E62" s="177"/>
      <c r="F62" s="177"/>
      <c r="G62" s="283">
        <v>8</v>
      </c>
      <c r="H62" s="288">
        <f>BH14</f>
        <v>1089000000</v>
      </c>
      <c r="K62" s="177"/>
      <c r="BB62"/>
      <c r="BO62"/>
      <c r="BP62"/>
    </row>
    <row r="63" spans="2:68">
      <c r="B63" s="177"/>
      <c r="C63" s="177"/>
      <c r="D63" s="177"/>
      <c r="E63" s="177"/>
      <c r="F63" s="177"/>
      <c r="G63" s="283">
        <v>9</v>
      </c>
      <c r="H63" s="288">
        <f>BO14</f>
        <v>1089000000</v>
      </c>
      <c r="K63" s="177"/>
      <c r="BB63"/>
      <c r="BO63"/>
      <c r="BP63"/>
    </row>
    <row r="64" spans="2:68">
      <c r="B64" s="177"/>
      <c r="C64" s="177"/>
      <c r="D64" s="177"/>
      <c r="E64" s="177"/>
      <c r="F64" s="177"/>
      <c r="G64" s="283">
        <v>10</v>
      </c>
      <c r="H64" s="288">
        <f>BV14</f>
        <v>1089000000</v>
      </c>
      <c r="K64" s="177"/>
      <c r="BB64"/>
      <c r="BO64"/>
      <c r="BP64"/>
    </row>
    <row r="65" spans="2:68">
      <c r="B65" s="177"/>
      <c r="C65" s="177"/>
      <c r="D65" s="177"/>
      <c r="E65" s="177"/>
      <c r="F65" s="177"/>
      <c r="G65" s="283">
        <v>11</v>
      </c>
      <c r="H65" s="288">
        <f>CC14</f>
        <v>1089000000</v>
      </c>
      <c r="K65" s="177"/>
      <c r="BB65"/>
      <c r="BO65"/>
      <c r="BP65"/>
    </row>
    <row r="66" spans="2:68">
      <c r="B66" s="177"/>
      <c r="C66" s="177"/>
      <c r="D66" s="177"/>
      <c r="E66" s="177"/>
      <c r="F66" s="177"/>
      <c r="G66" s="283">
        <v>12</v>
      </c>
      <c r="H66" s="655">
        <f>CJ14</f>
        <v>256346628</v>
      </c>
      <c r="K66" s="177"/>
      <c r="BB66"/>
      <c r="BO66"/>
      <c r="BP66"/>
    </row>
    <row r="67" spans="2:68">
      <c r="B67" s="177"/>
      <c r="C67" s="177"/>
      <c r="D67" s="177"/>
      <c r="E67" s="177"/>
      <c r="F67" s="177"/>
      <c r="G67" s="283">
        <v>13</v>
      </c>
      <c r="H67" s="288">
        <f>CQ14</f>
        <v>1089000000</v>
      </c>
      <c r="K67" s="177"/>
      <c r="BB67"/>
      <c r="BO67"/>
      <c r="BP67"/>
    </row>
    <row r="68" spans="2:68">
      <c r="B68" s="177"/>
      <c r="C68" s="177"/>
      <c r="D68" s="177"/>
      <c r="E68" s="177"/>
      <c r="F68" s="177"/>
      <c r="K68" s="177"/>
      <c r="BB68"/>
      <c r="BO68"/>
      <c r="BP68"/>
    </row>
    <row r="69" spans="2:68">
      <c r="B69" s="177"/>
      <c r="C69" s="177"/>
      <c r="D69" s="177"/>
      <c r="E69" s="177"/>
      <c r="F69" s="177"/>
      <c r="K69" s="177"/>
      <c r="BB69"/>
      <c r="BO69"/>
      <c r="BP69"/>
    </row>
    <row r="70" spans="2:68">
      <c r="B70" s="177"/>
      <c r="C70" s="177"/>
      <c r="D70" s="177"/>
      <c r="E70" s="177"/>
      <c r="F70" s="177"/>
      <c r="K70" s="177"/>
      <c r="BB70"/>
      <c r="BO70"/>
      <c r="BP70"/>
    </row>
    <row r="71" spans="2:68">
      <c r="B71" s="177"/>
      <c r="C71" s="177"/>
      <c r="D71" s="177"/>
      <c r="E71" s="177"/>
      <c r="F71" s="177"/>
      <c r="K71" s="177"/>
      <c r="BB71"/>
      <c r="BO71"/>
      <c r="BP71"/>
    </row>
    <row r="72" spans="2:68">
      <c r="B72" s="177"/>
      <c r="C72" s="177"/>
      <c r="D72" s="177"/>
      <c r="E72" s="177"/>
      <c r="F72" s="177"/>
      <c r="G72" s="177"/>
      <c r="H72" s="177"/>
      <c r="K72" s="177"/>
      <c r="BB72"/>
      <c r="BO72"/>
      <c r="BP72"/>
    </row>
    <row r="73" spans="2:68">
      <c r="B73" s="177"/>
      <c r="C73" s="177"/>
      <c r="D73" s="177"/>
      <c r="E73" s="177"/>
      <c r="F73" s="177"/>
      <c r="G73" s="177"/>
      <c r="H73" s="177"/>
      <c r="K73" s="177"/>
      <c r="BB73"/>
      <c r="BO73"/>
      <c r="BP73"/>
    </row>
    <row r="74" spans="2:68">
      <c r="B74" s="177"/>
      <c r="C74" s="177"/>
      <c r="D74" s="177"/>
      <c r="E74" s="177"/>
      <c r="F74" s="177"/>
      <c r="G74" s="177"/>
      <c r="H74" s="177"/>
      <c r="K74" s="177"/>
      <c r="BB74"/>
      <c r="BO74"/>
      <c r="BP74"/>
    </row>
    <row r="75" spans="2:68">
      <c r="B75" s="177"/>
      <c r="C75" s="177"/>
      <c r="D75" s="177"/>
      <c r="E75" s="177"/>
      <c r="F75" s="177"/>
      <c r="G75" s="177"/>
      <c r="H75" s="177"/>
      <c r="K75" s="177"/>
      <c r="BO75"/>
      <c r="BP75"/>
    </row>
    <row r="76" spans="2:68">
      <c r="B76" s="177"/>
      <c r="C76" s="177"/>
      <c r="D76" s="177"/>
      <c r="E76" s="177"/>
      <c r="F76" s="177"/>
      <c r="G76" s="177"/>
      <c r="H76" s="177"/>
      <c r="K76" s="177"/>
      <c r="BO76"/>
      <c r="BP76"/>
    </row>
    <row r="77" spans="2:68">
      <c r="G77" s="177"/>
      <c r="H77" s="177"/>
      <c r="K77" s="177"/>
      <c r="BO77"/>
      <c r="BP77"/>
    </row>
    <row r="78" spans="2:68">
      <c r="G78" s="177"/>
      <c r="H78" s="177"/>
      <c r="K78" s="177"/>
      <c r="BO78"/>
      <c r="BP78"/>
    </row>
    <row r="79" spans="2:68">
      <c r="BO79"/>
      <c r="BP79"/>
    </row>
    <row r="80" spans="2:68">
      <c r="BO80"/>
      <c r="BP80"/>
    </row>
    <row r="81" spans="67:68">
      <c r="BO81"/>
      <c r="BP81"/>
    </row>
    <row r="82" spans="67:68">
      <c r="BO82"/>
      <c r="BP82"/>
    </row>
    <row r="83" spans="67:68">
      <c r="BO83"/>
      <c r="BP83"/>
    </row>
    <row r="84" spans="67:68">
      <c r="BO84"/>
      <c r="BP84"/>
    </row>
    <row r="85" spans="67:68">
      <c r="BO85"/>
      <c r="BP85"/>
    </row>
    <row r="86" spans="67:68">
      <c r="BO86"/>
      <c r="BP86"/>
    </row>
    <row r="87" spans="67:68">
      <c r="BO87"/>
      <c r="BP87"/>
    </row>
    <row r="88" spans="67:68">
      <c r="BO88"/>
      <c r="BP88"/>
    </row>
    <row r="89" spans="67:68">
      <c r="BO89"/>
      <c r="BP89"/>
    </row>
    <row r="90" spans="67:68">
      <c r="BO90"/>
      <c r="BP90"/>
    </row>
    <row r="91" spans="67:68">
      <c r="BO91"/>
      <c r="BP91"/>
    </row>
    <row r="92" spans="67:68">
      <c r="BO92"/>
      <c r="BP92"/>
    </row>
    <row r="93" spans="67:68">
      <c r="BO93"/>
      <c r="BP93"/>
    </row>
    <row r="94" spans="67:68">
      <c r="BO94"/>
      <c r="BP94"/>
    </row>
    <row r="95" spans="67:68">
      <c r="BO95"/>
      <c r="BP95"/>
    </row>
    <row r="96" spans="67:68">
      <c r="BO96"/>
      <c r="BP96"/>
    </row>
    <row r="97" spans="67:68">
      <c r="BO97"/>
      <c r="BP97"/>
    </row>
    <row r="98" spans="67:68">
      <c r="BO98"/>
      <c r="BP98"/>
    </row>
    <row r="99" spans="67:68">
      <c r="BO99"/>
      <c r="BP99"/>
    </row>
    <row r="100" spans="67:68">
      <c r="BO100"/>
      <c r="BP100"/>
    </row>
    <row r="101" spans="67:68">
      <c r="BO101"/>
      <c r="BP101"/>
    </row>
    <row r="102" spans="67:68">
      <c r="BO102"/>
      <c r="BP102"/>
    </row>
    <row r="103" spans="67:68">
      <c r="BO103"/>
      <c r="BP103"/>
    </row>
    <row r="104" spans="67:68">
      <c r="BO104"/>
      <c r="BP104"/>
    </row>
    <row r="105" spans="67:68">
      <c r="BO105"/>
      <c r="BP105"/>
    </row>
    <row r="106" spans="67:68">
      <c r="BO106"/>
      <c r="BP106"/>
    </row>
    <row r="107" spans="67:68">
      <c r="BO107"/>
      <c r="BP107"/>
    </row>
    <row r="108" spans="67:68">
      <c r="BO108"/>
      <c r="BP108"/>
    </row>
    <row r="109" spans="67:68">
      <c r="BO109"/>
      <c r="BP109"/>
    </row>
    <row r="110" spans="67:68">
      <c r="BO110"/>
      <c r="BP110"/>
    </row>
    <row r="111" spans="67:68">
      <c r="BO111"/>
      <c r="BP111"/>
    </row>
    <row r="112" spans="67:68">
      <c r="BO112"/>
      <c r="BP112"/>
    </row>
    <row r="113" spans="67:68">
      <c r="BO113"/>
      <c r="BP113"/>
    </row>
    <row r="114" spans="67:68">
      <c r="BO114"/>
      <c r="BP114"/>
    </row>
    <row r="115" spans="67:68">
      <c r="BO115"/>
      <c r="BP115"/>
    </row>
    <row r="116" spans="67:68">
      <c r="BO116"/>
      <c r="BP116"/>
    </row>
    <row r="117" spans="67:68">
      <c r="BO117"/>
      <c r="BP117"/>
    </row>
    <row r="118" spans="67:68">
      <c r="BO118"/>
      <c r="BP118"/>
    </row>
    <row r="119" spans="67:68">
      <c r="BO119"/>
      <c r="BP119"/>
    </row>
    <row r="120" spans="67:68">
      <c r="BO120"/>
      <c r="BP120"/>
    </row>
    <row r="121" spans="67:68">
      <c r="BO121"/>
      <c r="BP121"/>
    </row>
    <row r="122" spans="67:68">
      <c r="BO122"/>
      <c r="BP122"/>
    </row>
    <row r="123" spans="67:68">
      <c r="BO123"/>
      <c r="BP123"/>
    </row>
    <row r="124" spans="67:68">
      <c r="BO124"/>
      <c r="BP124"/>
    </row>
    <row r="125" spans="67:68">
      <c r="BO125"/>
      <c r="BP125"/>
    </row>
    <row r="126" spans="67:68">
      <c r="BO126"/>
      <c r="BP126"/>
    </row>
    <row r="127" spans="67:68">
      <c r="BO127"/>
      <c r="BP127"/>
    </row>
    <row r="128" spans="67:68">
      <c r="BO128"/>
      <c r="BP128"/>
    </row>
    <row r="129" spans="67:68">
      <c r="BO129"/>
      <c r="BP129"/>
    </row>
    <row r="130" spans="67:68">
      <c r="BO130"/>
      <c r="BP130"/>
    </row>
    <row r="131" spans="67:68">
      <c r="BO131"/>
      <c r="BP131"/>
    </row>
    <row r="132" spans="67:68">
      <c r="BO132"/>
      <c r="BP132"/>
    </row>
    <row r="133" spans="67:68">
      <c r="BO133"/>
      <c r="BP133"/>
    </row>
    <row r="134" spans="67:68">
      <c r="BO134"/>
      <c r="BP134"/>
    </row>
    <row r="135" spans="67:68">
      <c r="BO135"/>
      <c r="BP135"/>
    </row>
    <row r="136" spans="67:68">
      <c r="BO136"/>
      <c r="BP136"/>
    </row>
    <row r="137" spans="67:68">
      <c r="BO137"/>
      <c r="BP137"/>
    </row>
    <row r="138" spans="67:68">
      <c r="BO138"/>
      <c r="BP138"/>
    </row>
    <row r="139" spans="67:68">
      <c r="BO139"/>
      <c r="BP139"/>
    </row>
    <row r="140" spans="67:68">
      <c r="BO140"/>
      <c r="BP140"/>
    </row>
    <row r="141" spans="67:68">
      <c r="BO141"/>
      <c r="BP141"/>
    </row>
    <row r="142" spans="67:68">
      <c r="BO142"/>
      <c r="BP142"/>
    </row>
    <row r="143" spans="67:68">
      <c r="BO143"/>
      <c r="BP143"/>
    </row>
    <row r="144" spans="67:68">
      <c r="BO144"/>
      <c r="BP144"/>
    </row>
    <row r="145" spans="67:68">
      <c r="BO145"/>
      <c r="BP145"/>
    </row>
    <row r="146" spans="67:68">
      <c r="BO146"/>
      <c r="BP146"/>
    </row>
    <row r="147" spans="67:68">
      <c r="BO147"/>
      <c r="BP147"/>
    </row>
    <row r="148" spans="67:68">
      <c r="BO148"/>
      <c r="BP148"/>
    </row>
    <row r="149" spans="67:68">
      <c r="BO149"/>
      <c r="BP149"/>
    </row>
    <row r="150" spans="67:68">
      <c r="BO150"/>
      <c r="BP150"/>
    </row>
    <row r="151" spans="67:68">
      <c r="BO151"/>
      <c r="BP151"/>
    </row>
    <row r="152" spans="67:68">
      <c r="BO152"/>
      <c r="BP152"/>
    </row>
    <row r="153" spans="67:68">
      <c r="BO153"/>
      <c r="BP153"/>
    </row>
    <row r="154" spans="67:68">
      <c r="BO154"/>
      <c r="BP154"/>
    </row>
    <row r="155" spans="67:68">
      <c r="BO155"/>
      <c r="BP155"/>
    </row>
    <row r="156" spans="67:68">
      <c r="BO156"/>
      <c r="BP156"/>
    </row>
    <row r="157" spans="67:68">
      <c r="BO157"/>
      <c r="BP157"/>
    </row>
    <row r="158" spans="67:68">
      <c r="BO158"/>
      <c r="BP158"/>
    </row>
    <row r="159" spans="67:68">
      <c r="BO159"/>
      <c r="BP159"/>
    </row>
    <row r="160" spans="67:68">
      <c r="BO160"/>
      <c r="BP160"/>
    </row>
    <row r="161" spans="67:68">
      <c r="BO161"/>
      <c r="BP161"/>
    </row>
    <row r="162" spans="67:68">
      <c r="BO162"/>
      <c r="BP162"/>
    </row>
    <row r="163" spans="67:68">
      <c r="BO163"/>
      <c r="BP163"/>
    </row>
    <row r="164" spans="67:68">
      <c r="BO164"/>
      <c r="BP164"/>
    </row>
    <row r="165" spans="67:68">
      <c r="BO165"/>
      <c r="BP165"/>
    </row>
    <row r="166" spans="67:68">
      <c r="BO166"/>
      <c r="BP166"/>
    </row>
    <row r="167" spans="67:68">
      <c r="BO167"/>
      <c r="BP167"/>
    </row>
    <row r="168" spans="67:68">
      <c r="BO168"/>
      <c r="BP168"/>
    </row>
    <row r="169" spans="67:68">
      <c r="BO169"/>
      <c r="BP169"/>
    </row>
    <row r="170" spans="67:68">
      <c r="BO170"/>
      <c r="BP170"/>
    </row>
    <row r="171" spans="67:68">
      <c r="BO171"/>
      <c r="BP171"/>
    </row>
    <row r="172" spans="67:68">
      <c r="BO172"/>
      <c r="BP172"/>
    </row>
    <row r="173" spans="67:68">
      <c r="BO173"/>
      <c r="BP173"/>
    </row>
    <row r="174" spans="67:68">
      <c r="BO174"/>
      <c r="BP174"/>
    </row>
    <row r="175" spans="67:68">
      <c r="BO175"/>
      <c r="BP175"/>
    </row>
    <row r="176" spans="67:68">
      <c r="BO176"/>
      <c r="BP176"/>
    </row>
    <row r="177" spans="67:68">
      <c r="BO177"/>
      <c r="BP177"/>
    </row>
    <row r="178" spans="67:68">
      <c r="BO178"/>
      <c r="BP178"/>
    </row>
    <row r="179" spans="67:68">
      <c r="BO179"/>
      <c r="BP179"/>
    </row>
    <row r="180" spans="67:68">
      <c r="BO180"/>
      <c r="BP180"/>
    </row>
    <row r="181" spans="67:68">
      <c r="BO181"/>
      <c r="BP181"/>
    </row>
    <row r="182" spans="67:68">
      <c r="BO182"/>
      <c r="BP182"/>
    </row>
    <row r="183" spans="67:68">
      <c r="BO183"/>
      <c r="BP183"/>
    </row>
    <row r="184" spans="67:68">
      <c r="BO184"/>
      <c r="BP184"/>
    </row>
    <row r="185" spans="67:68">
      <c r="BO185"/>
      <c r="BP185"/>
    </row>
    <row r="186" spans="67:68">
      <c r="BO186"/>
      <c r="BP186"/>
    </row>
    <row r="187" spans="67:68">
      <c r="BO187"/>
      <c r="BP187"/>
    </row>
    <row r="188" spans="67:68">
      <c r="BO188"/>
      <c r="BP188"/>
    </row>
    <row r="189" spans="67:68">
      <c r="BO189"/>
      <c r="BP189"/>
    </row>
    <row r="190" spans="67:68">
      <c r="BO190"/>
      <c r="BP190"/>
    </row>
    <row r="191" spans="67:68">
      <c r="BO191"/>
      <c r="BP191"/>
    </row>
    <row r="192" spans="67:68">
      <c r="BO192"/>
      <c r="BP192"/>
    </row>
    <row r="193" spans="67:68">
      <c r="BO193"/>
      <c r="BP193"/>
    </row>
    <row r="194" spans="67:68">
      <c r="BO194"/>
      <c r="BP194"/>
    </row>
    <row r="195" spans="67:68">
      <c r="BO195"/>
      <c r="BP195"/>
    </row>
    <row r="196" spans="67:68">
      <c r="BO196"/>
      <c r="BP196"/>
    </row>
    <row r="197" spans="67:68">
      <c r="BO197"/>
      <c r="BP197"/>
    </row>
  </sheetData>
  <sheetProtection algorithmName="SHA-512" hashValue="90751gg2xlPS8wjyFW1dhDQyh6trE+TZgZzAB/CtRckKl/Ae+DVpyELlArNVJiP83UKWxbcFlTMdZ6omc5t1IA==" saltValue="xDZAbmWuVNsdo6Km+q8kmg==" spinCount="100000" sheet="1" objects="1" scenarios="1" selectLockedCells="1" selectUnlockedCells="1"/>
  <mergeCells count="355">
    <mergeCell ref="AW11:AX11"/>
    <mergeCell ref="AW12:AX12"/>
    <mergeCell ref="AW13:AX13"/>
    <mergeCell ref="AW14:AX14"/>
    <mergeCell ref="AP14:AQ14"/>
    <mergeCell ref="AW3:AW4"/>
    <mergeCell ref="AX3:AZ3"/>
    <mergeCell ref="AX4:AZ4"/>
    <mergeCell ref="AW5:AX5"/>
    <mergeCell ref="AW6:AX6"/>
    <mergeCell ref="AW7:AX7"/>
    <mergeCell ref="AW8:AX8"/>
    <mergeCell ref="AW9:AX9"/>
    <mergeCell ref="AW10:AX10"/>
    <mergeCell ref="AP8:AQ8"/>
    <mergeCell ref="AP9:AQ9"/>
    <mergeCell ref="AP10:AQ10"/>
    <mergeCell ref="AP11:AQ11"/>
    <mergeCell ref="AP12:AQ12"/>
    <mergeCell ref="AP13:AQ13"/>
    <mergeCell ref="AT3:AT4"/>
    <mergeCell ref="AU3:AU4"/>
    <mergeCell ref="AB6:AC6"/>
    <mergeCell ref="AB7:AC7"/>
    <mergeCell ref="AI13:AJ13"/>
    <mergeCell ref="AP3:AP4"/>
    <mergeCell ref="AQ3:AS3"/>
    <mergeCell ref="AQ4:AS4"/>
    <mergeCell ref="AP5:AQ5"/>
    <mergeCell ref="AP6:AQ6"/>
    <mergeCell ref="AP7:AQ7"/>
    <mergeCell ref="AM3:AM4"/>
    <mergeCell ref="AN3:AN4"/>
    <mergeCell ref="AB14:AC14"/>
    <mergeCell ref="AI3:AI4"/>
    <mergeCell ref="AJ3:AL3"/>
    <mergeCell ref="AJ4:AL4"/>
    <mergeCell ref="AI5:AJ5"/>
    <mergeCell ref="AI6:AJ6"/>
    <mergeCell ref="AI7:AJ7"/>
    <mergeCell ref="AI8:AJ8"/>
    <mergeCell ref="AI9:AJ9"/>
    <mergeCell ref="AI10:AJ10"/>
    <mergeCell ref="AB8:AC8"/>
    <mergeCell ref="AB9:AC9"/>
    <mergeCell ref="AB10:AC10"/>
    <mergeCell ref="AB11:AC11"/>
    <mergeCell ref="AB12:AC12"/>
    <mergeCell ref="AB13:AC13"/>
    <mergeCell ref="AI11:AJ11"/>
    <mergeCell ref="AI12:AJ12"/>
    <mergeCell ref="AI14:AJ14"/>
    <mergeCell ref="AG3:AG4"/>
    <mergeCell ref="AB3:AB4"/>
    <mergeCell ref="AC3:AE3"/>
    <mergeCell ref="AC4:AE4"/>
    <mergeCell ref="AB5:AC5"/>
    <mergeCell ref="N5:O5"/>
    <mergeCell ref="N6:O6"/>
    <mergeCell ref="N7:O7"/>
    <mergeCell ref="N14:O14"/>
    <mergeCell ref="U3:U4"/>
    <mergeCell ref="V3:X3"/>
    <mergeCell ref="V4:X4"/>
    <mergeCell ref="U5:V5"/>
    <mergeCell ref="U6:V6"/>
    <mergeCell ref="U7:V7"/>
    <mergeCell ref="U8:V8"/>
    <mergeCell ref="U9:V9"/>
    <mergeCell ref="U10:V10"/>
    <mergeCell ref="N8:O8"/>
    <mergeCell ref="N9:O9"/>
    <mergeCell ref="N10:O10"/>
    <mergeCell ref="N11:O11"/>
    <mergeCell ref="N12:O12"/>
    <mergeCell ref="N13:O13"/>
    <mergeCell ref="U11:V11"/>
    <mergeCell ref="U12:V12"/>
    <mergeCell ref="U13:V13"/>
    <mergeCell ref="U14:V14"/>
    <mergeCell ref="B14:C14"/>
    <mergeCell ref="G3:G4"/>
    <mergeCell ref="H3:J3"/>
    <mergeCell ref="H4:J4"/>
    <mergeCell ref="G5:H5"/>
    <mergeCell ref="G6:H6"/>
    <mergeCell ref="G7:H7"/>
    <mergeCell ref="G8:H8"/>
    <mergeCell ref="G9:H9"/>
    <mergeCell ref="G10:H10"/>
    <mergeCell ref="B8:C8"/>
    <mergeCell ref="B9:C9"/>
    <mergeCell ref="B10:C10"/>
    <mergeCell ref="B11:C11"/>
    <mergeCell ref="B12:C12"/>
    <mergeCell ref="B13:C13"/>
    <mergeCell ref="B3:B4"/>
    <mergeCell ref="C3:E3"/>
    <mergeCell ref="C4:E4"/>
    <mergeCell ref="B5:C5"/>
    <mergeCell ref="B6:C6"/>
    <mergeCell ref="B7:C7"/>
    <mergeCell ref="G11:H11"/>
    <mergeCell ref="G12:H12"/>
    <mergeCell ref="BD11:BE11"/>
    <mergeCell ref="BD12:BE12"/>
    <mergeCell ref="BD13:BE13"/>
    <mergeCell ref="BD14:BE14"/>
    <mergeCell ref="BK3:BK4"/>
    <mergeCell ref="BL3:BN3"/>
    <mergeCell ref="BL4:BN4"/>
    <mergeCell ref="BK5:BL5"/>
    <mergeCell ref="BK6:BL6"/>
    <mergeCell ref="BK7:BL7"/>
    <mergeCell ref="BK8:BL8"/>
    <mergeCell ref="BK9:BL9"/>
    <mergeCell ref="BK10:BL10"/>
    <mergeCell ref="BK11:BL11"/>
    <mergeCell ref="BK12:BL12"/>
    <mergeCell ref="BK13:BL13"/>
    <mergeCell ref="BY13:BZ13"/>
    <mergeCell ref="BY14:BZ14"/>
    <mergeCell ref="BS4:BU4"/>
    <mergeCell ref="BR6:BS6"/>
    <mergeCell ref="BR7:BS7"/>
    <mergeCell ref="BR8:BS8"/>
    <mergeCell ref="BR9:BS9"/>
    <mergeCell ref="BR10:BS10"/>
    <mergeCell ref="BR11:BS11"/>
    <mergeCell ref="CF16:CG16"/>
    <mergeCell ref="CF3:CF4"/>
    <mergeCell ref="CG3:CI3"/>
    <mergeCell ref="CG4:CI4"/>
    <mergeCell ref="CF5:CG5"/>
    <mergeCell ref="CF6:CG6"/>
    <mergeCell ref="CM3:CM4"/>
    <mergeCell ref="BR12:BS12"/>
    <mergeCell ref="BR13:BS13"/>
    <mergeCell ref="BR14:BS14"/>
    <mergeCell ref="BR3:BR4"/>
    <mergeCell ref="BS3:BU3"/>
    <mergeCell ref="BR5:BS5"/>
    <mergeCell ref="BY3:BY4"/>
    <mergeCell ref="BZ3:CB3"/>
    <mergeCell ref="BZ4:CB4"/>
    <mergeCell ref="BY5:BZ5"/>
    <mergeCell ref="BY6:BZ6"/>
    <mergeCell ref="BY7:BZ7"/>
    <mergeCell ref="BY8:BZ8"/>
    <mergeCell ref="BY9:BZ9"/>
    <mergeCell ref="BY10:BZ10"/>
    <mergeCell ref="BY11:BZ11"/>
    <mergeCell ref="BY12:BZ12"/>
    <mergeCell ref="CM13:CN13"/>
    <mergeCell ref="CM14:CN14"/>
    <mergeCell ref="CF7:CG7"/>
    <mergeCell ref="CF8:CG8"/>
    <mergeCell ref="CF9:CG9"/>
    <mergeCell ref="CF10:CG10"/>
    <mergeCell ref="CF11:CG11"/>
    <mergeCell ref="CF12:CG12"/>
    <mergeCell ref="CF13:CG13"/>
    <mergeCell ref="CF14:CG14"/>
    <mergeCell ref="BS2:BU2"/>
    <mergeCell ref="BZ2:CB2"/>
    <mergeCell ref="CG2:CI2"/>
    <mergeCell ref="CN2:CP2"/>
    <mergeCell ref="G22:I22"/>
    <mergeCell ref="G24:I24"/>
    <mergeCell ref="G21:I21"/>
    <mergeCell ref="N20:P20"/>
    <mergeCell ref="N21:P21"/>
    <mergeCell ref="N22:P22"/>
    <mergeCell ref="N24:P24"/>
    <mergeCell ref="U20:W20"/>
    <mergeCell ref="AB20:AD20"/>
    <mergeCell ref="U21:W21"/>
    <mergeCell ref="AB21:AD21"/>
    <mergeCell ref="G20:I20"/>
    <mergeCell ref="H2:J2"/>
    <mergeCell ref="O2:Q2"/>
    <mergeCell ref="V2:X2"/>
    <mergeCell ref="AC2:AE2"/>
    <mergeCell ref="AJ2:AL2"/>
    <mergeCell ref="AQ2:AS2"/>
    <mergeCell ref="AP20:AR20"/>
    <mergeCell ref="CF17:CG17"/>
    <mergeCell ref="N26:P26"/>
    <mergeCell ref="N31:Q31"/>
    <mergeCell ref="N32:Q32"/>
    <mergeCell ref="G31:J31"/>
    <mergeCell ref="G32:J32"/>
    <mergeCell ref="G26:I26"/>
    <mergeCell ref="AX2:AZ2"/>
    <mergeCell ref="BE2:BG2"/>
    <mergeCell ref="BL2:BN2"/>
    <mergeCell ref="BK14:BL14"/>
    <mergeCell ref="BD3:BD4"/>
    <mergeCell ref="BE3:BG3"/>
    <mergeCell ref="BE4:BG4"/>
    <mergeCell ref="BD5:BE5"/>
    <mergeCell ref="BD6:BE6"/>
    <mergeCell ref="BD7:BE7"/>
    <mergeCell ref="BD8:BE8"/>
    <mergeCell ref="BD9:BE9"/>
    <mergeCell ref="BD10:BE10"/>
    <mergeCell ref="G13:H13"/>
    <mergeCell ref="G14:H14"/>
    <mergeCell ref="N3:N4"/>
    <mergeCell ref="O3:Q3"/>
    <mergeCell ref="O4:Q4"/>
    <mergeCell ref="U31:X31"/>
    <mergeCell ref="AB31:AE31"/>
    <mergeCell ref="U32:X32"/>
    <mergeCell ref="AB32:AE32"/>
    <mergeCell ref="AI20:AK20"/>
    <mergeCell ref="AI21:AK21"/>
    <mergeCell ref="AI22:AK22"/>
    <mergeCell ref="AI24:AK24"/>
    <mergeCell ref="AI26:AK26"/>
    <mergeCell ref="AI31:AL31"/>
    <mergeCell ref="AI32:AL32"/>
    <mergeCell ref="U22:W22"/>
    <mergeCell ref="AB22:AD22"/>
    <mergeCell ref="U24:W24"/>
    <mergeCell ref="AB24:AD24"/>
    <mergeCell ref="U26:W26"/>
    <mergeCell ref="AB26:AD26"/>
    <mergeCell ref="AP21:AR21"/>
    <mergeCell ref="AP22:AR22"/>
    <mergeCell ref="AP24:AR24"/>
    <mergeCell ref="AP26:AR26"/>
    <mergeCell ref="AP31:AS31"/>
    <mergeCell ref="AP32:AS32"/>
    <mergeCell ref="AW20:AY20"/>
    <mergeCell ref="AW21:AY21"/>
    <mergeCell ref="AW22:AY22"/>
    <mergeCell ref="AW24:AY24"/>
    <mergeCell ref="AW26:AY26"/>
    <mergeCell ref="AW31:AZ31"/>
    <mergeCell ref="AW32:AZ32"/>
    <mergeCell ref="BK22:BM22"/>
    <mergeCell ref="BK24:BM24"/>
    <mergeCell ref="BK26:BM26"/>
    <mergeCell ref="BK31:BN31"/>
    <mergeCell ref="BK32:BN32"/>
    <mergeCell ref="BD20:BF20"/>
    <mergeCell ref="BD21:BF21"/>
    <mergeCell ref="CF26:CH26"/>
    <mergeCell ref="CF27:CH27"/>
    <mergeCell ref="CF28:CH28"/>
    <mergeCell ref="CF30:CH30"/>
    <mergeCell ref="BY20:CA20"/>
    <mergeCell ref="BY21:CA21"/>
    <mergeCell ref="BY22:CA22"/>
    <mergeCell ref="BY24:CA24"/>
    <mergeCell ref="BY26:CA26"/>
    <mergeCell ref="BY31:CB31"/>
    <mergeCell ref="BY32:CB32"/>
    <mergeCell ref="BD22:BF22"/>
    <mergeCell ref="BD24:BF24"/>
    <mergeCell ref="BD26:BF26"/>
    <mergeCell ref="BD31:BG31"/>
    <mergeCell ref="BD32:BG32"/>
    <mergeCell ref="CF20:CG20"/>
    <mergeCell ref="K3:K4"/>
    <mergeCell ref="L3:L4"/>
    <mergeCell ref="R3:R4"/>
    <mergeCell ref="S3:S4"/>
    <mergeCell ref="Y3:Y4"/>
    <mergeCell ref="Z3:Z4"/>
    <mergeCell ref="AF3:AF4"/>
    <mergeCell ref="B36:D36"/>
    <mergeCell ref="CM20:CO20"/>
    <mergeCell ref="CM21:CO21"/>
    <mergeCell ref="CM22:CO22"/>
    <mergeCell ref="CM24:CO24"/>
    <mergeCell ref="CM26:CO26"/>
    <mergeCell ref="CM31:CP31"/>
    <mergeCell ref="CM32:CP32"/>
    <mergeCell ref="BR20:BT20"/>
    <mergeCell ref="BR21:BT21"/>
    <mergeCell ref="BR22:BT22"/>
    <mergeCell ref="BR24:BT24"/>
    <mergeCell ref="BR26:BT26"/>
    <mergeCell ref="BR31:BU31"/>
    <mergeCell ref="BR32:BU32"/>
    <mergeCell ref="BK20:BM20"/>
    <mergeCell ref="BK21:BM21"/>
    <mergeCell ref="BA3:BA4"/>
    <mergeCell ref="BB3:BB4"/>
    <mergeCell ref="BH3:BH4"/>
    <mergeCell ref="BI3:BI4"/>
    <mergeCell ref="BO3:BO4"/>
    <mergeCell ref="BP3:BP4"/>
    <mergeCell ref="BV3:BV4"/>
    <mergeCell ref="BW3:BW4"/>
    <mergeCell ref="CC3:CC4"/>
    <mergeCell ref="CD3:CD4"/>
    <mergeCell ref="CJ3:CJ4"/>
    <mergeCell ref="CK3:CK4"/>
    <mergeCell ref="CQ3:CQ4"/>
    <mergeCell ref="CR3:CR4"/>
    <mergeCell ref="CF32:CH32"/>
    <mergeCell ref="CF35:CI35"/>
    <mergeCell ref="CF36:CI36"/>
    <mergeCell ref="CF40:CI45"/>
    <mergeCell ref="CD16:CD17"/>
    <mergeCell ref="CR16:CR17"/>
    <mergeCell ref="CQ16:CQ17"/>
    <mergeCell ref="CF18:CG18"/>
    <mergeCell ref="CF19:CG19"/>
    <mergeCell ref="CN3:CP3"/>
    <mergeCell ref="CN4:CP4"/>
    <mergeCell ref="CM5:CN5"/>
    <mergeCell ref="CM6:CN6"/>
    <mergeCell ref="CM7:CN7"/>
    <mergeCell ref="CM8:CN8"/>
    <mergeCell ref="CM9:CN9"/>
    <mergeCell ref="CM10:CN10"/>
    <mergeCell ref="CM11:CN11"/>
    <mergeCell ref="CM12:CN12"/>
    <mergeCell ref="G28:I28"/>
    <mergeCell ref="N28:P28"/>
    <mergeCell ref="U28:W28"/>
    <mergeCell ref="AB28:AD28"/>
    <mergeCell ref="AI28:AK28"/>
    <mergeCell ref="AP28:AR28"/>
    <mergeCell ref="AW28:AY28"/>
    <mergeCell ref="BD28:BF28"/>
    <mergeCell ref="BK28:BM28"/>
    <mergeCell ref="CC16:CC17"/>
    <mergeCell ref="BR28:BT28"/>
    <mergeCell ref="BY28:CA28"/>
    <mergeCell ref="CM28:CO28"/>
    <mergeCell ref="K16:K17"/>
    <mergeCell ref="R16:R17"/>
    <mergeCell ref="L16:L17"/>
    <mergeCell ref="S16:S17"/>
    <mergeCell ref="Y16:Y17"/>
    <mergeCell ref="Z16:Z17"/>
    <mergeCell ref="AF16:AF17"/>
    <mergeCell ref="AG16:AG17"/>
    <mergeCell ref="AN16:AN17"/>
    <mergeCell ref="AM16:AM17"/>
    <mergeCell ref="AT16:AT17"/>
    <mergeCell ref="BA16:BA17"/>
    <mergeCell ref="BH16:BH17"/>
    <mergeCell ref="BO16:BO17"/>
    <mergeCell ref="BV16:BV17"/>
    <mergeCell ref="AU16:AU17"/>
    <mergeCell ref="BB16:BB17"/>
    <mergeCell ref="BI16:BI17"/>
    <mergeCell ref="BP16:BP17"/>
    <mergeCell ref="BW16:BW17"/>
  </mergeCells>
  <conditionalFormatting sqref="J20">
    <cfRule type="cellIs" dxfId="250" priority="281" operator="equal">
      <formula>0</formula>
    </cfRule>
    <cfRule type="cellIs" dxfId="249" priority="282" operator="equal">
      <formula>1</formula>
    </cfRule>
  </conditionalFormatting>
  <conditionalFormatting sqref="J22">
    <cfRule type="cellIs" dxfId="248" priority="279" operator="equal">
      <formula>0</formula>
    </cfRule>
    <cfRule type="cellIs" dxfId="247" priority="280" operator="equal">
      <formula>1</formula>
    </cfRule>
  </conditionalFormatting>
  <conditionalFormatting sqref="J24">
    <cfRule type="cellIs" dxfId="246" priority="277" operator="equal">
      <formula>0</formula>
    </cfRule>
    <cfRule type="cellIs" dxfId="245" priority="278" operator="equal">
      <formula>1</formula>
    </cfRule>
  </conditionalFormatting>
  <conditionalFormatting sqref="G32">
    <cfRule type="cellIs" dxfId="244" priority="273" operator="equal">
      <formula>"OK"</formula>
    </cfRule>
    <cfRule type="cellIs" dxfId="243" priority="274" operator="equal">
      <formula>"NO HABILITADO"</formula>
    </cfRule>
  </conditionalFormatting>
  <conditionalFormatting sqref="CB26">
    <cfRule type="cellIs" dxfId="242" priority="79" operator="equal">
      <formula>0</formula>
    </cfRule>
    <cfRule type="cellIs" dxfId="241" priority="80" operator="equal">
      <formula>1</formula>
    </cfRule>
  </conditionalFormatting>
  <conditionalFormatting sqref="J26">
    <cfRule type="cellIs" dxfId="240" priority="267" operator="equal">
      <formula>0</formula>
    </cfRule>
    <cfRule type="cellIs" dxfId="239" priority="268" operator="equal">
      <formula>1</formula>
    </cfRule>
  </conditionalFormatting>
  <conditionalFormatting sqref="CP26">
    <cfRule type="cellIs" dxfId="238" priority="67" operator="equal">
      <formula>0</formula>
    </cfRule>
    <cfRule type="cellIs" dxfId="237" priority="68" operator="equal">
      <formula>1</formula>
    </cfRule>
  </conditionalFormatting>
  <conditionalFormatting sqref="Q20">
    <cfRule type="cellIs" dxfId="236" priority="265" operator="equal">
      <formula>0</formula>
    </cfRule>
    <cfRule type="cellIs" dxfId="235" priority="266" operator="equal">
      <formula>1</formula>
    </cfRule>
  </conditionalFormatting>
  <conditionalFormatting sqref="Q22">
    <cfRule type="cellIs" dxfId="234" priority="263" operator="equal">
      <formula>0</formula>
    </cfRule>
    <cfRule type="cellIs" dxfId="233" priority="264" operator="equal">
      <formula>1</formula>
    </cfRule>
  </conditionalFormatting>
  <conditionalFormatting sqref="Q24">
    <cfRule type="cellIs" dxfId="232" priority="261" operator="equal">
      <formula>0</formula>
    </cfRule>
    <cfRule type="cellIs" dxfId="231" priority="262" operator="equal">
      <formula>1</formula>
    </cfRule>
  </conditionalFormatting>
  <conditionalFormatting sqref="BU26">
    <cfRule type="cellIs" dxfId="230" priority="81" operator="equal">
      <formula>0</formula>
    </cfRule>
    <cfRule type="cellIs" dxfId="229" priority="82" operator="equal">
      <formula>1</formula>
    </cfRule>
  </conditionalFormatting>
  <conditionalFormatting sqref="CP24">
    <cfRule type="cellIs" dxfId="228" priority="71" operator="equal">
      <formula>0</formula>
    </cfRule>
    <cfRule type="cellIs" dxfId="227" priority="72" operator="equal">
      <formula>1</formula>
    </cfRule>
  </conditionalFormatting>
  <conditionalFormatting sqref="AS26">
    <cfRule type="cellIs" dxfId="226" priority="89" operator="equal">
      <formula>0</formula>
    </cfRule>
    <cfRule type="cellIs" dxfId="225" priority="90" operator="equal">
      <formula>1</formula>
    </cfRule>
  </conditionalFormatting>
  <conditionalFormatting sqref="BG22">
    <cfRule type="cellIs" dxfId="224" priority="185" operator="equal">
      <formula>0</formula>
    </cfRule>
    <cfRule type="cellIs" dxfId="223" priority="186" operator="equal">
      <formula>1</formula>
    </cfRule>
  </conditionalFormatting>
  <conditionalFormatting sqref="X20">
    <cfRule type="cellIs" dxfId="222" priority="245" operator="equal">
      <formula>0</formula>
    </cfRule>
    <cfRule type="cellIs" dxfId="221" priority="246" operator="equal">
      <formula>1</formula>
    </cfRule>
  </conditionalFormatting>
  <conditionalFormatting sqref="X22">
    <cfRule type="cellIs" dxfId="220" priority="243" operator="equal">
      <formula>0</formula>
    </cfRule>
    <cfRule type="cellIs" dxfId="219" priority="244" operator="equal">
      <formula>1</formula>
    </cfRule>
  </conditionalFormatting>
  <conditionalFormatting sqref="X24">
    <cfRule type="cellIs" dxfId="218" priority="241" operator="equal">
      <formula>0</formula>
    </cfRule>
    <cfRule type="cellIs" dxfId="217" priority="242" operator="equal">
      <formula>1</formula>
    </cfRule>
  </conditionalFormatting>
  <conditionalFormatting sqref="X26">
    <cfRule type="cellIs" dxfId="216" priority="95" operator="equal">
      <formula>0</formula>
    </cfRule>
    <cfRule type="cellIs" dxfId="215" priority="96" operator="equal">
      <formula>1</formula>
    </cfRule>
  </conditionalFormatting>
  <conditionalFormatting sqref="AE26">
    <cfRule type="cellIs" dxfId="214" priority="93" operator="equal">
      <formula>0</formula>
    </cfRule>
    <cfRule type="cellIs" dxfId="213" priority="94" operator="equal">
      <formula>1</formula>
    </cfRule>
  </conditionalFormatting>
  <conditionalFormatting sqref="BN22">
    <cfRule type="cellIs" dxfId="212" priority="175" operator="equal">
      <formula>0</formula>
    </cfRule>
    <cfRule type="cellIs" dxfId="211" priority="176" operator="equal">
      <formula>1</formula>
    </cfRule>
  </conditionalFormatting>
  <conditionalFormatting sqref="AE20">
    <cfRule type="cellIs" dxfId="210" priority="231" operator="equal">
      <formula>0</formula>
    </cfRule>
    <cfRule type="cellIs" dxfId="209" priority="232" operator="equal">
      <formula>1</formula>
    </cfRule>
  </conditionalFormatting>
  <conditionalFormatting sqref="AE22">
    <cfRule type="cellIs" dxfId="208" priority="229" operator="equal">
      <formula>0</formula>
    </cfRule>
    <cfRule type="cellIs" dxfId="207" priority="230" operator="equal">
      <formula>1</formula>
    </cfRule>
  </conditionalFormatting>
  <conditionalFormatting sqref="AE24">
    <cfRule type="cellIs" dxfId="206" priority="227" operator="equal">
      <formula>0</formula>
    </cfRule>
    <cfRule type="cellIs" dxfId="205" priority="228" operator="equal">
      <formula>1</formula>
    </cfRule>
  </conditionalFormatting>
  <conditionalFormatting sqref="BU22">
    <cfRule type="cellIs" dxfId="204" priority="165" operator="equal">
      <formula>0</formula>
    </cfRule>
    <cfRule type="cellIs" dxfId="203" priority="166" operator="equal">
      <formula>1</formula>
    </cfRule>
  </conditionalFormatting>
  <conditionalFormatting sqref="AL20">
    <cfRule type="cellIs" dxfId="202" priority="217" operator="equal">
      <formula>0</formula>
    </cfRule>
    <cfRule type="cellIs" dxfId="201" priority="218" operator="equal">
      <formula>1</formula>
    </cfRule>
  </conditionalFormatting>
  <conditionalFormatting sqref="AL22">
    <cfRule type="cellIs" dxfId="200" priority="215" operator="equal">
      <formula>0</formula>
    </cfRule>
    <cfRule type="cellIs" dxfId="199" priority="216" operator="equal">
      <formula>1</formula>
    </cfRule>
  </conditionalFormatting>
  <conditionalFormatting sqref="AL24">
    <cfRule type="cellIs" dxfId="198" priority="213" operator="equal">
      <formula>0</formula>
    </cfRule>
    <cfRule type="cellIs" dxfId="197" priority="214" operator="equal">
      <formula>1</formula>
    </cfRule>
  </conditionalFormatting>
  <conditionalFormatting sqref="AS20">
    <cfRule type="cellIs" dxfId="196" priority="207" operator="equal">
      <formula>0</formula>
    </cfRule>
    <cfRule type="cellIs" dxfId="195" priority="208" operator="equal">
      <formula>1</formula>
    </cfRule>
  </conditionalFormatting>
  <conditionalFormatting sqref="AS22">
    <cfRule type="cellIs" dxfId="194" priority="205" operator="equal">
      <formula>0</formula>
    </cfRule>
    <cfRule type="cellIs" dxfId="193" priority="206" operator="equal">
      <formula>1</formula>
    </cfRule>
  </conditionalFormatting>
  <conditionalFormatting sqref="AS24">
    <cfRule type="cellIs" dxfId="192" priority="203" operator="equal">
      <formula>0</formula>
    </cfRule>
    <cfRule type="cellIs" dxfId="191" priority="204" operator="equal">
      <formula>1</formula>
    </cfRule>
  </conditionalFormatting>
  <conditionalFormatting sqref="CB24">
    <cfRule type="cellIs" dxfId="190" priority="153" operator="equal">
      <formula>0</formula>
    </cfRule>
    <cfRule type="cellIs" dxfId="189" priority="154" operator="equal">
      <formula>1</formula>
    </cfRule>
  </conditionalFormatting>
  <conditionalFormatting sqref="AZ20">
    <cfRule type="cellIs" dxfId="188" priority="197" operator="equal">
      <formula>0</formula>
    </cfRule>
    <cfRule type="cellIs" dxfId="187" priority="198" operator="equal">
      <formula>1</formula>
    </cfRule>
  </conditionalFormatting>
  <conditionalFormatting sqref="AZ22">
    <cfRule type="cellIs" dxfId="186" priority="195" operator="equal">
      <formula>0</formula>
    </cfRule>
    <cfRule type="cellIs" dxfId="185" priority="196" operator="equal">
      <formula>1</formula>
    </cfRule>
  </conditionalFormatting>
  <conditionalFormatting sqref="AZ24">
    <cfRule type="cellIs" dxfId="184" priority="193" operator="equal">
      <formula>0</formula>
    </cfRule>
    <cfRule type="cellIs" dxfId="183" priority="194" operator="equal">
      <formula>1</formula>
    </cfRule>
  </conditionalFormatting>
  <conditionalFormatting sqref="BG20">
    <cfRule type="cellIs" dxfId="182" priority="187" operator="equal">
      <formula>0</formula>
    </cfRule>
    <cfRule type="cellIs" dxfId="181" priority="188" operator="equal">
      <formula>1</formula>
    </cfRule>
  </conditionalFormatting>
  <conditionalFormatting sqref="BG24">
    <cfRule type="cellIs" dxfId="180" priority="183" operator="equal">
      <formula>0</formula>
    </cfRule>
    <cfRule type="cellIs" dxfId="179" priority="184" operator="equal">
      <formula>1</formula>
    </cfRule>
  </conditionalFormatting>
  <conditionalFormatting sqref="U32">
    <cfRule type="cellIs" dxfId="178" priority="133" operator="equal">
      <formula>"OK"</formula>
    </cfRule>
    <cfRule type="cellIs" dxfId="177" priority="134" operator="equal">
      <formula>"NO HABILITADO"</formula>
    </cfRule>
  </conditionalFormatting>
  <conditionalFormatting sqref="BN20">
    <cfRule type="cellIs" dxfId="176" priority="177" operator="equal">
      <formula>0</formula>
    </cfRule>
    <cfRule type="cellIs" dxfId="175" priority="178" operator="equal">
      <formula>1</formula>
    </cfRule>
  </conditionalFormatting>
  <conditionalFormatting sqref="BN24">
    <cfRule type="cellIs" dxfId="174" priority="173" operator="equal">
      <formula>0</formula>
    </cfRule>
    <cfRule type="cellIs" dxfId="173" priority="174" operator="equal">
      <formula>1</formula>
    </cfRule>
  </conditionalFormatting>
  <conditionalFormatting sqref="N32">
    <cfRule type="cellIs" dxfId="172" priority="137" operator="equal">
      <formula>"OK"</formula>
    </cfRule>
    <cfRule type="cellIs" dxfId="171" priority="138" operator="equal">
      <formula>"NO HABILITADO"</formula>
    </cfRule>
  </conditionalFormatting>
  <conditionalFormatting sqref="BU20">
    <cfRule type="cellIs" dxfId="170" priority="167" operator="equal">
      <formula>0</formula>
    </cfRule>
    <cfRule type="cellIs" dxfId="169" priority="168" operator="equal">
      <formula>1</formula>
    </cfRule>
  </conditionalFormatting>
  <conditionalFormatting sqref="CB22">
    <cfRule type="cellIs" dxfId="168" priority="155" operator="equal">
      <formula>0</formula>
    </cfRule>
    <cfRule type="cellIs" dxfId="167" priority="156" operator="equal">
      <formula>1</formula>
    </cfRule>
  </conditionalFormatting>
  <conditionalFormatting sqref="BU24">
    <cfRule type="cellIs" dxfId="166" priority="163" operator="equal">
      <formula>0</formula>
    </cfRule>
    <cfRule type="cellIs" dxfId="165" priority="164" operator="equal">
      <formula>1</formula>
    </cfRule>
  </conditionalFormatting>
  <conditionalFormatting sqref="AP32">
    <cfRule type="cellIs" dxfId="164" priority="121" operator="equal">
      <formula>"OK"</formula>
    </cfRule>
    <cfRule type="cellIs" dxfId="163" priority="122" operator="equal">
      <formula>"NO HABILITADO"</formula>
    </cfRule>
  </conditionalFormatting>
  <conditionalFormatting sqref="CB20">
    <cfRule type="cellIs" dxfId="162" priority="157" operator="equal">
      <formula>0</formula>
    </cfRule>
    <cfRule type="cellIs" dxfId="161" priority="158" operator="equal">
      <formula>1</formula>
    </cfRule>
  </conditionalFormatting>
  <conditionalFormatting sqref="AI32">
    <cfRule type="cellIs" dxfId="160" priority="125" operator="equal">
      <formula>"OK"</formula>
    </cfRule>
    <cfRule type="cellIs" dxfId="159" priority="126" operator="equal">
      <formula>"NO HABILITADO"</formula>
    </cfRule>
  </conditionalFormatting>
  <conditionalFormatting sqref="AB32">
    <cfRule type="cellIs" dxfId="158" priority="129" operator="equal">
      <formula>"OK"</formula>
    </cfRule>
    <cfRule type="cellIs" dxfId="157" priority="130" operator="equal">
      <formula>"NO HABILITADO"</formula>
    </cfRule>
  </conditionalFormatting>
  <conditionalFormatting sqref="AW32">
    <cfRule type="cellIs" dxfId="156" priority="117" operator="equal">
      <formula>"OK"</formula>
    </cfRule>
    <cfRule type="cellIs" dxfId="155" priority="118" operator="equal">
      <formula>"NO HABILITADO"</formula>
    </cfRule>
  </conditionalFormatting>
  <conditionalFormatting sqref="BD32">
    <cfRule type="cellIs" dxfId="154" priority="113" operator="equal">
      <formula>"OK"</formula>
    </cfRule>
    <cfRule type="cellIs" dxfId="153" priority="114" operator="equal">
      <formula>"NO HABILITADO"</formula>
    </cfRule>
  </conditionalFormatting>
  <conditionalFormatting sqref="AL26">
    <cfRule type="cellIs" dxfId="152" priority="91" operator="equal">
      <formula>0</formula>
    </cfRule>
    <cfRule type="cellIs" dxfId="151" priority="92" operator="equal">
      <formula>1</formula>
    </cfRule>
  </conditionalFormatting>
  <conditionalFormatting sqref="BK32">
    <cfRule type="cellIs" dxfId="150" priority="109" operator="equal">
      <formula>"OK"</formula>
    </cfRule>
    <cfRule type="cellIs" dxfId="149" priority="110" operator="equal">
      <formula>"NO HABILITADO"</formula>
    </cfRule>
  </conditionalFormatting>
  <conditionalFormatting sqref="BR32">
    <cfRule type="cellIs" dxfId="148" priority="105" operator="equal">
      <formula>"OK"</formula>
    </cfRule>
    <cfRule type="cellIs" dxfId="147" priority="106" operator="equal">
      <formula>"NO HABILITADO"</formula>
    </cfRule>
  </conditionalFormatting>
  <conditionalFormatting sqref="BY32">
    <cfRule type="cellIs" dxfId="146" priority="101" operator="equal">
      <formula>"OK"</formula>
    </cfRule>
    <cfRule type="cellIs" dxfId="145" priority="102" operator="equal">
      <formula>"NO HABILITADO"</formula>
    </cfRule>
  </conditionalFormatting>
  <conditionalFormatting sqref="BG26">
    <cfRule type="cellIs" dxfId="144" priority="85" operator="equal">
      <formula>0</formula>
    </cfRule>
    <cfRule type="cellIs" dxfId="143" priority="86" operator="equal">
      <formula>1</formula>
    </cfRule>
  </conditionalFormatting>
  <conditionalFormatting sqref="AZ26">
    <cfRule type="cellIs" dxfId="142" priority="87" operator="equal">
      <formula>0</formula>
    </cfRule>
    <cfRule type="cellIs" dxfId="141" priority="88" operator="equal">
      <formula>1</formula>
    </cfRule>
  </conditionalFormatting>
  <conditionalFormatting sqref="BN26">
    <cfRule type="cellIs" dxfId="140" priority="83" operator="equal">
      <formula>0</formula>
    </cfRule>
    <cfRule type="cellIs" dxfId="139" priority="84" operator="equal">
      <formula>1</formula>
    </cfRule>
  </conditionalFormatting>
  <conditionalFormatting sqref="CP20">
    <cfRule type="cellIs" dxfId="138" priority="75" operator="equal">
      <formula>0</formula>
    </cfRule>
    <cfRule type="cellIs" dxfId="137" priority="76" operator="equal">
      <formula>1</formula>
    </cfRule>
  </conditionalFormatting>
  <conditionalFormatting sqref="CP22">
    <cfRule type="cellIs" dxfId="136" priority="73" operator="equal">
      <formula>0</formula>
    </cfRule>
    <cfRule type="cellIs" dxfId="135" priority="74" operator="equal">
      <formula>1</formula>
    </cfRule>
  </conditionalFormatting>
  <conditionalFormatting sqref="CM32">
    <cfRule type="cellIs" dxfId="134" priority="69" operator="equal">
      <formula>"OK"</formula>
    </cfRule>
    <cfRule type="cellIs" dxfId="133" priority="70" operator="equal">
      <formula>"NO HABILITADO"</formula>
    </cfRule>
  </conditionalFormatting>
  <conditionalFormatting sqref="E38:E39 E41:E42 E44:E45 E47:E48">
    <cfRule type="cellIs" dxfId="132" priority="63" operator="equal">
      <formula>"NH"</formula>
    </cfRule>
    <cfRule type="cellIs" dxfId="131" priority="64" operator="equal">
      <formula>"H"</formula>
    </cfRule>
  </conditionalFormatting>
  <conditionalFormatting sqref="E37 E40 E43 E46 E49">
    <cfRule type="cellIs" dxfId="130" priority="65" operator="equal">
      <formula>"NH"</formula>
    </cfRule>
    <cfRule type="cellIs" dxfId="129" priority="66" operator="equal">
      <formula>"H"</formula>
    </cfRule>
  </conditionalFormatting>
  <conditionalFormatting sqref="CI26">
    <cfRule type="cellIs" dxfId="128" priority="61" operator="equal">
      <formula>0</formula>
    </cfRule>
    <cfRule type="cellIs" dxfId="127" priority="62" operator="equal">
      <formula>1</formula>
    </cfRule>
  </conditionalFormatting>
  <conditionalFormatting sqref="CI28">
    <cfRule type="cellIs" dxfId="126" priority="59" operator="equal">
      <formula>0</formula>
    </cfRule>
    <cfRule type="cellIs" dxfId="125" priority="60" operator="equal">
      <formula>1</formula>
    </cfRule>
  </conditionalFormatting>
  <conditionalFormatting sqref="CF36">
    <cfRule type="cellIs" dxfId="124" priority="55" operator="equal">
      <formula>"OK"</formula>
    </cfRule>
    <cfRule type="cellIs" dxfId="123" priority="56" operator="equal">
      <formula>"NO HABILITADO"</formula>
    </cfRule>
  </conditionalFormatting>
  <conditionalFormatting sqref="J28">
    <cfRule type="cellIs" dxfId="122" priority="51" operator="equal">
      <formula>0</formula>
    </cfRule>
    <cfRule type="cellIs" dxfId="121" priority="52" operator="equal">
      <formula>1</formula>
    </cfRule>
  </conditionalFormatting>
  <conditionalFormatting sqref="Q26">
    <cfRule type="cellIs" dxfId="120" priority="27" operator="equal">
      <formula>0</formula>
    </cfRule>
    <cfRule type="cellIs" dxfId="119" priority="28" operator="equal">
      <formula>1</formula>
    </cfRule>
  </conditionalFormatting>
  <conditionalFormatting sqref="Q28">
    <cfRule type="cellIs" dxfId="118" priority="25" operator="equal">
      <formula>0</formula>
    </cfRule>
    <cfRule type="cellIs" dxfId="117" priority="26" operator="equal">
      <formula>1</formula>
    </cfRule>
  </conditionalFormatting>
  <conditionalFormatting sqref="X28">
    <cfRule type="cellIs" dxfId="116" priority="23" operator="equal">
      <formula>0</formula>
    </cfRule>
    <cfRule type="cellIs" dxfId="115" priority="24" operator="equal">
      <formula>1</formula>
    </cfRule>
  </conditionalFormatting>
  <conditionalFormatting sqref="AE28">
    <cfRule type="cellIs" dxfId="114" priority="21" operator="equal">
      <formula>0</formula>
    </cfRule>
    <cfRule type="cellIs" dxfId="113" priority="22" operator="equal">
      <formula>1</formula>
    </cfRule>
  </conditionalFormatting>
  <conditionalFormatting sqref="CP28">
    <cfRule type="cellIs" dxfId="112" priority="19" operator="equal">
      <formula>0</formula>
    </cfRule>
    <cfRule type="cellIs" dxfId="111" priority="20" operator="equal">
      <formula>1</formula>
    </cfRule>
  </conditionalFormatting>
  <conditionalFormatting sqref="CB28">
    <cfRule type="cellIs" dxfId="110" priority="17" operator="equal">
      <formula>0</formula>
    </cfRule>
    <cfRule type="cellIs" dxfId="109" priority="18" operator="equal">
      <formula>1</formula>
    </cfRule>
  </conditionalFormatting>
  <conditionalFormatting sqref="BU28">
    <cfRule type="cellIs" dxfId="108" priority="15" operator="equal">
      <formula>0</formula>
    </cfRule>
    <cfRule type="cellIs" dxfId="107" priority="16" operator="equal">
      <formula>1</formula>
    </cfRule>
  </conditionalFormatting>
  <conditionalFormatting sqref="AL28">
    <cfRule type="cellIs" dxfId="106" priority="13" operator="equal">
      <formula>0</formula>
    </cfRule>
    <cfRule type="cellIs" dxfId="105" priority="14" operator="equal">
      <formula>1</formula>
    </cfRule>
  </conditionalFormatting>
  <conditionalFormatting sqref="AS28">
    <cfRule type="cellIs" dxfId="104" priority="11" operator="equal">
      <formula>0</formula>
    </cfRule>
    <cfRule type="cellIs" dxfId="103" priority="12" operator="equal">
      <formula>1</formula>
    </cfRule>
  </conditionalFormatting>
  <conditionalFormatting sqref="AZ28">
    <cfRule type="cellIs" dxfId="102" priority="9" operator="equal">
      <formula>0</formula>
    </cfRule>
    <cfRule type="cellIs" dxfId="101" priority="10" operator="equal">
      <formula>1</formula>
    </cfRule>
  </conditionalFormatting>
  <conditionalFormatting sqref="BG28">
    <cfRule type="cellIs" dxfId="100" priority="7" operator="equal">
      <formula>0</formula>
    </cfRule>
    <cfRule type="cellIs" dxfId="99" priority="8" operator="equal">
      <formula>1</formula>
    </cfRule>
  </conditionalFormatting>
  <conditionalFormatting sqref="BN28">
    <cfRule type="cellIs" dxfId="98" priority="5" operator="equal">
      <formula>0</formula>
    </cfRule>
    <cfRule type="cellIs" dxfId="97" priority="6" operator="equal">
      <formula>1</formula>
    </cfRule>
  </conditionalFormatting>
  <conditionalFormatting sqref="CI30">
    <cfRule type="cellIs" dxfId="96" priority="3" operator="equal">
      <formula>0</formula>
    </cfRule>
    <cfRule type="cellIs" dxfId="95" priority="4" operator="equal">
      <formula>1</formula>
    </cfRule>
  </conditionalFormatting>
  <conditionalFormatting sqref="CI32">
    <cfRule type="cellIs" dxfId="94" priority="1" operator="equal">
      <formula>0</formula>
    </cfRule>
    <cfRule type="cellIs" dxfId="93" priority="2" operator="equal">
      <formula>1</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Y217"/>
  <sheetViews>
    <sheetView topLeftCell="O1" zoomScale="60" zoomScaleNormal="60" workbookViewId="0">
      <selection activeCell="D123" sqref="D123"/>
    </sheetView>
  </sheetViews>
  <sheetFormatPr baseColWidth="10" defaultRowHeight="12.75"/>
  <cols>
    <col min="1" max="1" width="3.7109375" style="177" customWidth="1"/>
    <col min="2" max="3" width="9.140625" style="177" customWidth="1"/>
    <col min="4" max="4" width="72.28515625" style="177" customWidth="1"/>
    <col min="5" max="6" width="13" style="177" customWidth="1"/>
    <col min="7" max="7" width="19.42578125" style="177" customWidth="1"/>
    <col min="8" max="8" width="22.85546875" style="177" customWidth="1"/>
    <col min="9" max="9" width="26" style="177" customWidth="1"/>
    <col min="10" max="10" width="13.5703125" style="177" customWidth="1"/>
    <col min="11" max="11" width="12.28515625" style="177" customWidth="1"/>
    <col min="12" max="12" width="15.140625" style="177" customWidth="1"/>
    <col min="13" max="13" width="11.140625" style="177" customWidth="1"/>
    <col min="14" max="14" width="80.140625" style="177" customWidth="1"/>
    <col min="15" max="15" width="14.140625" style="177" customWidth="1"/>
    <col min="16" max="16" width="11.7109375" style="177" customWidth="1"/>
    <col min="17" max="17" width="19.28515625" style="177" customWidth="1"/>
    <col min="18" max="18" width="25.42578125" style="177" customWidth="1"/>
    <col min="19" max="24" width="7.5703125" style="178" customWidth="1"/>
    <col min="25" max="25" width="19" style="178" customWidth="1"/>
    <col min="26" max="26" width="15" style="178" customWidth="1"/>
    <col min="27" max="27" width="9.42578125" style="177" customWidth="1"/>
    <col min="28" max="28" width="8.140625" style="177" customWidth="1"/>
    <col min="29" max="29" width="12.28515625" style="177" customWidth="1"/>
    <col min="30" max="30" width="7.85546875" style="177" customWidth="1"/>
    <col min="31" max="31" width="81" style="177" customWidth="1"/>
    <col min="32" max="32" width="14.140625" style="177" customWidth="1"/>
    <col min="33" max="33" width="11.7109375" style="177" customWidth="1"/>
    <col min="34" max="34" width="19.28515625" style="177" customWidth="1"/>
    <col min="35" max="35" width="25.42578125" style="177" customWidth="1"/>
    <col min="36" max="41" width="7.42578125" style="178" customWidth="1"/>
    <col min="42" max="42" width="16.85546875" style="178" customWidth="1"/>
    <col min="43" max="43" width="18.140625" style="178" bestFit="1" customWidth="1"/>
    <col min="44" max="45" width="11.42578125" style="177"/>
    <col min="46" max="46" width="12.28515625" style="177" customWidth="1"/>
    <col min="47" max="47" width="10.42578125" style="177" customWidth="1"/>
    <col min="48" max="48" width="81.28515625" style="177" customWidth="1"/>
    <col min="49" max="49" width="14.140625" style="177" customWidth="1"/>
    <col min="50" max="50" width="11.7109375" style="177" customWidth="1"/>
    <col min="51" max="51" width="19.28515625" style="177" customWidth="1"/>
    <col min="52" max="52" width="25.42578125" style="177" customWidth="1"/>
    <col min="53" max="58" width="8" style="178" customWidth="1"/>
    <col min="59" max="59" width="16.7109375" style="178" customWidth="1"/>
    <col min="60" max="60" width="16" style="178" customWidth="1"/>
    <col min="61" max="61" width="11.42578125" style="177"/>
    <col min="62" max="62" width="11.42578125" style="177" customWidth="1"/>
    <col min="63" max="63" width="12.28515625" style="177" customWidth="1"/>
    <col min="64" max="64" width="7.85546875" style="177" customWidth="1"/>
    <col min="65" max="65" width="61.28515625" style="177" customWidth="1"/>
    <col min="66" max="66" width="14.140625" style="177" customWidth="1"/>
    <col min="67" max="67" width="11.7109375" style="177" customWidth="1"/>
    <col min="68" max="68" width="19.28515625" style="177" customWidth="1"/>
    <col min="69" max="69" width="25.42578125" style="177" customWidth="1"/>
    <col min="70" max="70" width="15.7109375" style="178" customWidth="1"/>
    <col min="71" max="74" width="10.7109375" style="178" customWidth="1"/>
    <col min="75" max="75" width="13.28515625" style="178" customWidth="1"/>
    <col min="76" max="76" width="11" style="178" customWidth="1"/>
    <col min="77" max="77" width="12.42578125" style="178" customWidth="1"/>
    <col min="78" max="79" width="11.42578125" style="177" customWidth="1"/>
    <col min="80" max="80" width="12.28515625" style="177" customWidth="1"/>
    <col min="81" max="81" width="7.85546875" style="177" customWidth="1"/>
    <col min="82" max="82" width="81" style="177" customWidth="1"/>
    <col min="83" max="83" width="14.140625" style="177" customWidth="1"/>
    <col min="84" max="84" width="11.7109375" style="177" customWidth="1"/>
    <col min="85" max="85" width="19.28515625" style="177" customWidth="1"/>
    <col min="86" max="86" width="25.42578125" style="177" customWidth="1"/>
    <col min="87" max="87" width="15.7109375" style="178" customWidth="1"/>
    <col min="88" max="91" width="10.7109375" style="178" customWidth="1"/>
    <col min="92" max="92" width="13.28515625" style="178" customWidth="1"/>
    <col min="93" max="93" width="11.42578125" style="178" customWidth="1"/>
    <col min="94" max="94" width="10.5703125" style="178" customWidth="1"/>
    <col min="95" max="96" width="11.42578125" style="177" customWidth="1"/>
    <col min="97" max="97" width="12.28515625" style="177" customWidth="1"/>
    <col min="98" max="98" width="7.85546875" style="177" customWidth="1"/>
    <col min="99" max="99" width="81" style="177" customWidth="1"/>
    <col min="100" max="100" width="14.140625" style="177" customWidth="1"/>
    <col min="101" max="101" width="11.7109375" style="177" customWidth="1"/>
    <col min="102" max="102" width="19.28515625" style="177" customWidth="1"/>
    <col min="103" max="103" width="25.42578125" style="177" customWidth="1"/>
    <col min="104" max="104" width="15.7109375" style="178" customWidth="1"/>
    <col min="105" max="108" width="10.7109375" style="178" customWidth="1"/>
    <col min="109" max="109" width="13.28515625" style="178" customWidth="1"/>
    <col min="110" max="110" width="16.7109375" style="178" customWidth="1"/>
    <col min="111" max="111" width="15" style="178" customWidth="1"/>
    <col min="112" max="113" width="11.42578125" style="177" customWidth="1"/>
    <col min="114" max="114" width="18.7109375" style="177" customWidth="1"/>
    <col min="115" max="115" width="7.85546875" style="177" customWidth="1"/>
    <col min="116" max="116" width="95.5703125" style="177" customWidth="1"/>
    <col min="117" max="117" width="14.140625" style="177" customWidth="1"/>
    <col min="118" max="118" width="11.7109375" style="177" customWidth="1"/>
    <col min="119" max="119" width="16.85546875" style="177" customWidth="1"/>
    <col min="120" max="120" width="25.140625" style="177" customWidth="1"/>
    <col min="121" max="121" width="15.7109375" style="178" customWidth="1"/>
    <col min="122" max="125" width="10.7109375" style="178" customWidth="1"/>
    <col min="126" max="126" width="13.28515625" style="178" customWidth="1"/>
    <col min="127" max="127" width="15" style="178" customWidth="1"/>
    <col min="128" max="128" width="10.140625" style="178" customWidth="1"/>
    <col min="129" max="130" width="11.42578125" style="177" customWidth="1"/>
    <col min="131" max="131" width="12.28515625" style="177" customWidth="1"/>
    <col min="132" max="132" width="7.85546875" style="177" customWidth="1"/>
    <col min="133" max="133" width="81.28515625" style="177" customWidth="1"/>
    <col min="134" max="134" width="14.140625" style="177" customWidth="1"/>
    <col min="135" max="135" width="11.7109375" style="177" customWidth="1"/>
    <col min="136" max="136" width="19.28515625" style="177" customWidth="1"/>
    <col min="137" max="137" width="25.42578125" style="177" customWidth="1"/>
    <col min="138" max="138" width="15.7109375" style="178" customWidth="1"/>
    <col min="139" max="142" width="10.7109375" style="178" customWidth="1"/>
    <col min="143" max="143" width="13.28515625" style="178" customWidth="1"/>
    <col min="144" max="144" width="16.7109375" style="178" customWidth="1"/>
    <col min="145" max="145" width="15" style="178" customWidth="1"/>
    <col min="146" max="147" width="11.42578125" style="177" customWidth="1"/>
    <col min="148" max="148" width="17" style="177" customWidth="1"/>
    <col min="149" max="149" width="7.85546875" style="177" customWidth="1"/>
    <col min="150" max="150" width="82.140625" style="177" customWidth="1"/>
    <col min="151" max="151" width="14.140625" style="177" customWidth="1"/>
    <col min="152" max="152" width="11.7109375" style="177" customWidth="1"/>
    <col min="153" max="153" width="19.28515625" style="177" customWidth="1"/>
    <col min="154" max="154" width="25.42578125" style="177" customWidth="1"/>
    <col min="155" max="155" width="15.7109375" style="178" customWidth="1"/>
    <col min="156" max="159" width="10.7109375" style="178" customWidth="1"/>
    <col min="160" max="160" width="13.28515625" style="178" customWidth="1"/>
    <col min="161" max="161" width="16.7109375" style="178" customWidth="1"/>
    <col min="162" max="162" width="15" style="178" customWidth="1"/>
    <col min="163" max="164" width="11.42578125" style="177" customWidth="1"/>
    <col min="165" max="165" width="12.28515625" style="177" customWidth="1"/>
    <col min="166" max="166" width="7.85546875" style="177" customWidth="1"/>
    <col min="167" max="167" width="89.85546875" style="177" customWidth="1"/>
    <col min="168" max="168" width="14.140625" style="177" customWidth="1"/>
    <col min="169" max="169" width="11.7109375" style="177" customWidth="1"/>
    <col min="170" max="170" width="19.28515625" style="177" customWidth="1"/>
    <col min="171" max="171" width="25.42578125" style="177" customWidth="1"/>
    <col min="172" max="172" width="7.85546875" style="178" customWidth="1"/>
    <col min="173" max="173" width="7.42578125" style="178" customWidth="1"/>
    <col min="174" max="176" width="10.7109375" style="178" customWidth="1"/>
    <col min="177" max="177" width="13.28515625" style="178" customWidth="1"/>
    <col min="178" max="178" width="16.7109375" style="178" customWidth="1"/>
    <col min="179" max="179" width="15" style="178" customWidth="1"/>
    <col min="180" max="181" width="11.42578125" style="177" customWidth="1"/>
    <col min="182" max="182" width="12.28515625" style="177" customWidth="1"/>
    <col min="183" max="183" width="7.85546875" style="177" customWidth="1"/>
    <col min="184" max="184" width="82.7109375" style="177" customWidth="1"/>
    <col min="185" max="185" width="14.140625" style="177" customWidth="1"/>
    <col min="186" max="186" width="11.7109375" style="177" customWidth="1"/>
    <col min="187" max="187" width="19.28515625" style="177" customWidth="1"/>
    <col min="188" max="188" width="25.42578125" style="177" customWidth="1"/>
    <col min="189" max="189" width="15.7109375" style="178" customWidth="1"/>
    <col min="190" max="193" width="10.7109375" style="178" customWidth="1"/>
    <col min="194" max="194" width="13.28515625" style="178" customWidth="1"/>
    <col min="195" max="195" width="16.7109375" style="178" customWidth="1"/>
    <col min="196" max="196" width="15" style="178" customWidth="1"/>
    <col min="197" max="198" width="11.42578125" style="177" customWidth="1"/>
    <col min="199" max="199" width="6.85546875" style="177" customWidth="1"/>
    <col min="200" max="200" width="6.7109375" style="177" customWidth="1"/>
    <col min="201" max="201" width="82.140625" style="177" customWidth="1"/>
    <col min="202" max="202" width="7.5703125" style="177" customWidth="1"/>
    <col min="203" max="203" width="8.140625" style="177" customWidth="1"/>
    <col min="204" max="204" width="19.28515625" style="177" customWidth="1"/>
    <col min="205" max="205" width="25.42578125" style="177" customWidth="1"/>
    <col min="206" max="206" width="15.7109375" style="178" customWidth="1"/>
    <col min="207" max="210" width="10.7109375" style="178" customWidth="1"/>
    <col min="211" max="211" width="13.28515625" style="178" customWidth="1"/>
    <col min="212" max="212" width="16.7109375" style="178" customWidth="1"/>
    <col min="213" max="213" width="19.140625" style="178" customWidth="1"/>
    <col min="214" max="215" width="11.42578125" style="177" customWidth="1"/>
    <col min="216" max="216" width="12.28515625" style="177" customWidth="1"/>
    <col min="217" max="217" width="7.85546875" style="177" customWidth="1"/>
    <col min="218" max="218" width="81.28515625" style="177" customWidth="1"/>
    <col min="219" max="219" width="14.140625" style="177" customWidth="1"/>
    <col min="220" max="220" width="11.7109375" style="177" customWidth="1"/>
    <col min="221" max="221" width="19.28515625" style="177" customWidth="1"/>
    <col min="222" max="222" width="25.42578125" style="177" customWidth="1"/>
    <col min="223" max="223" width="15.7109375" style="178" customWidth="1"/>
    <col min="224" max="227" width="10.7109375" style="178" customWidth="1"/>
    <col min="228" max="228" width="13.28515625" style="178" customWidth="1"/>
    <col min="229" max="229" width="16.7109375" style="178" customWidth="1"/>
    <col min="230" max="230" width="15" style="178" customWidth="1"/>
    <col min="231" max="232" width="11.42578125" style="177" customWidth="1"/>
    <col min="233" max="233" width="9.140625" style="177" hidden="1" customWidth="1"/>
    <col min="234" max="234" width="109" style="177" hidden="1" customWidth="1"/>
    <col min="235" max="235" width="11" style="177" hidden="1" customWidth="1"/>
    <col min="236" max="236" width="13" style="177" hidden="1" customWidth="1"/>
    <col min="237" max="237" width="18.7109375" style="177" hidden="1" customWidth="1"/>
    <col min="238" max="238" width="19.85546875" style="177" hidden="1" customWidth="1"/>
    <col min="239" max="239" width="25" style="177" hidden="1" customWidth="1"/>
    <col min="240" max="240" width="15.7109375" style="178" hidden="1" customWidth="1"/>
    <col min="241" max="244" width="10.7109375" style="178" hidden="1" customWidth="1"/>
    <col min="245" max="245" width="13.28515625" style="178" hidden="1" customWidth="1"/>
    <col min="246" max="246" width="16.7109375" style="178" hidden="1" customWidth="1"/>
    <col min="247" max="247" width="15" style="178" hidden="1" customWidth="1"/>
    <col min="248" max="249" width="11.42578125" style="177" hidden="1" customWidth="1"/>
    <col min="250" max="250" width="9.140625" style="177" hidden="1" customWidth="1"/>
    <col min="251" max="251" width="109" style="177" hidden="1" customWidth="1"/>
    <col min="252" max="252" width="11" style="177" hidden="1" customWidth="1"/>
    <col min="253" max="253" width="13" style="177" hidden="1" customWidth="1"/>
    <col min="254" max="254" width="18.7109375" style="177" hidden="1" customWidth="1"/>
    <col min="255" max="255" width="19.85546875" style="177" hidden="1" customWidth="1"/>
    <col min="256" max="256" width="25" style="177" hidden="1" customWidth="1"/>
    <col min="257" max="257" width="15.7109375" style="178" hidden="1" customWidth="1"/>
    <col min="258" max="261" width="10.7109375" style="178" hidden="1" customWidth="1"/>
    <col min="262" max="262" width="13.28515625" style="178" hidden="1" customWidth="1"/>
    <col min="263" max="263" width="16.7109375" style="178" hidden="1" customWidth="1"/>
    <col min="264" max="264" width="15" style="178" hidden="1" customWidth="1"/>
    <col min="265" max="265" width="11.42578125" style="177" hidden="1" customWidth="1"/>
    <col min="266" max="267" width="0" style="177" hidden="1" customWidth="1"/>
    <col min="268" max="268" width="98" style="177" hidden="1" customWidth="1"/>
    <col min="269" max="273" width="0" style="177" hidden="1" customWidth="1"/>
    <col min="274" max="279" width="7.5703125" style="177" hidden="1" customWidth="1"/>
    <col min="280" max="284" width="0" style="177" hidden="1" customWidth="1"/>
    <col min="285" max="285" width="81.42578125" style="177" hidden="1" customWidth="1"/>
    <col min="286" max="288" width="0" style="177" hidden="1" customWidth="1"/>
    <col min="289" max="289" width="16.140625" style="177" hidden="1" customWidth="1"/>
    <col min="290" max="290" width="17.7109375" style="177" hidden="1" customWidth="1"/>
    <col min="291" max="296" width="7.7109375" style="177" hidden="1" customWidth="1"/>
    <col min="297" max="297" width="13.42578125" style="177" hidden="1" customWidth="1"/>
    <col min="298" max="437" width="0" style="177" hidden="1" customWidth="1"/>
    <col min="438" max="438" width="49.42578125" style="177" hidden="1" customWidth="1"/>
    <col min="439" max="454" width="0" style="177" hidden="1" customWidth="1"/>
    <col min="455" max="455" width="47.85546875" style="177" hidden="1" customWidth="1"/>
    <col min="456" max="470" width="0" style="177" hidden="1" customWidth="1"/>
    <col min="471" max="471" width="4.5703125" style="177" hidden="1" customWidth="1"/>
    <col min="472" max="472" width="44.85546875" style="177" hidden="1" customWidth="1"/>
    <col min="473" max="487" width="0" style="177" hidden="1" customWidth="1"/>
    <col min="488" max="488" width="4.5703125" style="177" hidden="1" customWidth="1"/>
    <col min="489" max="489" width="28.85546875" style="177" hidden="1" customWidth="1"/>
    <col min="490" max="505" width="0" style="177" hidden="1" customWidth="1"/>
    <col min="506" max="506" width="57.85546875" style="177" hidden="1" customWidth="1"/>
    <col min="507" max="522" width="0" style="177" hidden="1" customWidth="1"/>
    <col min="523" max="16384" width="11.42578125" style="177"/>
  </cols>
  <sheetData>
    <row r="1" spans="2:519" ht="13.5" thickBot="1"/>
    <row r="2" spans="2:519" ht="13.5" customHeight="1" thickTop="1" thickBot="1">
      <c r="L2" s="1105">
        <v>1</v>
      </c>
      <c r="M2" s="1203" t="s">
        <v>3</v>
      </c>
      <c r="N2" s="1099" t="str">
        <f>VLOOKUP(L2,LISTA_OFERENTES,2,FALSE)</f>
        <v>URBÁNICO S.A.S</v>
      </c>
      <c r="O2" s="1100"/>
      <c r="P2" s="1100"/>
      <c r="Q2" s="1101"/>
      <c r="AC2" s="1105">
        <v>2</v>
      </c>
      <c r="AD2" s="1105" t="s">
        <v>3</v>
      </c>
      <c r="AE2" s="1099" t="str">
        <f>VLOOKUP(AC2,LISTA_OFERENTES,2,FALSE)</f>
        <v>DISEÑO CONCRETO S.A.S</v>
      </c>
      <c r="AF2" s="1100"/>
      <c r="AG2" s="1100"/>
      <c r="AH2" s="1101"/>
      <c r="AT2" s="1105">
        <v>3</v>
      </c>
      <c r="AU2" s="1105" t="s">
        <v>3</v>
      </c>
      <c r="AV2" s="1099" t="str">
        <f>VLOOKUP(AT2,LISTA_OFERENTES,2,FALSE)</f>
        <v>LUIS CARLOS PARRA</v>
      </c>
      <c r="AW2" s="1100"/>
      <c r="AX2" s="1100"/>
      <c r="AY2" s="1101"/>
      <c r="BK2" s="1105">
        <v>4</v>
      </c>
      <c r="BL2" s="1105" t="s">
        <v>3</v>
      </c>
      <c r="BM2" s="1099" t="str">
        <f>VLOOKUP(BK2,LISTA_OFERENTES,2,FALSE)</f>
        <v>OMEGA INGENIERÍA ASOCIADOS S.A.S</v>
      </c>
      <c r="BN2" s="1100"/>
      <c r="BO2" s="1100"/>
      <c r="BP2" s="1101"/>
      <c r="CB2" s="1105">
        <v>5</v>
      </c>
      <c r="CC2" s="1105" t="s">
        <v>3</v>
      </c>
      <c r="CD2" s="1099" t="str">
        <f>VLOOKUP(CB2,LISTA_OFERENTES,2,FALSE)</f>
        <v>CONSTRUCTORA 2G S.A.S</v>
      </c>
      <c r="CE2" s="1100"/>
      <c r="CF2" s="1100"/>
      <c r="CG2" s="1101"/>
      <c r="CS2" s="1105">
        <v>6</v>
      </c>
      <c r="CT2" s="1105" t="s">
        <v>3</v>
      </c>
      <c r="CU2" s="1099" t="str">
        <f>VLOOKUP(CS2,LISTA_OFERENTES,2,FALSE)</f>
        <v>CNV CONSTRUCCIONES S.A.S</v>
      </c>
      <c r="CV2" s="1100"/>
      <c r="CW2" s="1100"/>
      <c r="CX2" s="1101"/>
      <c r="DJ2" s="1105">
        <v>7</v>
      </c>
      <c r="DK2" s="1105" t="s">
        <v>3</v>
      </c>
      <c r="DL2" s="1099" t="str">
        <f>VLOOKUP(DJ2,LISTA_OFERENTES,2,FALSE)</f>
        <v>GUSTAVO ADOLFO CARMONA ALARCÓN</v>
      </c>
      <c r="DM2" s="1100"/>
      <c r="DN2" s="1100"/>
      <c r="DO2" s="1101"/>
      <c r="EA2" s="1105">
        <v>8</v>
      </c>
      <c r="EB2" s="1105" t="s">
        <v>3</v>
      </c>
      <c r="EC2" s="1099" t="str">
        <f>VLOOKUP(EA2,LISTA_OFERENTES,2,FALSE)</f>
        <v>ANGELA MARÍA CÁRDENAS ZAPATA</v>
      </c>
      <c r="ED2" s="1100"/>
      <c r="EE2" s="1100"/>
      <c r="EF2" s="1101"/>
      <c r="ER2" s="1105">
        <v>9</v>
      </c>
      <c r="ES2" s="1105" t="s">
        <v>3</v>
      </c>
      <c r="ET2" s="1099" t="str">
        <f>VLOOKUP(ER2,LISTA_OFERENTES,2,FALSE)</f>
        <v>O.L INGENIERÍA DE CONSTRUCCIÓN S.A.S</v>
      </c>
      <c r="EU2" s="1100"/>
      <c r="EV2" s="1100"/>
      <c r="EW2" s="1101"/>
      <c r="FI2" s="1105">
        <v>10</v>
      </c>
      <c r="FJ2" s="1105" t="s">
        <v>3</v>
      </c>
      <c r="FK2" s="1099" t="str">
        <f>VLOOKUP(FI2,LISTA_OFERENTES,2,FALSE)</f>
        <v>INGEOMEGA S.A.S</v>
      </c>
      <c r="FL2" s="1100"/>
      <c r="FM2" s="1100"/>
      <c r="FN2" s="1101"/>
      <c r="FZ2" s="1105">
        <v>11</v>
      </c>
      <c r="GA2" s="1105" t="s">
        <v>3</v>
      </c>
      <c r="GB2" s="1099" t="str">
        <f>VLOOKUP(FZ2,LISTA_OFERENTES,2,FALSE)</f>
        <v>IDEAS Y SOLUCIONES CIVILES DE COLOMBIA S.A.S</v>
      </c>
      <c r="GC2" s="1100"/>
      <c r="GD2" s="1100"/>
      <c r="GE2" s="1101"/>
      <c r="GQ2" s="1105">
        <v>12</v>
      </c>
      <c r="GR2" s="1105" t="s">
        <v>3</v>
      </c>
      <c r="GS2" s="1099" t="str">
        <f>VLOOKUP(GQ2,LISTA_OFERENTES,2,FALSE)</f>
        <v>INGEADE S.A.S</v>
      </c>
      <c r="GT2" s="1100"/>
      <c r="GU2" s="1100"/>
      <c r="GV2" s="1101"/>
      <c r="HH2" s="1105">
        <v>13</v>
      </c>
      <c r="HI2" s="1105" t="s">
        <v>3</v>
      </c>
      <c r="HJ2" s="1099" t="str">
        <f>VLOOKUP(HH2,LISTA_OFERENTES,2,FALSE)</f>
        <v>INGAP S.A.S</v>
      </c>
      <c r="HK2" s="1100"/>
      <c r="HL2" s="1100"/>
      <c r="HM2" s="1101"/>
      <c r="HY2" s="1105">
        <v>14</v>
      </c>
      <c r="HZ2" s="1105" t="s">
        <v>3</v>
      </c>
      <c r="IA2" s="1099" t="str">
        <f>VLOOKUP(HY2,LISTA_OFERENTES,2,FALSE)</f>
        <v>N</v>
      </c>
      <c r="IB2" s="1100"/>
      <c r="IC2" s="1100"/>
      <c r="ID2" s="1101"/>
      <c r="IP2" s="1105">
        <v>15</v>
      </c>
      <c r="IQ2" s="1105" t="s">
        <v>3</v>
      </c>
      <c r="IR2" s="1099" t="str">
        <f>VLOOKUP(IP2,LISTA_OFERENTES,2,FALSE)</f>
        <v>Ñ</v>
      </c>
      <c r="IS2" s="1100"/>
      <c r="IT2" s="1100"/>
      <c r="IU2" s="1101"/>
      <c r="JG2" s="1105">
        <v>16</v>
      </c>
      <c r="JH2" s="1105" t="s">
        <v>3</v>
      </c>
      <c r="JI2" s="1099" t="str">
        <f>VLOOKUP(JG2,LISTA_OFERENTES,2,FALSE)</f>
        <v>O1</v>
      </c>
      <c r="JJ2" s="1100"/>
      <c r="JK2" s="1100"/>
      <c r="JL2" s="1101"/>
      <c r="JN2" s="178"/>
      <c r="JO2" s="178"/>
      <c r="JP2" s="178"/>
      <c r="JQ2" s="178"/>
      <c r="JR2" s="178"/>
      <c r="JS2" s="178"/>
      <c r="JT2" s="178"/>
      <c r="JU2" s="178"/>
      <c r="JX2" s="1105">
        <v>17</v>
      </c>
      <c r="JY2" s="1105" t="s">
        <v>3</v>
      </c>
      <c r="JZ2" s="1099" t="str">
        <f>VLOOKUP(JX2,LISTA_OFERENTES,2,FALSE)</f>
        <v>O2</v>
      </c>
      <c r="KA2" s="1100"/>
      <c r="KB2" s="1100"/>
      <c r="KC2" s="1101"/>
      <c r="KE2" s="178"/>
      <c r="KF2" s="178"/>
      <c r="KG2" s="178"/>
      <c r="KH2" s="178"/>
      <c r="KI2" s="178"/>
      <c r="KJ2" s="178"/>
      <c r="KK2" s="178"/>
      <c r="KL2" s="178"/>
      <c r="KO2" s="1105">
        <v>18</v>
      </c>
      <c r="KP2" s="1105" t="s">
        <v>3</v>
      </c>
      <c r="KQ2" s="1099" t="str">
        <f>VLOOKUP(KO2,LISTA_OFERENTES,2,FALSE)</f>
        <v>O3</v>
      </c>
      <c r="KR2" s="1100"/>
      <c r="KS2" s="1100"/>
      <c r="KT2" s="1101"/>
      <c r="KV2" s="178"/>
      <c r="KW2" s="178"/>
      <c r="KX2" s="178"/>
      <c r="KY2" s="178"/>
      <c r="KZ2" s="178"/>
      <c r="LA2" s="178"/>
      <c r="LB2" s="178"/>
      <c r="LC2" s="178"/>
      <c r="LF2" s="1105">
        <v>19</v>
      </c>
      <c r="LG2" s="1105" t="s">
        <v>3</v>
      </c>
      <c r="LH2" s="1099" t="str">
        <f>VLOOKUP(LF2,LISTA_OFERENTES,2,FALSE)</f>
        <v>O4</v>
      </c>
      <c r="LI2" s="1100"/>
      <c r="LJ2" s="1100"/>
      <c r="LK2" s="1101"/>
      <c r="LM2" s="178"/>
      <c r="LN2" s="178"/>
      <c r="LO2" s="178"/>
      <c r="LP2" s="178"/>
      <c r="LQ2" s="178"/>
      <c r="LR2" s="178"/>
      <c r="LS2" s="178"/>
      <c r="LT2" s="178"/>
      <c r="LW2" s="1105">
        <v>20</v>
      </c>
      <c r="LX2" s="1105" t="s">
        <v>3</v>
      </c>
      <c r="LY2" s="1099" t="str">
        <f>VLOOKUP(LW2,LISTA_OFERENTES,2,FALSE)</f>
        <v>O5</v>
      </c>
      <c r="LZ2" s="1100"/>
      <c r="MA2" s="1100"/>
      <c r="MB2" s="1101"/>
      <c r="MD2" s="178"/>
      <c r="ME2" s="178"/>
      <c r="MF2" s="178"/>
      <c r="MG2" s="178"/>
      <c r="MH2" s="178"/>
      <c r="MI2" s="178"/>
      <c r="MJ2" s="178"/>
      <c r="MK2" s="178"/>
      <c r="MN2" s="1105">
        <v>21</v>
      </c>
      <c r="MO2" s="1105" t="s">
        <v>3</v>
      </c>
      <c r="MP2" s="1099" t="str">
        <f>VLOOKUP(MN2,LISTA_OFERENTES,2,FALSE)</f>
        <v>O6</v>
      </c>
      <c r="MQ2" s="1100"/>
      <c r="MR2" s="1100"/>
      <c r="MS2" s="1101"/>
      <c r="MU2" s="178"/>
      <c r="MV2" s="178"/>
      <c r="MW2" s="178"/>
      <c r="MX2" s="178"/>
      <c r="MY2" s="178"/>
      <c r="MZ2" s="178"/>
      <c r="NA2" s="178"/>
      <c r="NB2" s="178"/>
      <c r="NE2" s="1105">
        <v>22</v>
      </c>
      <c r="NF2" s="1105" t="s">
        <v>3</v>
      </c>
      <c r="NG2" s="1099" t="str">
        <f>VLOOKUP(NE2,LISTA_OFERENTES,2,FALSE)</f>
        <v>O7</v>
      </c>
      <c r="NH2" s="1100"/>
      <c r="NI2" s="1100"/>
      <c r="NJ2" s="1101"/>
      <c r="NL2" s="178"/>
      <c r="NM2" s="178"/>
      <c r="NN2" s="178"/>
      <c r="NO2" s="178"/>
      <c r="NP2" s="178"/>
      <c r="NQ2" s="178"/>
      <c r="NR2" s="178"/>
      <c r="NS2" s="178"/>
      <c r="NV2" s="1105">
        <v>23</v>
      </c>
      <c r="NW2" s="1105" t="s">
        <v>3</v>
      </c>
      <c r="NX2" s="1099" t="str">
        <f>VLOOKUP(NV2,LISTA_OFERENTES,2,FALSE)</f>
        <v>O8</v>
      </c>
      <c r="NY2" s="1100"/>
      <c r="NZ2" s="1100"/>
      <c r="OA2" s="1101"/>
      <c r="OC2" s="178"/>
      <c r="OD2" s="178"/>
      <c r="OE2" s="178"/>
      <c r="OF2" s="178"/>
      <c r="OG2" s="178"/>
      <c r="OH2" s="178"/>
      <c r="OI2" s="178"/>
      <c r="OJ2" s="178"/>
      <c r="OM2" s="1105">
        <v>24</v>
      </c>
      <c r="ON2" s="1105" t="s">
        <v>3</v>
      </c>
      <c r="OO2" s="1099" t="str">
        <f>VLOOKUP(OM2,LISTA_OFERENTES,2,FALSE)</f>
        <v>O9</v>
      </c>
      <c r="OP2" s="1100"/>
      <c r="OQ2" s="1100"/>
      <c r="OR2" s="1101"/>
      <c r="OT2" s="178"/>
      <c r="OU2" s="178"/>
      <c r="OV2" s="178"/>
      <c r="OW2" s="178"/>
      <c r="OX2" s="178"/>
      <c r="OY2" s="178"/>
      <c r="OZ2" s="178"/>
      <c r="PA2" s="178"/>
      <c r="PD2" s="1105">
        <v>25</v>
      </c>
      <c r="PE2" s="1105" t="s">
        <v>3</v>
      </c>
      <c r="PF2" s="1099" t="str">
        <f>VLOOKUP(PD2,LISTA_OFERENTES,2,FALSE)</f>
        <v>O10</v>
      </c>
      <c r="PG2" s="1100"/>
      <c r="PH2" s="1100"/>
      <c r="PI2" s="1101"/>
      <c r="PK2" s="178"/>
      <c r="PL2" s="178"/>
      <c r="PM2" s="178"/>
      <c r="PN2" s="178"/>
      <c r="PO2" s="178"/>
      <c r="PP2" s="178"/>
      <c r="PQ2" s="178"/>
      <c r="PR2" s="178"/>
      <c r="PU2" s="1105">
        <v>26</v>
      </c>
      <c r="PV2" s="1105" t="s">
        <v>3</v>
      </c>
      <c r="PW2" s="1099" t="str">
        <f>VLOOKUP(PU2,LISTA_OFERENTES,2,FALSE)</f>
        <v>O11</v>
      </c>
      <c r="PX2" s="1100"/>
      <c r="PY2" s="1100"/>
      <c r="PZ2" s="1101"/>
      <c r="QB2" s="178"/>
      <c r="QC2" s="178"/>
      <c r="QD2" s="178"/>
      <c r="QE2" s="178"/>
      <c r="QF2" s="178"/>
      <c r="QG2" s="178"/>
      <c r="QH2" s="178"/>
      <c r="QI2" s="178"/>
      <c r="QL2" s="1105">
        <v>27</v>
      </c>
      <c r="QM2" s="1105" t="s">
        <v>3</v>
      </c>
      <c r="QN2" s="1099" t="str">
        <f>VLOOKUP(QL2,LISTA_OFERENTES,2,FALSE)</f>
        <v>O12</v>
      </c>
      <c r="QO2" s="1100"/>
      <c r="QP2" s="1100"/>
      <c r="QQ2" s="1101"/>
      <c r="QS2" s="178"/>
      <c r="QT2" s="178"/>
      <c r="QU2" s="178"/>
      <c r="QV2" s="178"/>
      <c r="QW2" s="178"/>
      <c r="QX2" s="178"/>
      <c r="QY2" s="178"/>
      <c r="QZ2" s="178"/>
      <c r="RC2" s="1105">
        <v>28</v>
      </c>
      <c r="RD2" s="1105" t="s">
        <v>3</v>
      </c>
      <c r="RE2" s="1099" t="str">
        <f>VLOOKUP(RC2,LISTA_OFERENTES,2,FALSE)</f>
        <v>O13</v>
      </c>
      <c r="RF2" s="1100"/>
      <c r="RG2" s="1100"/>
      <c r="RH2" s="1101"/>
      <c r="RJ2" s="178"/>
      <c r="RK2" s="178"/>
      <c r="RL2" s="178"/>
      <c r="RM2" s="178"/>
      <c r="RN2" s="178"/>
      <c r="RO2" s="178"/>
      <c r="RP2" s="178"/>
      <c r="RQ2" s="178"/>
      <c r="RT2" s="1105">
        <v>29</v>
      </c>
      <c r="RU2" s="1105" t="s">
        <v>3</v>
      </c>
      <c r="RV2" s="1099" t="str">
        <f>VLOOKUP(RT2,LISTA_OFERENTES,2,FALSE)</f>
        <v>O14</v>
      </c>
      <c r="RW2" s="1100"/>
      <c r="RX2" s="1100"/>
      <c r="RY2" s="1101"/>
      <c r="SA2" s="178"/>
      <c r="SB2" s="178"/>
      <c r="SC2" s="178"/>
      <c r="SD2" s="178"/>
      <c r="SE2" s="178"/>
      <c r="SF2" s="178"/>
      <c r="SG2" s="178"/>
      <c r="SH2" s="178"/>
      <c r="SK2" s="1105">
        <v>30</v>
      </c>
      <c r="SL2" s="1105" t="s">
        <v>3</v>
      </c>
      <c r="SM2" s="1099" t="str">
        <f>VLOOKUP(SK2,LISTA_OFERENTES,2,FALSE)</f>
        <v>O15</v>
      </c>
      <c r="SN2" s="1100"/>
      <c r="SO2" s="1100"/>
      <c r="SP2" s="1101"/>
      <c r="SR2" s="178"/>
      <c r="SS2" s="178"/>
      <c r="ST2" s="178"/>
      <c r="SU2" s="178"/>
      <c r="SV2" s="178"/>
      <c r="SW2" s="178"/>
      <c r="SX2" s="178"/>
      <c r="SY2" s="178"/>
    </row>
    <row r="3" spans="2:519" ht="13.5" customHeight="1" thickTop="1" thickBot="1">
      <c r="B3" s="1082" t="s">
        <v>125</v>
      </c>
      <c r="C3" s="1083"/>
      <c r="D3" s="1084"/>
      <c r="E3" s="1141" t="s">
        <v>4</v>
      </c>
      <c r="F3" s="1142"/>
      <c r="G3" s="1142"/>
      <c r="H3" s="1142"/>
      <c r="I3" s="1143"/>
      <c r="L3" s="1106"/>
      <c r="M3" s="1204"/>
      <c r="N3" s="1102"/>
      <c r="O3" s="1103"/>
      <c r="P3" s="1103"/>
      <c r="Q3" s="1104"/>
      <c r="AC3" s="1106"/>
      <c r="AD3" s="1106"/>
      <c r="AE3" s="1102"/>
      <c r="AF3" s="1103"/>
      <c r="AG3" s="1103"/>
      <c r="AH3" s="1104"/>
      <c r="AT3" s="1106"/>
      <c r="AU3" s="1106"/>
      <c r="AV3" s="1102"/>
      <c r="AW3" s="1103"/>
      <c r="AX3" s="1103"/>
      <c r="AY3" s="1104"/>
      <c r="BK3" s="1106"/>
      <c r="BL3" s="1106"/>
      <c r="BM3" s="1102"/>
      <c r="BN3" s="1103"/>
      <c r="BO3" s="1103"/>
      <c r="BP3" s="1104"/>
      <c r="CB3" s="1106"/>
      <c r="CC3" s="1106"/>
      <c r="CD3" s="1102"/>
      <c r="CE3" s="1103"/>
      <c r="CF3" s="1103"/>
      <c r="CG3" s="1104"/>
      <c r="CS3" s="1106"/>
      <c r="CT3" s="1106"/>
      <c r="CU3" s="1102"/>
      <c r="CV3" s="1103"/>
      <c r="CW3" s="1103"/>
      <c r="CX3" s="1104"/>
      <c r="DJ3" s="1106"/>
      <c r="DK3" s="1106"/>
      <c r="DL3" s="1102"/>
      <c r="DM3" s="1103"/>
      <c r="DN3" s="1103"/>
      <c r="DO3" s="1104"/>
      <c r="EA3" s="1106"/>
      <c r="EB3" s="1106"/>
      <c r="EC3" s="1102"/>
      <c r="ED3" s="1103"/>
      <c r="EE3" s="1103"/>
      <c r="EF3" s="1104"/>
      <c r="ER3" s="1106"/>
      <c r="ES3" s="1106"/>
      <c r="ET3" s="1102"/>
      <c r="EU3" s="1103"/>
      <c r="EV3" s="1103"/>
      <c r="EW3" s="1104"/>
      <c r="FI3" s="1106"/>
      <c r="FJ3" s="1106"/>
      <c r="FK3" s="1102"/>
      <c r="FL3" s="1103"/>
      <c r="FM3" s="1103"/>
      <c r="FN3" s="1104"/>
      <c r="FZ3" s="1106"/>
      <c r="GA3" s="1106"/>
      <c r="GB3" s="1102"/>
      <c r="GC3" s="1103"/>
      <c r="GD3" s="1103"/>
      <c r="GE3" s="1104"/>
      <c r="GQ3" s="1106"/>
      <c r="GR3" s="1106"/>
      <c r="GS3" s="1102"/>
      <c r="GT3" s="1103"/>
      <c r="GU3" s="1103"/>
      <c r="GV3" s="1104"/>
      <c r="HH3" s="1106"/>
      <c r="HI3" s="1106"/>
      <c r="HJ3" s="1102"/>
      <c r="HK3" s="1103"/>
      <c r="HL3" s="1103"/>
      <c r="HM3" s="1104"/>
      <c r="HY3" s="1106"/>
      <c r="HZ3" s="1106"/>
      <c r="IA3" s="1102"/>
      <c r="IB3" s="1103"/>
      <c r="IC3" s="1103"/>
      <c r="ID3" s="1104"/>
      <c r="IP3" s="1106"/>
      <c r="IQ3" s="1106"/>
      <c r="IR3" s="1102"/>
      <c r="IS3" s="1103"/>
      <c r="IT3" s="1103"/>
      <c r="IU3" s="1104"/>
      <c r="JG3" s="1106"/>
      <c r="JH3" s="1106"/>
      <c r="JI3" s="1102"/>
      <c r="JJ3" s="1103"/>
      <c r="JK3" s="1103"/>
      <c r="JL3" s="1104"/>
      <c r="JN3" s="178"/>
      <c r="JO3" s="178"/>
      <c r="JP3" s="178"/>
      <c r="JQ3" s="178"/>
      <c r="JR3" s="178"/>
      <c r="JS3" s="178"/>
      <c r="JT3" s="178"/>
      <c r="JU3" s="178"/>
      <c r="JX3" s="1106"/>
      <c r="JY3" s="1106"/>
      <c r="JZ3" s="1102"/>
      <c r="KA3" s="1103"/>
      <c r="KB3" s="1103"/>
      <c r="KC3" s="1104"/>
      <c r="KE3" s="178"/>
      <c r="KF3" s="178"/>
      <c r="KG3" s="178"/>
      <c r="KH3" s="178"/>
      <c r="KI3" s="178"/>
      <c r="KJ3" s="178"/>
      <c r="KK3" s="178"/>
      <c r="KL3" s="178"/>
      <c r="KO3" s="1106"/>
      <c r="KP3" s="1106"/>
      <c r="KQ3" s="1102"/>
      <c r="KR3" s="1103"/>
      <c r="KS3" s="1103"/>
      <c r="KT3" s="1104"/>
      <c r="KV3" s="178"/>
      <c r="KW3" s="178"/>
      <c r="KX3" s="178"/>
      <c r="KY3" s="178"/>
      <c r="KZ3" s="178"/>
      <c r="LA3" s="178"/>
      <c r="LB3" s="178"/>
      <c r="LC3" s="178"/>
      <c r="LF3" s="1106"/>
      <c r="LG3" s="1106"/>
      <c r="LH3" s="1102"/>
      <c r="LI3" s="1103"/>
      <c r="LJ3" s="1103"/>
      <c r="LK3" s="1104"/>
      <c r="LM3" s="178"/>
      <c r="LN3" s="178"/>
      <c r="LO3" s="178"/>
      <c r="LP3" s="178"/>
      <c r="LQ3" s="178"/>
      <c r="LR3" s="178"/>
      <c r="LS3" s="178"/>
      <c r="LT3" s="178"/>
      <c r="LW3" s="1106"/>
      <c r="LX3" s="1106"/>
      <c r="LY3" s="1102"/>
      <c r="LZ3" s="1103"/>
      <c r="MA3" s="1103"/>
      <c r="MB3" s="1104"/>
      <c r="MD3" s="178"/>
      <c r="ME3" s="178"/>
      <c r="MF3" s="178"/>
      <c r="MG3" s="178"/>
      <c r="MH3" s="178"/>
      <c r="MI3" s="178"/>
      <c r="MJ3" s="178"/>
      <c r="MK3" s="178"/>
      <c r="MN3" s="1106"/>
      <c r="MO3" s="1106"/>
      <c r="MP3" s="1102"/>
      <c r="MQ3" s="1103"/>
      <c r="MR3" s="1103"/>
      <c r="MS3" s="1104"/>
      <c r="MU3" s="178"/>
      <c r="MV3" s="178"/>
      <c r="MW3" s="178"/>
      <c r="MX3" s="178"/>
      <c r="MY3" s="178"/>
      <c r="MZ3" s="178"/>
      <c r="NA3" s="178"/>
      <c r="NB3" s="178"/>
      <c r="NE3" s="1106"/>
      <c r="NF3" s="1106"/>
      <c r="NG3" s="1102"/>
      <c r="NH3" s="1103"/>
      <c r="NI3" s="1103"/>
      <c r="NJ3" s="1104"/>
      <c r="NL3" s="178"/>
      <c r="NM3" s="178"/>
      <c r="NN3" s="178"/>
      <c r="NO3" s="178"/>
      <c r="NP3" s="178"/>
      <c r="NQ3" s="178"/>
      <c r="NR3" s="178"/>
      <c r="NS3" s="178"/>
      <c r="NV3" s="1106"/>
      <c r="NW3" s="1106"/>
      <c r="NX3" s="1102"/>
      <c r="NY3" s="1103"/>
      <c r="NZ3" s="1103"/>
      <c r="OA3" s="1104"/>
      <c r="OC3" s="178"/>
      <c r="OD3" s="178"/>
      <c r="OE3" s="178"/>
      <c r="OF3" s="178"/>
      <c r="OG3" s="178"/>
      <c r="OH3" s="178"/>
      <c r="OI3" s="178"/>
      <c r="OJ3" s="178"/>
      <c r="OM3" s="1106"/>
      <c r="ON3" s="1106"/>
      <c r="OO3" s="1102"/>
      <c r="OP3" s="1103"/>
      <c r="OQ3" s="1103"/>
      <c r="OR3" s="1104"/>
      <c r="OT3" s="178"/>
      <c r="OU3" s="178"/>
      <c r="OV3" s="178"/>
      <c r="OW3" s="178"/>
      <c r="OX3" s="178"/>
      <c r="OY3" s="178"/>
      <c r="OZ3" s="178"/>
      <c r="PA3" s="178"/>
      <c r="PD3" s="1106"/>
      <c r="PE3" s="1106"/>
      <c r="PF3" s="1102"/>
      <c r="PG3" s="1103"/>
      <c r="PH3" s="1103"/>
      <c r="PI3" s="1104"/>
      <c r="PK3" s="178"/>
      <c r="PL3" s="178"/>
      <c r="PM3" s="178"/>
      <c r="PN3" s="178"/>
      <c r="PO3" s="178"/>
      <c r="PP3" s="178"/>
      <c r="PQ3" s="178"/>
      <c r="PR3" s="178"/>
      <c r="PU3" s="1106"/>
      <c r="PV3" s="1106"/>
      <c r="PW3" s="1102"/>
      <c r="PX3" s="1103"/>
      <c r="PY3" s="1103"/>
      <c r="PZ3" s="1104"/>
      <c r="QB3" s="178"/>
      <c r="QC3" s="178"/>
      <c r="QD3" s="178"/>
      <c r="QE3" s="178"/>
      <c r="QF3" s="178"/>
      <c r="QG3" s="178"/>
      <c r="QH3" s="178"/>
      <c r="QI3" s="178"/>
      <c r="QL3" s="1106"/>
      <c r="QM3" s="1106"/>
      <c r="QN3" s="1102"/>
      <c r="QO3" s="1103"/>
      <c r="QP3" s="1103"/>
      <c r="QQ3" s="1104"/>
      <c r="QS3" s="178"/>
      <c r="QT3" s="178"/>
      <c r="QU3" s="178"/>
      <c r="QV3" s="178"/>
      <c r="QW3" s="178"/>
      <c r="QX3" s="178"/>
      <c r="QY3" s="178"/>
      <c r="QZ3" s="178"/>
      <c r="RC3" s="1106"/>
      <c r="RD3" s="1106"/>
      <c r="RE3" s="1102"/>
      <c r="RF3" s="1103"/>
      <c r="RG3" s="1103"/>
      <c r="RH3" s="1104"/>
      <c r="RJ3" s="178"/>
      <c r="RK3" s="178"/>
      <c r="RL3" s="178"/>
      <c r="RM3" s="178"/>
      <c r="RN3" s="178"/>
      <c r="RO3" s="178"/>
      <c r="RP3" s="178"/>
      <c r="RQ3" s="178"/>
      <c r="RT3" s="1106"/>
      <c r="RU3" s="1106"/>
      <c r="RV3" s="1102"/>
      <c r="RW3" s="1103"/>
      <c r="RX3" s="1103"/>
      <c r="RY3" s="1104"/>
      <c r="SA3" s="178"/>
      <c r="SB3" s="178"/>
      <c r="SC3" s="178"/>
      <c r="SD3" s="178"/>
      <c r="SE3" s="178"/>
      <c r="SF3" s="178"/>
      <c r="SG3" s="178"/>
      <c r="SH3" s="178"/>
      <c r="SK3" s="1106"/>
      <c r="SL3" s="1106"/>
      <c r="SM3" s="1102"/>
      <c r="SN3" s="1103"/>
      <c r="SO3" s="1103"/>
      <c r="SP3" s="1104"/>
      <c r="SR3" s="178"/>
      <c r="SS3" s="178"/>
      <c r="ST3" s="178"/>
      <c r="SU3" s="178"/>
      <c r="SV3" s="178"/>
      <c r="SW3" s="178"/>
      <c r="SX3" s="178"/>
      <c r="SY3" s="178"/>
    </row>
    <row r="4" spans="2:519" ht="19.5" customHeight="1" thickTop="1" thickBot="1">
      <c r="B4" s="1085"/>
      <c r="C4" s="1086"/>
      <c r="D4" s="1087"/>
      <c r="E4" s="1109" t="s">
        <v>380</v>
      </c>
      <c r="F4" s="1110"/>
      <c r="G4" s="1110"/>
      <c r="H4" s="1110"/>
      <c r="I4" s="1111"/>
      <c r="L4" s="1182" t="s">
        <v>593</v>
      </c>
      <c r="M4" s="1183"/>
      <c r="N4" s="1184"/>
      <c r="O4" s="1191" t="s">
        <v>4</v>
      </c>
      <c r="P4" s="1192"/>
      <c r="Q4" s="1192"/>
      <c r="R4" s="1193"/>
      <c r="S4" s="1107" t="s">
        <v>109</v>
      </c>
      <c r="T4" s="1107" t="s">
        <v>88</v>
      </c>
      <c r="U4" s="1107" t="s">
        <v>89</v>
      </c>
      <c r="V4" s="1144" t="s">
        <v>90</v>
      </c>
      <c r="W4" s="1144" t="s">
        <v>91</v>
      </c>
      <c r="X4" s="1107" t="s">
        <v>92</v>
      </c>
      <c r="Y4" s="1107" t="s">
        <v>93</v>
      </c>
      <c r="Z4" s="1107" t="s">
        <v>94</v>
      </c>
      <c r="AC4" s="1197"/>
      <c r="AD4" s="1198"/>
      <c r="AE4" s="1199"/>
      <c r="AF4" s="1191" t="s">
        <v>4</v>
      </c>
      <c r="AG4" s="1192"/>
      <c r="AH4" s="1192"/>
      <c r="AI4" s="1193"/>
      <c r="AJ4" s="1107" t="s">
        <v>109</v>
      </c>
      <c r="AK4" s="1107" t="s">
        <v>88</v>
      </c>
      <c r="AL4" s="1107" t="s">
        <v>89</v>
      </c>
      <c r="AM4" s="1144" t="s">
        <v>90</v>
      </c>
      <c r="AN4" s="1144" t="s">
        <v>91</v>
      </c>
      <c r="AO4" s="1107" t="s">
        <v>92</v>
      </c>
      <c r="AP4" s="1107" t="s">
        <v>93</v>
      </c>
      <c r="AQ4" s="1107" t="s">
        <v>94</v>
      </c>
      <c r="AT4" s="1214"/>
      <c r="AU4" s="1215"/>
      <c r="AV4" s="1216"/>
      <c r="AW4" s="1167" t="s">
        <v>4</v>
      </c>
      <c r="AX4" s="1168"/>
      <c r="AY4" s="1168"/>
      <c r="AZ4" s="1169"/>
      <c r="BA4" s="1107" t="s">
        <v>109</v>
      </c>
      <c r="BB4" s="1107" t="s">
        <v>88</v>
      </c>
      <c r="BC4" s="1107" t="s">
        <v>89</v>
      </c>
      <c r="BD4" s="1144" t="s">
        <v>90</v>
      </c>
      <c r="BE4" s="1144" t="s">
        <v>91</v>
      </c>
      <c r="BF4" s="1107" t="s">
        <v>92</v>
      </c>
      <c r="BG4" s="1107" t="s">
        <v>93</v>
      </c>
      <c r="BH4" s="1107" t="s">
        <v>94</v>
      </c>
      <c r="BK4" s="1158"/>
      <c r="BL4" s="1159"/>
      <c r="BM4" s="1160"/>
      <c r="BN4" s="1167" t="s">
        <v>4</v>
      </c>
      <c r="BO4" s="1168"/>
      <c r="BP4" s="1168"/>
      <c r="BQ4" s="1169"/>
      <c r="BR4" s="1107" t="s">
        <v>109</v>
      </c>
      <c r="BS4" s="1107" t="s">
        <v>88</v>
      </c>
      <c r="BT4" s="1107" t="s">
        <v>89</v>
      </c>
      <c r="BU4" s="1144" t="s">
        <v>90</v>
      </c>
      <c r="BV4" s="1144" t="s">
        <v>91</v>
      </c>
      <c r="BW4" s="1107" t="s">
        <v>92</v>
      </c>
      <c r="BX4" s="1107" t="s">
        <v>93</v>
      </c>
      <c r="BY4" s="1107" t="s">
        <v>94</v>
      </c>
      <c r="CB4" s="1205" t="s">
        <v>597</v>
      </c>
      <c r="CC4" s="1206"/>
      <c r="CD4" s="1207"/>
      <c r="CE4" s="1167" t="s">
        <v>4</v>
      </c>
      <c r="CF4" s="1168"/>
      <c r="CG4" s="1168"/>
      <c r="CH4" s="1169"/>
      <c r="CI4" s="1107" t="s">
        <v>109</v>
      </c>
      <c r="CJ4" s="1107" t="s">
        <v>88</v>
      </c>
      <c r="CK4" s="1107" t="s">
        <v>89</v>
      </c>
      <c r="CL4" s="1144" t="s">
        <v>90</v>
      </c>
      <c r="CM4" s="1144" t="s">
        <v>91</v>
      </c>
      <c r="CN4" s="1107" t="s">
        <v>92</v>
      </c>
      <c r="CO4" s="1107" t="s">
        <v>93</v>
      </c>
      <c r="CP4" s="1107" t="s">
        <v>94</v>
      </c>
      <c r="CS4" s="1158"/>
      <c r="CT4" s="1159"/>
      <c r="CU4" s="1160"/>
      <c r="CV4" s="1167" t="s">
        <v>4</v>
      </c>
      <c r="CW4" s="1168"/>
      <c r="CX4" s="1168"/>
      <c r="CY4" s="1169"/>
      <c r="CZ4" s="1107" t="s">
        <v>109</v>
      </c>
      <c r="DA4" s="1107" t="s">
        <v>88</v>
      </c>
      <c r="DB4" s="1107" t="s">
        <v>89</v>
      </c>
      <c r="DC4" s="1144" t="s">
        <v>90</v>
      </c>
      <c r="DD4" s="1144" t="s">
        <v>91</v>
      </c>
      <c r="DE4" s="1107" t="s">
        <v>92</v>
      </c>
      <c r="DF4" s="1107" t="s">
        <v>93</v>
      </c>
      <c r="DG4" s="1107" t="s">
        <v>94</v>
      </c>
      <c r="DJ4" s="1158"/>
      <c r="DK4" s="1159"/>
      <c r="DL4" s="1160"/>
      <c r="DM4" s="1167" t="s">
        <v>4</v>
      </c>
      <c r="DN4" s="1168"/>
      <c r="DO4" s="1168"/>
      <c r="DP4" s="1169"/>
      <c r="DQ4" s="1107" t="s">
        <v>109</v>
      </c>
      <c r="DR4" s="1107" t="s">
        <v>88</v>
      </c>
      <c r="DS4" s="1107" t="s">
        <v>89</v>
      </c>
      <c r="DT4" s="1144" t="s">
        <v>90</v>
      </c>
      <c r="DU4" s="1144" t="s">
        <v>91</v>
      </c>
      <c r="DV4" s="1107" t="s">
        <v>92</v>
      </c>
      <c r="DW4" s="1107" t="s">
        <v>93</v>
      </c>
      <c r="DX4" s="1107" t="s">
        <v>94</v>
      </c>
      <c r="EA4" s="1217" t="s">
        <v>598</v>
      </c>
      <c r="EB4" s="1218"/>
      <c r="EC4" s="1219"/>
      <c r="ED4" s="1167" t="s">
        <v>4</v>
      </c>
      <c r="EE4" s="1168"/>
      <c r="EF4" s="1168"/>
      <c r="EG4" s="1169"/>
      <c r="EH4" s="1107" t="s">
        <v>109</v>
      </c>
      <c r="EI4" s="1107" t="s">
        <v>88</v>
      </c>
      <c r="EJ4" s="1107" t="s">
        <v>89</v>
      </c>
      <c r="EK4" s="1144" t="s">
        <v>90</v>
      </c>
      <c r="EL4" s="1144" t="s">
        <v>91</v>
      </c>
      <c r="EM4" s="1107" t="s">
        <v>92</v>
      </c>
      <c r="EN4" s="1107" t="s">
        <v>93</v>
      </c>
      <c r="EO4" s="1107" t="s">
        <v>94</v>
      </c>
      <c r="ER4" s="1158"/>
      <c r="ES4" s="1159"/>
      <c r="ET4" s="1160"/>
      <c r="EU4" s="1167" t="s">
        <v>4</v>
      </c>
      <c r="EV4" s="1168"/>
      <c r="EW4" s="1168"/>
      <c r="EX4" s="1169"/>
      <c r="EY4" s="1107" t="s">
        <v>109</v>
      </c>
      <c r="EZ4" s="1107" t="s">
        <v>88</v>
      </c>
      <c r="FA4" s="1107" t="s">
        <v>89</v>
      </c>
      <c r="FB4" s="1144" t="s">
        <v>90</v>
      </c>
      <c r="FC4" s="1144" t="s">
        <v>91</v>
      </c>
      <c r="FD4" s="1107" t="s">
        <v>92</v>
      </c>
      <c r="FE4" s="1107" t="s">
        <v>93</v>
      </c>
      <c r="FF4" s="1107" t="s">
        <v>94</v>
      </c>
      <c r="FI4" s="1214"/>
      <c r="FJ4" s="1215"/>
      <c r="FK4" s="1216"/>
      <c r="FL4" s="1167" t="s">
        <v>4</v>
      </c>
      <c r="FM4" s="1168"/>
      <c r="FN4" s="1168"/>
      <c r="FO4" s="1169"/>
      <c r="FP4" s="1107" t="s">
        <v>109</v>
      </c>
      <c r="FQ4" s="1107" t="s">
        <v>88</v>
      </c>
      <c r="FR4" s="1107" t="s">
        <v>89</v>
      </c>
      <c r="FS4" s="1144" t="s">
        <v>90</v>
      </c>
      <c r="FT4" s="1144" t="s">
        <v>91</v>
      </c>
      <c r="FU4" s="1107" t="s">
        <v>92</v>
      </c>
      <c r="FV4" s="1107" t="s">
        <v>93</v>
      </c>
      <c r="FW4" s="1107" t="s">
        <v>94</v>
      </c>
      <c r="FZ4" s="1158"/>
      <c r="GA4" s="1159"/>
      <c r="GB4" s="1160"/>
      <c r="GC4" s="1167" t="s">
        <v>4</v>
      </c>
      <c r="GD4" s="1168"/>
      <c r="GE4" s="1168"/>
      <c r="GF4" s="1169"/>
      <c r="GG4" s="1107" t="s">
        <v>109</v>
      </c>
      <c r="GH4" s="1107" t="s">
        <v>88</v>
      </c>
      <c r="GI4" s="1107" t="s">
        <v>89</v>
      </c>
      <c r="GJ4" s="1144" t="s">
        <v>90</v>
      </c>
      <c r="GK4" s="1144" t="s">
        <v>91</v>
      </c>
      <c r="GL4" s="1107" t="s">
        <v>92</v>
      </c>
      <c r="GM4" s="1107" t="s">
        <v>93</v>
      </c>
      <c r="GN4" s="1107" t="s">
        <v>94</v>
      </c>
      <c r="GQ4" s="1158" t="s">
        <v>593</v>
      </c>
      <c r="GR4" s="1159"/>
      <c r="GS4" s="1160"/>
      <c r="GT4" s="1167" t="s">
        <v>4</v>
      </c>
      <c r="GU4" s="1168"/>
      <c r="GV4" s="1168"/>
      <c r="GW4" s="1169"/>
      <c r="GX4" s="1107" t="s">
        <v>109</v>
      </c>
      <c r="GY4" s="1107" t="s">
        <v>88</v>
      </c>
      <c r="GZ4" s="1107" t="s">
        <v>89</v>
      </c>
      <c r="HA4" s="1144" t="s">
        <v>90</v>
      </c>
      <c r="HB4" s="1144" t="s">
        <v>91</v>
      </c>
      <c r="HC4" s="1107" t="s">
        <v>92</v>
      </c>
      <c r="HD4" s="1107" t="s">
        <v>93</v>
      </c>
      <c r="HE4" s="1107" t="s">
        <v>94</v>
      </c>
      <c r="HH4" s="1214"/>
      <c r="HI4" s="1215"/>
      <c r="HJ4" s="1216"/>
      <c r="HK4" s="1167" t="s">
        <v>4</v>
      </c>
      <c r="HL4" s="1168"/>
      <c r="HM4" s="1168"/>
      <c r="HN4" s="1169"/>
      <c r="HO4" s="1107" t="s">
        <v>109</v>
      </c>
      <c r="HP4" s="1107" t="s">
        <v>88</v>
      </c>
      <c r="HQ4" s="1107" t="s">
        <v>89</v>
      </c>
      <c r="HR4" s="1144" t="s">
        <v>90</v>
      </c>
      <c r="HS4" s="1144" t="s">
        <v>91</v>
      </c>
      <c r="HT4" s="1107" t="s">
        <v>92</v>
      </c>
      <c r="HU4" s="1107" t="s">
        <v>93</v>
      </c>
      <c r="HV4" s="1107" t="s">
        <v>94</v>
      </c>
      <c r="HY4" s="1146" t="s">
        <v>108</v>
      </c>
      <c r="HZ4" s="1147"/>
      <c r="IA4" s="1141" t="s">
        <v>4</v>
      </c>
      <c r="IB4" s="1142"/>
      <c r="IC4" s="1142"/>
      <c r="ID4" s="1142"/>
      <c r="IE4" s="1143"/>
      <c r="IF4" s="1107" t="s">
        <v>109</v>
      </c>
      <c r="IG4" s="1107" t="s">
        <v>88</v>
      </c>
      <c r="IH4" s="1107" t="s">
        <v>89</v>
      </c>
      <c r="II4" s="1144" t="s">
        <v>90</v>
      </c>
      <c r="IJ4" s="1144" t="s">
        <v>91</v>
      </c>
      <c r="IK4" s="1107" t="s">
        <v>92</v>
      </c>
      <c r="IL4" s="1107" t="s">
        <v>93</v>
      </c>
      <c r="IM4" s="1107" t="s">
        <v>94</v>
      </c>
      <c r="IP4" s="1146" t="s">
        <v>108</v>
      </c>
      <c r="IQ4" s="1147"/>
      <c r="IR4" s="1141" t="s">
        <v>4</v>
      </c>
      <c r="IS4" s="1142"/>
      <c r="IT4" s="1142"/>
      <c r="IU4" s="1142"/>
      <c r="IV4" s="1143"/>
      <c r="IW4" s="1107" t="s">
        <v>109</v>
      </c>
      <c r="IX4" s="1107" t="s">
        <v>88</v>
      </c>
      <c r="IY4" s="1107" t="s">
        <v>89</v>
      </c>
      <c r="IZ4" s="1144" t="s">
        <v>90</v>
      </c>
      <c r="JA4" s="1144" t="s">
        <v>91</v>
      </c>
      <c r="JB4" s="1107" t="s">
        <v>92</v>
      </c>
      <c r="JC4" s="1107" t="s">
        <v>93</v>
      </c>
      <c r="JD4" s="1107" t="s">
        <v>94</v>
      </c>
      <c r="JG4" s="1146" t="s">
        <v>108</v>
      </c>
      <c r="JH4" s="1147"/>
      <c r="JI4" s="1141" t="s">
        <v>4</v>
      </c>
      <c r="JJ4" s="1142"/>
      <c r="JK4" s="1142"/>
      <c r="JL4" s="1142"/>
      <c r="JM4" s="1143"/>
      <c r="JN4" s="1107" t="s">
        <v>109</v>
      </c>
      <c r="JO4" s="1107" t="s">
        <v>88</v>
      </c>
      <c r="JP4" s="1107" t="s">
        <v>89</v>
      </c>
      <c r="JQ4" s="1144" t="s">
        <v>90</v>
      </c>
      <c r="JR4" s="1144" t="s">
        <v>91</v>
      </c>
      <c r="JS4" s="1107" t="s">
        <v>92</v>
      </c>
      <c r="JT4" s="1107" t="s">
        <v>93</v>
      </c>
      <c r="JU4" s="1107" t="s">
        <v>94</v>
      </c>
      <c r="JX4" s="1146" t="s">
        <v>108</v>
      </c>
      <c r="JY4" s="1147"/>
      <c r="JZ4" s="1141" t="s">
        <v>4</v>
      </c>
      <c r="KA4" s="1142"/>
      <c r="KB4" s="1142"/>
      <c r="KC4" s="1142"/>
      <c r="KD4" s="1143"/>
      <c r="KE4" s="1107" t="s">
        <v>109</v>
      </c>
      <c r="KF4" s="1107" t="s">
        <v>88</v>
      </c>
      <c r="KG4" s="1107" t="s">
        <v>89</v>
      </c>
      <c r="KH4" s="1144" t="s">
        <v>90</v>
      </c>
      <c r="KI4" s="1144" t="s">
        <v>91</v>
      </c>
      <c r="KJ4" s="1107" t="s">
        <v>92</v>
      </c>
      <c r="KK4" s="1107" t="s">
        <v>93</v>
      </c>
      <c r="KL4" s="1107" t="s">
        <v>94</v>
      </c>
      <c r="KO4" s="1146" t="s">
        <v>108</v>
      </c>
      <c r="KP4" s="1147"/>
      <c r="KQ4" s="1141" t="s">
        <v>4</v>
      </c>
      <c r="KR4" s="1142"/>
      <c r="KS4" s="1142"/>
      <c r="KT4" s="1142"/>
      <c r="KU4" s="1143"/>
      <c r="KV4" s="1107" t="s">
        <v>109</v>
      </c>
      <c r="KW4" s="1107" t="s">
        <v>88</v>
      </c>
      <c r="KX4" s="1107" t="s">
        <v>89</v>
      </c>
      <c r="KY4" s="1144" t="s">
        <v>90</v>
      </c>
      <c r="KZ4" s="1144" t="s">
        <v>91</v>
      </c>
      <c r="LA4" s="1107" t="s">
        <v>92</v>
      </c>
      <c r="LB4" s="1107" t="s">
        <v>93</v>
      </c>
      <c r="LC4" s="1107" t="s">
        <v>94</v>
      </c>
      <c r="LF4" s="1146" t="s">
        <v>108</v>
      </c>
      <c r="LG4" s="1147"/>
      <c r="LH4" s="1141" t="s">
        <v>4</v>
      </c>
      <c r="LI4" s="1142"/>
      <c r="LJ4" s="1142"/>
      <c r="LK4" s="1142"/>
      <c r="LL4" s="1143"/>
      <c r="LM4" s="1107" t="s">
        <v>109</v>
      </c>
      <c r="LN4" s="1107" t="s">
        <v>88</v>
      </c>
      <c r="LO4" s="1107" t="s">
        <v>89</v>
      </c>
      <c r="LP4" s="1144" t="s">
        <v>90</v>
      </c>
      <c r="LQ4" s="1144" t="s">
        <v>91</v>
      </c>
      <c r="LR4" s="1107" t="s">
        <v>92</v>
      </c>
      <c r="LS4" s="1107" t="s">
        <v>93</v>
      </c>
      <c r="LT4" s="1107" t="s">
        <v>94</v>
      </c>
      <c r="LW4" s="1146" t="s">
        <v>108</v>
      </c>
      <c r="LX4" s="1147"/>
      <c r="LY4" s="1141" t="s">
        <v>4</v>
      </c>
      <c r="LZ4" s="1142"/>
      <c r="MA4" s="1142"/>
      <c r="MB4" s="1142"/>
      <c r="MC4" s="1143"/>
      <c r="MD4" s="1107" t="s">
        <v>109</v>
      </c>
      <c r="ME4" s="1107" t="s">
        <v>88</v>
      </c>
      <c r="MF4" s="1107" t="s">
        <v>89</v>
      </c>
      <c r="MG4" s="1144" t="s">
        <v>90</v>
      </c>
      <c r="MH4" s="1144" t="s">
        <v>91</v>
      </c>
      <c r="MI4" s="1107" t="s">
        <v>92</v>
      </c>
      <c r="MJ4" s="1107" t="s">
        <v>93</v>
      </c>
      <c r="MK4" s="1107" t="s">
        <v>94</v>
      </c>
      <c r="MN4" s="1146" t="s">
        <v>108</v>
      </c>
      <c r="MO4" s="1147"/>
      <c r="MP4" s="1141" t="s">
        <v>4</v>
      </c>
      <c r="MQ4" s="1142"/>
      <c r="MR4" s="1142"/>
      <c r="MS4" s="1142"/>
      <c r="MT4" s="1143"/>
      <c r="MU4" s="1107" t="s">
        <v>109</v>
      </c>
      <c r="MV4" s="1107" t="s">
        <v>88</v>
      </c>
      <c r="MW4" s="1107" t="s">
        <v>89</v>
      </c>
      <c r="MX4" s="1144" t="s">
        <v>90</v>
      </c>
      <c r="MY4" s="1144" t="s">
        <v>91</v>
      </c>
      <c r="MZ4" s="1107" t="s">
        <v>92</v>
      </c>
      <c r="NA4" s="1107" t="s">
        <v>93</v>
      </c>
      <c r="NB4" s="1107" t="s">
        <v>94</v>
      </c>
      <c r="NE4" s="1146" t="s">
        <v>108</v>
      </c>
      <c r="NF4" s="1147"/>
      <c r="NG4" s="1141" t="s">
        <v>4</v>
      </c>
      <c r="NH4" s="1142"/>
      <c r="NI4" s="1142"/>
      <c r="NJ4" s="1142"/>
      <c r="NK4" s="1143"/>
      <c r="NL4" s="1107" t="s">
        <v>109</v>
      </c>
      <c r="NM4" s="1107" t="s">
        <v>88</v>
      </c>
      <c r="NN4" s="1107" t="s">
        <v>89</v>
      </c>
      <c r="NO4" s="1144" t="s">
        <v>90</v>
      </c>
      <c r="NP4" s="1144" t="s">
        <v>91</v>
      </c>
      <c r="NQ4" s="1107" t="s">
        <v>92</v>
      </c>
      <c r="NR4" s="1107" t="s">
        <v>93</v>
      </c>
      <c r="NS4" s="1107" t="s">
        <v>94</v>
      </c>
      <c r="NV4" s="1146" t="s">
        <v>108</v>
      </c>
      <c r="NW4" s="1147"/>
      <c r="NX4" s="1141" t="s">
        <v>4</v>
      </c>
      <c r="NY4" s="1142"/>
      <c r="NZ4" s="1142"/>
      <c r="OA4" s="1142"/>
      <c r="OB4" s="1143"/>
      <c r="OC4" s="1107" t="s">
        <v>109</v>
      </c>
      <c r="OD4" s="1107" t="s">
        <v>88</v>
      </c>
      <c r="OE4" s="1107" t="s">
        <v>89</v>
      </c>
      <c r="OF4" s="1144" t="s">
        <v>90</v>
      </c>
      <c r="OG4" s="1144" t="s">
        <v>91</v>
      </c>
      <c r="OH4" s="1107" t="s">
        <v>92</v>
      </c>
      <c r="OI4" s="1107" t="s">
        <v>93</v>
      </c>
      <c r="OJ4" s="1107" t="s">
        <v>94</v>
      </c>
      <c r="OM4" s="1146" t="s">
        <v>108</v>
      </c>
      <c r="ON4" s="1147"/>
      <c r="OO4" s="1141" t="s">
        <v>4</v>
      </c>
      <c r="OP4" s="1142"/>
      <c r="OQ4" s="1142"/>
      <c r="OR4" s="1142"/>
      <c r="OS4" s="1143"/>
      <c r="OT4" s="1107" t="s">
        <v>109</v>
      </c>
      <c r="OU4" s="1107" t="s">
        <v>88</v>
      </c>
      <c r="OV4" s="1107" t="s">
        <v>89</v>
      </c>
      <c r="OW4" s="1144" t="s">
        <v>90</v>
      </c>
      <c r="OX4" s="1144" t="s">
        <v>91</v>
      </c>
      <c r="OY4" s="1107" t="s">
        <v>92</v>
      </c>
      <c r="OZ4" s="1107" t="s">
        <v>93</v>
      </c>
      <c r="PA4" s="1107" t="s">
        <v>94</v>
      </c>
      <c r="PD4" s="1146" t="s">
        <v>108</v>
      </c>
      <c r="PE4" s="1147"/>
      <c r="PF4" s="1141" t="s">
        <v>4</v>
      </c>
      <c r="PG4" s="1142"/>
      <c r="PH4" s="1142"/>
      <c r="PI4" s="1142"/>
      <c r="PJ4" s="1143"/>
      <c r="PK4" s="1107" t="s">
        <v>109</v>
      </c>
      <c r="PL4" s="1107" t="s">
        <v>88</v>
      </c>
      <c r="PM4" s="1107" t="s">
        <v>89</v>
      </c>
      <c r="PN4" s="1144" t="s">
        <v>90</v>
      </c>
      <c r="PO4" s="1144" t="s">
        <v>91</v>
      </c>
      <c r="PP4" s="1107" t="s">
        <v>92</v>
      </c>
      <c r="PQ4" s="1107" t="s">
        <v>93</v>
      </c>
      <c r="PR4" s="1107" t="s">
        <v>94</v>
      </c>
      <c r="PU4" s="1146" t="s">
        <v>108</v>
      </c>
      <c r="PV4" s="1147"/>
      <c r="PW4" s="1141" t="s">
        <v>4</v>
      </c>
      <c r="PX4" s="1142"/>
      <c r="PY4" s="1142"/>
      <c r="PZ4" s="1142"/>
      <c r="QA4" s="1143"/>
      <c r="QB4" s="1107" t="s">
        <v>109</v>
      </c>
      <c r="QC4" s="1107" t="s">
        <v>88</v>
      </c>
      <c r="QD4" s="1107" t="s">
        <v>89</v>
      </c>
      <c r="QE4" s="1144" t="s">
        <v>90</v>
      </c>
      <c r="QF4" s="1144" t="s">
        <v>91</v>
      </c>
      <c r="QG4" s="1107" t="s">
        <v>92</v>
      </c>
      <c r="QH4" s="1107" t="s">
        <v>93</v>
      </c>
      <c r="QI4" s="1107" t="s">
        <v>94</v>
      </c>
      <c r="QL4" s="1146" t="s">
        <v>108</v>
      </c>
      <c r="QM4" s="1147"/>
      <c r="QN4" s="1141" t="s">
        <v>4</v>
      </c>
      <c r="QO4" s="1142"/>
      <c r="QP4" s="1142"/>
      <c r="QQ4" s="1142"/>
      <c r="QR4" s="1143"/>
      <c r="QS4" s="1107" t="s">
        <v>109</v>
      </c>
      <c r="QT4" s="1107" t="s">
        <v>88</v>
      </c>
      <c r="QU4" s="1107" t="s">
        <v>89</v>
      </c>
      <c r="QV4" s="1144" t="s">
        <v>90</v>
      </c>
      <c r="QW4" s="1144" t="s">
        <v>91</v>
      </c>
      <c r="QX4" s="1107" t="s">
        <v>92</v>
      </c>
      <c r="QY4" s="1107" t="s">
        <v>93</v>
      </c>
      <c r="QZ4" s="1107" t="s">
        <v>94</v>
      </c>
      <c r="RC4" s="1146" t="s">
        <v>108</v>
      </c>
      <c r="RD4" s="1147"/>
      <c r="RE4" s="1141" t="s">
        <v>4</v>
      </c>
      <c r="RF4" s="1142"/>
      <c r="RG4" s="1142"/>
      <c r="RH4" s="1142"/>
      <c r="RI4" s="1143"/>
      <c r="RJ4" s="1107" t="s">
        <v>109</v>
      </c>
      <c r="RK4" s="1107" t="s">
        <v>88</v>
      </c>
      <c r="RL4" s="1107" t="s">
        <v>89</v>
      </c>
      <c r="RM4" s="1144" t="s">
        <v>90</v>
      </c>
      <c r="RN4" s="1144" t="s">
        <v>91</v>
      </c>
      <c r="RO4" s="1107" t="s">
        <v>92</v>
      </c>
      <c r="RP4" s="1107" t="s">
        <v>93</v>
      </c>
      <c r="RQ4" s="1107" t="s">
        <v>94</v>
      </c>
      <c r="RT4" s="1146" t="s">
        <v>108</v>
      </c>
      <c r="RU4" s="1147"/>
      <c r="RV4" s="1141" t="s">
        <v>4</v>
      </c>
      <c r="RW4" s="1142"/>
      <c r="RX4" s="1142"/>
      <c r="RY4" s="1142"/>
      <c r="RZ4" s="1143"/>
      <c r="SA4" s="1107" t="s">
        <v>109</v>
      </c>
      <c r="SB4" s="1107" t="s">
        <v>88</v>
      </c>
      <c r="SC4" s="1107" t="s">
        <v>89</v>
      </c>
      <c r="SD4" s="1144" t="s">
        <v>90</v>
      </c>
      <c r="SE4" s="1144" t="s">
        <v>91</v>
      </c>
      <c r="SF4" s="1107" t="s">
        <v>92</v>
      </c>
      <c r="SG4" s="1107" t="s">
        <v>93</v>
      </c>
      <c r="SH4" s="1107" t="s">
        <v>94</v>
      </c>
      <c r="SK4" s="1146" t="s">
        <v>108</v>
      </c>
      <c r="SL4" s="1147"/>
      <c r="SM4" s="1141" t="s">
        <v>4</v>
      </c>
      <c r="SN4" s="1142"/>
      <c r="SO4" s="1142"/>
      <c r="SP4" s="1142"/>
      <c r="SQ4" s="1143"/>
      <c r="SR4" s="1107" t="s">
        <v>109</v>
      </c>
      <c r="SS4" s="1107" t="s">
        <v>88</v>
      </c>
      <c r="ST4" s="1107" t="s">
        <v>89</v>
      </c>
      <c r="SU4" s="1144" t="s">
        <v>90</v>
      </c>
      <c r="SV4" s="1144" t="s">
        <v>91</v>
      </c>
      <c r="SW4" s="1107" t="s">
        <v>92</v>
      </c>
      <c r="SX4" s="1107" t="s">
        <v>93</v>
      </c>
      <c r="SY4" s="1107" t="s">
        <v>94</v>
      </c>
    </row>
    <row r="5" spans="2:519" ht="13.5" customHeight="1" thickTop="1">
      <c r="B5" s="1085"/>
      <c r="C5" s="1086"/>
      <c r="D5" s="1087"/>
      <c r="E5" s="1112"/>
      <c r="F5" s="1113"/>
      <c r="G5" s="1113"/>
      <c r="H5" s="1113"/>
      <c r="I5" s="1114"/>
      <c r="L5" s="1185"/>
      <c r="M5" s="1186"/>
      <c r="N5" s="1187"/>
      <c r="O5" s="1194" t="s">
        <v>380</v>
      </c>
      <c r="P5" s="1195"/>
      <c r="Q5" s="1195"/>
      <c r="R5" s="1196"/>
      <c r="S5" s="1108"/>
      <c r="T5" s="1108"/>
      <c r="U5" s="1108"/>
      <c r="V5" s="1145"/>
      <c r="W5" s="1145"/>
      <c r="X5" s="1108"/>
      <c r="Y5" s="1108"/>
      <c r="Z5" s="1108"/>
      <c r="AC5" s="1161"/>
      <c r="AD5" s="1162"/>
      <c r="AE5" s="1163"/>
      <c r="AF5" s="1194" t="s">
        <v>380</v>
      </c>
      <c r="AG5" s="1195"/>
      <c r="AH5" s="1195"/>
      <c r="AI5" s="1196"/>
      <c r="AJ5" s="1108"/>
      <c r="AK5" s="1108"/>
      <c r="AL5" s="1108"/>
      <c r="AM5" s="1145"/>
      <c r="AN5" s="1145"/>
      <c r="AO5" s="1108"/>
      <c r="AP5" s="1108"/>
      <c r="AQ5" s="1108"/>
      <c r="AT5" s="1185"/>
      <c r="AU5" s="1186"/>
      <c r="AV5" s="1187"/>
      <c r="AW5" s="1170" t="s">
        <v>380</v>
      </c>
      <c r="AX5" s="1171"/>
      <c r="AY5" s="1171"/>
      <c r="AZ5" s="1172"/>
      <c r="BA5" s="1108"/>
      <c r="BB5" s="1108"/>
      <c r="BC5" s="1108"/>
      <c r="BD5" s="1145"/>
      <c r="BE5" s="1145"/>
      <c r="BF5" s="1108"/>
      <c r="BG5" s="1108"/>
      <c r="BH5" s="1108"/>
      <c r="BK5" s="1161"/>
      <c r="BL5" s="1162"/>
      <c r="BM5" s="1163"/>
      <c r="BN5" s="1170" t="s">
        <v>380</v>
      </c>
      <c r="BO5" s="1171"/>
      <c r="BP5" s="1171"/>
      <c r="BQ5" s="1172"/>
      <c r="BR5" s="1108"/>
      <c r="BS5" s="1108"/>
      <c r="BT5" s="1108"/>
      <c r="BU5" s="1145"/>
      <c r="BV5" s="1145"/>
      <c r="BW5" s="1108"/>
      <c r="BX5" s="1108"/>
      <c r="BY5" s="1108"/>
      <c r="CB5" s="1208"/>
      <c r="CC5" s="1209"/>
      <c r="CD5" s="1210"/>
      <c r="CE5" s="1170" t="s">
        <v>380</v>
      </c>
      <c r="CF5" s="1171"/>
      <c r="CG5" s="1171"/>
      <c r="CH5" s="1172"/>
      <c r="CI5" s="1108"/>
      <c r="CJ5" s="1108"/>
      <c r="CK5" s="1108"/>
      <c r="CL5" s="1145"/>
      <c r="CM5" s="1145"/>
      <c r="CN5" s="1108"/>
      <c r="CO5" s="1108"/>
      <c r="CP5" s="1108"/>
      <c r="CS5" s="1161"/>
      <c r="CT5" s="1162"/>
      <c r="CU5" s="1163"/>
      <c r="CV5" s="1170" t="s">
        <v>380</v>
      </c>
      <c r="CW5" s="1171"/>
      <c r="CX5" s="1171"/>
      <c r="CY5" s="1172"/>
      <c r="CZ5" s="1108"/>
      <c r="DA5" s="1108"/>
      <c r="DB5" s="1108"/>
      <c r="DC5" s="1145"/>
      <c r="DD5" s="1145"/>
      <c r="DE5" s="1108"/>
      <c r="DF5" s="1108"/>
      <c r="DG5" s="1108"/>
      <c r="DJ5" s="1161"/>
      <c r="DK5" s="1162"/>
      <c r="DL5" s="1163"/>
      <c r="DM5" s="1170" t="s">
        <v>380</v>
      </c>
      <c r="DN5" s="1171"/>
      <c r="DO5" s="1171"/>
      <c r="DP5" s="1172"/>
      <c r="DQ5" s="1108"/>
      <c r="DR5" s="1108"/>
      <c r="DS5" s="1108"/>
      <c r="DT5" s="1145"/>
      <c r="DU5" s="1145"/>
      <c r="DV5" s="1108"/>
      <c r="DW5" s="1108"/>
      <c r="DX5" s="1108"/>
      <c r="EA5" s="1220"/>
      <c r="EB5" s="1221"/>
      <c r="EC5" s="1222"/>
      <c r="ED5" s="1170" t="s">
        <v>380</v>
      </c>
      <c r="EE5" s="1171"/>
      <c r="EF5" s="1171"/>
      <c r="EG5" s="1172"/>
      <c r="EH5" s="1108"/>
      <c r="EI5" s="1108"/>
      <c r="EJ5" s="1108"/>
      <c r="EK5" s="1145"/>
      <c r="EL5" s="1145"/>
      <c r="EM5" s="1108"/>
      <c r="EN5" s="1108"/>
      <c r="EO5" s="1108"/>
      <c r="ER5" s="1161"/>
      <c r="ES5" s="1162"/>
      <c r="ET5" s="1163"/>
      <c r="EU5" s="1170" t="s">
        <v>380</v>
      </c>
      <c r="EV5" s="1171"/>
      <c r="EW5" s="1171"/>
      <c r="EX5" s="1172"/>
      <c r="EY5" s="1108"/>
      <c r="EZ5" s="1108"/>
      <c r="FA5" s="1108"/>
      <c r="FB5" s="1145"/>
      <c r="FC5" s="1145"/>
      <c r="FD5" s="1108"/>
      <c r="FE5" s="1108"/>
      <c r="FF5" s="1108"/>
      <c r="FI5" s="1185"/>
      <c r="FJ5" s="1186"/>
      <c r="FK5" s="1187"/>
      <c r="FL5" s="1170" t="s">
        <v>380</v>
      </c>
      <c r="FM5" s="1171"/>
      <c r="FN5" s="1171"/>
      <c r="FO5" s="1172"/>
      <c r="FP5" s="1108"/>
      <c r="FQ5" s="1108"/>
      <c r="FR5" s="1108"/>
      <c r="FS5" s="1145"/>
      <c r="FT5" s="1145"/>
      <c r="FU5" s="1108"/>
      <c r="FV5" s="1108"/>
      <c r="FW5" s="1108"/>
      <c r="FZ5" s="1161"/>
      <c r="GA5" s="1162"/>
      <c r="GB5" s="1163"/>
      <c r="GC5" s="1170" t="s">
        <v>380</v>
      </c>
      <c r="GD5" s="1171"/>
      <c r="GE5" s="1171"/>
      <c r="GF5" s="1172"/>
      <c r="GG5" s="1108"/>
      <c r="GH5" s="1108"/>
      <c r="GI5" s="1108"/>
      <c r="GJ5" s="1145"/>
      <c r="GK5" s="1145"/>
      <c r="GL5" s="1108"/>
      <c r="GM5" s="1108"/>
      <c r="GN5" s="1108"/>
      <c r="GQ5" s="1161"/>
      <c r="GR5" s="1162"/>
      <c r="GS5" s="1163"/>
      <c r="GT5" s="1170" t="s">
        <v>380</v>
      </c>
      <c r="GU5" s="1171"/>
      <c r="GV5" s="1171"/>
      <c r="GW5" s="1172"/>
      <c r="GX5" s="1108"/>
      <c r="GY5" s="1108"/>
      <c r="GZ5" s="1108"/>
      <c r="HA5" s="1145"/>
      <c r="HB5" s="1145"/>
      <c r="HC5" s="1108"/>
      <c r="HD5" s="1108"/>
      <c r="HE5" s="1108"/>
      <c r="HH5" s="1185"/>
      <c r="HI5" s="1186"/>
      <c r="HJ5" s="1187"/>
      <c r="HK5" s="1170" t="s">
        <v>380</v>
      </c>
      <c r="HL5" s="1171"/>
      <c r="HM5" s="1171"/>
      <c r="HN5" s="1172"/>
      <c r="HO5" s="1108"/>
      <c r="HP5" s="1108"/>
      <c r="HQ5" s="1108"/>
      <c r="HR5" s="1145"/>
      <c r="HS5" s="1145"/>
      <c r="HT5" s="1108"/>
      <c r="HU5" s="1108"/>
      <c r="HV5" s="1108"/>
      <c r="HY5" s="1148"/>
      <c r="HZ5" s="1149"/>
      <c r="IA5" s="1109" t="s">
        <v>137</v>
      </c>
      <c r="IB5" s="1110"/>
      <c r="IC5" s="1110"/>
      <c r="ID5" s="1110"/>
      <c r="IE5" s="1111"/>
      <c r="IF5" s="1108"/>
      <c r="IG5" s="1108"/>
      <c r="IH5" s="1108"/>
      <c r="II5" s="1145"/>
      <c r="IJ5" s="1145"/>
      <c r="IK5" s="1108"/>
      <c r="IL5" s="1108"/>
      <c r="IM5" s="1108"/>
      <c r="IP5" s="1148"/>
      <c r="IQ5" s="1149"/>
      <c r="IR5" s="1109" t="s">
        <v>137</v>
      </c>
      <c r="IS5" s="1110"/>
      <c r="IT5" s="1110"/>
      <c r="IU5" s="1110"/>
      <c r="IV5" s="1111"/>
      <c r="IW5" s="1108"/>
      <c r="IX5" s="1108"/>
      <c r="IY5" s="1108"/>
      <c r="IZ5" s="1145"/>
      <c r="JA5" s="1145"/>
      <c r="JB5" s="1108"/>
      <c r="JC5" s="1108"/>
      <c r="JD5" s="1108"/>
      <c r="JG5" s="1148"/>
      <c r="JH5" s="1149"/>
      <c r="JI5" s="1109" t="s">
        <v>137</v>
      </c>
      <c r="JJ5" s="1110"/>
      <c r="JK5" s="1110"/>
      <c r="JL5" s="1110"/>
      <c r="JM5" s="1111"/>
      <c r="JN5" s="1108"/>
      <c r="JO5" s="1108"/>
      <c r="JP5" s="1108"/>
      <c r="JQ5" s="1145"/>
      <c r="JR5" s="1145"/>
      <c r="JS5" s="1108"/>
      <c r="JT5" s="1108"/>
      <c r="JU5" s="1108"/>
      <c r="JX5" s="1148"/>
      <c r="JY5" s="1149"/>
      <c r="JZ5" s="1109" t="s">
        <v>137</v>
      </c>
      <c r="KA5" s="1110"/>
      <c r="KB5" s="1110"/>
      <c r="KC5" s="1110"/>
      <c r="KD5" s="1111"/>
      <c r="KE5" s="1108"/>
      <c r="KF5" s="1108"/>
      <c r="KG5" s="1108"/>
      <c r="KH5" s="1145"/>
      <c r="KI5" s="1145"/>
      <c r="KJ5" s="1108"/>
      <c r="KK5" s="1108"/>
      <c r="KL5" s="1108"/>
      <c r="KO5" s="1148"/>
      <c r="KP5" s="1149"/>
      <c r="KQ5" s="1109" t="s">
        <v>137</v>
      </c>
      <c r="KR5" s="1110"/>
      <c r="KS5" s="1110"/>
      <c r="KT5" s="1110"/>
      <c r="KU5" s="1111"/>
      <c r="KV5" s="1108"/>
      <c r="KW5" s="1108"/>
      <c r="KX5" s="1108"/>
      <c r="KY5" s="1145"/>
      <c r="KZ5" s="1145"/>
      <c r="LA5" s="1108"/>
      <c r="LB5" s="1108"/>
      <c r="LC5" s="1108"/>
      <c r="LF5" s="1148"/>
      <c r="LG5" s="1149"/>
      <c r="LH5" s="1109" t="s">
        <v>137</v>
      </c>
      <c r="LI5" s="1110"/>
      <c r="LJ5" s="1110"/>
      <c r="LK5" s="1110"/>
      <c r="LL5" s="1111"/>
      <c r="LM5" s="1108"/>
      <c r="LN5" s="1108"/>
      <c r="LO5" s="1108"/>
      <c r="LP5" s="1145"/>
      <c r="LQ5" s="1145"/>
      <c r="LR5" s="1108"/>
      <c r="LS5" s="1108"/>
      <c r="LT5" s="1108"/>
      <c r="LW5" s="1148"/>
      <c r="LX5" s="1149"/>
      <c r="LY5" s="1109" t="s">
        <v>137</v>
      </c>
      <c r="LZ5" s="1110"/>
      <c r="MA5" s="1110"/>
      <c r="MB5" s="1110"/>
      <c r="MC5" s="1111"/>
      <c r="MD5" s="1108"/>
      <c r="ME5" s="1108"/>
      <c r="MF5" s="1108"/>
      <c r="MG5" s="1145"/>
      <c r="MH5" s="1145"/>
      <c r="MI5" s="1108"/>
      <c r="MJ5" s="1108"/>
      <c r="MK5" s="1108"/>
      <c r="MN5" s="1148"/>
      <c r="MO5" s="1149"/>
      <c r="MP5" s="1109" t="s">
        <v>137</v>
      </c>
      <c r="MQ5" s="1110"/>
      <c r="MR5" s="1110"/>
      <c r="MS5" s="1110"/>
      <c r="MT5" s="1111"/>
      <c r="MU5" s="1108"/>
      <c r="MV5" s="1108"/>
      <c r="MW5" s="1108"/>
      <c r="MX5" s="1145"/>
      <c r="MY5" s="1145"/>
      <c r="MZ5" s="1108"/>
      <c r="NA5" s="1108"/>
      <c r="NB5" s="1108"/>
      <c r="NE5" s="1148"/>
      <c r="NF5" s="1149"/>
      <c r="NG5" s="1109" t="s">
        <v>137</v>
      </c>
      <c r="NH5" s="1110"/>
      <c r="NI5" s="1110"/>
      <c r="NJ5" s="1110"/>
      <c r="NK5" s="1111"/>
      <c r="NL5" s="1108"/>
      <c r="NM5" s="1108"/>
      <c r="NN5" s="1108"/>
      <c r="NO5" s="1145"/>
      <c r="NP5" s="1145"/>
      <c r="NQ5" s="1108"/>
      <c r="NR5" s="1108"/>
      <c r="NS5" s="1108"/>
      <c r="NV5" s="1148"/>
      <c r="NW5" s="1149"/>
      <c r="NX5" s="1109" t="s">
        <v>137</v>
      </c>
      <c r="NY5" s="1110"/>
      <c r="NZ5" s="1110"/>
      <c r="OA5" s="1110"/>
      <c r="OB5" s="1111"/>
      <c r="OC5" s="1108"/>
      <c r="OD5" s="1108"/>
      <c r="OE5" s="1108"/>
      <c r="OF5" s="1145"/>
      <c r="OG5" s="1145"/>
      <c r="OH5" s="1108"/>
      <c r="OI5" s="1108"/>
      <c r="OJ5" s="1108"/>
      <c r="OM5" s="1148"/>
      <c r="ON5" s="1149"/>
      <c r="OO5" s="1109" t="s">
        <v>137</v>
      </c>
      <c r="OP5" s="1110"/>
      <c r="OQ5" s="1110"/>
      <c r="OR5" s="1110"/>
      <c r="OS5" s="1111"/>
      <c r="OT5" s="1108"/>
      <c r="OU5" s="1108"/>
      <c r="OV5" s="1108"/>
      <c r="OW5" s="1145"/>
      <c r="OX5" s="1145"/>
      <c r="OY5" s="1108"/>
      <c r="OZ5" s="1108"/>
      <c r="PA5" s="1108"/>
      <c r="PD5" s="1148"/>
      <c r="PE5" s="1149"/>
      <c r="PF5" s="1109" t="s">
        <v>137</v>
      </c>
      <c r="PG5" s="1110"/>
      <c r="PH5" s="1110"/>
      <c r="PI5" s="1110"/>
      <c r="PJ5" s="1111"/>
      <c r="PK5" s="1108"/>
      <c r="PL5" s="1108"/>
      <c r="PM5" s="1108"/>
      <c r="PN5" s="1145"/>
      <c r="PO5" s="1145"/>
      <c r="PP5" s="1108"/>
      <c r="PQ5" s="1108"/>
      <c r="PR5" s="1108"/>
      <c r="PU5" s="1148"/>
      <c r="PV5" s="1149"/>
      <c r="PW5" s="1109" t="s">
        <v>137</v>
      </c>
      <c r="PX5" s="1110"/>
      <c r="PY5" s="1110"/>
      <c r="PZ5" s="1110"/>
      <c r="QA5" s="1111"/>
      <c r="QB5" s="1108"/>
      <c r="QC5" s="1108"/>
      <c r="QD5" s="1108"/>
      <c r="QE5" s="1145"/>
      <c r="QF5" s="1145"/>
      <c r="QG5" s="1108"/>
      <c r="QH5" s="1108"/>
      <c r="QI5" s="1108"/>
      <c r="QL5" s="1148"/>
      <c r="QM5" s="1149"/>
      <c r="QN5" s="1109" t="s">
        <v>137</v>
      </c>
      <c r="QO5" s="1110"/>
      <c r="QP5" s="1110"/>
      <c r="QQ5" s="1110"/>
      <c r="QR5" s="1111"/>
      <c r="QS5" s="1108"/>
      <c r="QT5" s="1108"/>
      <c r="QU5" s="1108"/>
      <c r="QV5" s="1145"/>
      <c r="QW5" s="1145"/>
      <c r="QX5" s="1108"/>
      <c r="QY5" s="1108"/>
      <c r="QZ5" s="1108"/>
      <c r="RC5" s="1148"/>
      <c r="RD5" s="1149"/>
      <c r="RE5" s="1109" t="s">
        <v>137</v>
      </c>
      <c r="RF5" s="1110"/>
      <c r="RG5" s="1110"/>
      <c r="RH5" s="1110"/>
      <c r="RI5" s="1111"/>
      <c r="RJ5" s="1108"/>
      <c r="RK5" s="1108"/>
      <c r="RL5" s="1108"/>
      <c r="RM5" s="1145"/>
      <c r="RN5" s="1145"/>
      <c r="RO5" s="1108"/>
      <c r="RP5" s="1108"/>
      <c r="RQ5" s="1108"/>
      <c r="RT5" s="1148"/>
      <c r="RU5" s="1149"/>
      <c r="RV5" s="1109" t="s">
        <v>137</v>
      </c>
      <c r="RW5" s="1110"/>
      <c r="RX5" s="1110"/>
      <c r="RY5" s="1110"/>
      <c r="RZ5" s="1111"/>
      <c r="SA5" s="1108"/>
      <c r="SB5" s="1108"/>
      <c r="SC5" s="1108"/>
      <c r="SD5" s="1145"/>
      <c r="SE5" s="1145"/>
      <c r="SF5" s="1108"/>
      <c r="SG5" s="1108"/>
      <c r="SH5" s="1108"/>
      <c r="SK5" s="1148"/>
      <c r="SL5" s="1149"/>
      <c r="SM5" s="1109" t="s">
        <v>137</v>
      </c>
      <c r="SN5" s="1110"/>
      <c r="SO5" s="1110"/>
      <c r="SP5" s="1110"/>
      <c r="SQ5" s="1111"/>
      <c r="SR5" s="1108"/>
      <c r="SS5" s="1108"/>
      <c r="ST5" s="1108"/>
      <c r="SU5" s="1145"/>
      <c r="SV5" s="1145"/>
      <c r="SW5" s="1108"/>
      <c r="SX5" s="1108"/>
      <c r="SY5" s="1108"/>
    </row>
    <row r="6" spans="2:519" ht="12.75" customHeight="1" thickBot="1">
      <c r="B6" s="1085"/>
      <c r="C6" s="1086"/>
      <c r="D6" s="1087"/>
      <c r="E6" s="1115"/>
      <c r="F6" s="1116"/>
      <c r="G6" s="1116"/>
      <c r="H6" s="1116"/>
      <c r="I6" s="1117"/>
      <c r="L6" s="1185"/>
      <c r="M6" s="1186"/>
      <c r="N6" s="1187"/>
      <c r="O6" s="1173"/>
      <c r="P6" s="1174"/>
      <c r="Q6" s="1174"/>
      <c r="R6" s="1175"/>
      <c r="S6" s="1108"/>
      <c r="T6" s="1108"/>
      <c r="U6" s="1108"/>
      <c r="V6" s="1145"/>
      <c r="W6" s="1145"/>
      <c r="X6" s="1108"/>
      <c r="Y6" s="1108"/>
      <c r="Z6" s="1108"/>
      <c r="AC6" s="1161"/>
      <c r="AD6" s="1162"/>
      <c r="AE6" s="1163"/>
      <c r="AF6" s="1173"/>
      <c r="AG6" s="1174"/>
      <c r="AH6" s="1174"/>
      <c r="AI6" s="1175"/>
      <c r="AJ6" s="1108"/>
      <c r="AK6" s="1108"/>
      <c r="AL6" s="1108"/>
      <c r="AM6" s="1145"/>
      <c r="AN6" s="1145"/>
      <c r="AO6" s="1108"/>
      <c r="AP6" s="1108"/>
      <c r="AQ6" s="1108"/>
      <c r="AT6" s="1185"/>
      <c r="AU6" s="1186"/>
      <c r="AV6" s="1187"/>
      <c r="AW6" s="1173"/>
      <c r="AX6" s="1174"/>
      <c r="AY6" s="1174"/>
      <c r="AZ6" s="1175"/>
      <c r="BA6" s="1108"/>
      <c r="BB6" s="1108"/>
      <c r="BC6" s="1108"/>
      <c r="BD6" s="1145"/>
      <c r="BE6" s="1145"/>
      <c r="BF6" s="1108"/>
      <c r="BG6" s="1108"/>
      <c r="BH6" s="1108"/>
      <c r="BK6" s="1161"/>
      <c r="BL6" s="1162"/>
      <c r="BM6" s="1163"/>
      <c r="BN6" s="1173"/>
      <c r="BO6" s="1174"/>
      <c r="BP6" s="1174"/>
      <c r="BQ6" s="1175"/>
      <c r="BR6" s="1108"/>
      <c r="BS6" s="1108"/>
      <c r="BT6" s="1108"/>
      <c r="BU6" s="1145"/>
      <c r="BV6" s="1145"/>
      <c r="BW6" s="1108"/>
      <c r="BX6" s="1108"/>
      <c r="BY6" s="1108"/>
      <c r="CB6" s="1208"/>
      <c r="CC6" s="1209"/>
      <c r="CD6" s="1210"/>
      <c r="CE6" s="1173"/>
      <c r="CF6" s="1174"/>
      <c r="CG6" s="1174"/>
      <c r="CH6" s="1175"/>
      <c r="CI6" s="1108"/>
      <c r="CJ6" s="1108"/>
      <c r="CK6" s="1108"/>
      <c r="CL6" s="1145"/>
      <c r="CM6" s="1145"/>
      <c r="CN6" s="1108"/>
      <c r="CO6" s="1108"/>
      <c r="CP6" s="1108"/>
      <c r="CS6" s="1161"/>
      <c r="CT6" s="1162"/>
      <c r="CU6" s="1163"/>
      <c r="CV6" s="1173"/>
      <c r="CW6" s="1174"/>
      <c r="CX6" s="1174"/>
      <c r="CY6" s="1175"/>
      <c r="CZ6" s="1108"/>
      <c r="DA6" s="1108"/>
      <c r="DB6" s="1108"/>
      <c r="DC6" s="1145"/>
      <c r="DD6" s="1145"/>
      <c r="DE6" s="1108"/>
      <c r="DF6" s="1108"/>
      <c r="DG6" s="1108"/>
      <c r="DJ6" s="1161"/>
      <c r="DK6" s="1162"/>
      <c r="DL6" s="1163"/>
      <c r="DM6" s="1173"/>
      <c r="DN6" s="1174"/>
      <c r="DO6" s="1174"/>
      <c r="DP6" s="1175"/>
      <c r="DQ6" s="1108"/>
      <c r="DR6" s="1108"/>
      <c r="DS6" s="1108"/>
      <c r="DT6" s="1145"/>
      <c r="DU6" s="1145"/>
      <c r="DV6" s="1108"/>
      <c r="DW6" s="1108"/>
      <c r="DX6" s="1108"/>
      <c r="EA6" s="1220"/>
      <c r="EB6" s="1221"/>
      <c r="EC6" s="1222"/>
      <c r="ED6" s="1173"/>
      <c r="EE6" s="1174"/>
      <c r="EF6" s="1174"/>
      <c r="EG6" s="1175"/>
      <c r="EH6" s="1108"/>
      <c r="EI6" s="1108"/>
      <c r="EJ6" s="1108"/>
      <c r="EK6" s="1145"/>
      <c r="EL6" s="1145"/>
      <c r="EM6" s="1108"/>
      <c r="EN6" s="1108"/>
      <c r="EO6" s="1108"/>
      <c r="ER6" s="1161"/>
      <c r="ES6" s="1162"/>
      <c r="ET6" s="1163"/>
      <c r="EU6" s="1173"/>
      <c r="EV6" s="1174"/>
      <c r="EW6" s="1174"/>
      <c r="EX6" s="1175"/>
      <c r="EY6" s="1108"/>
      <c r="EZ6" s="1108"/>
      <c r="FA6" s="1108"/>
      <c r="FB6" s="1145"/>
      <c r="FC6" s="1145"/>
      <c r="FD6" s="1108"/>
      <c r="FE6" s="1108"/>
      <c r="FF6" s="1108"/>
      <c r="FI6" s="1185"/>
      <c r="FJ6" s="1186"/>
      <c r="FK6" s="1187"/>
      <c r="FL6" s="1173"/>
      <c r="FM6" s="1174"/>
      <c r="FN6" s="1174"/>
      <c r="FO6" s="1175"/>
      <c r="FP6" s="1108"/>
      <c r="FQ6" s="1108"/>
      <c r="FR6" s="1108"/>
      <c r="FS6" s="1145"/>
      <c r="FT6" s="1145"/>
      <c r="FU6" s="1108"/>
      <c r="FV6" s="1108"/>
      <c r="FW6" s="1108"/>
      <c r="FZ6" s="1161"/>
      <c r="GA6" s="1162"/>
      <c r="GB6" s="1163"/>
      <c r="GC6" s="1173"/>
      <c r="GD6" s="1174"/>
      <c r="GE6" s="1174"/>
      <c r="GF6" s="1175"/>
      <c r="GG6" s="1108"/>
      <c r="GH6" s="1108"/>
      <c r="GI6" s="1108"/>
      <c r="GJ6" s="1145"/>
      <c r="GK6" s="1145"/>
      <c r="GL6" s="1108"/>
      <c r="GM6" s="1108"/>
      <c r="GN6" s="1108"/>
      <c r="GQ6" s="1161"/>
      <c r="GR6" s="1162"/>
      <c r="GS6" s="1163"/>
      <c r="GT6" s="1173"/>
      <c r="GU6" s="1174"/>
      <c r="GV6" s="1174"/>
      <c r="GW6" s="1175"/>
      <c r="GX6" s="1108"/>
      <c r="GY6" s="1108"/>
      <c r="GZ6" s="1108"/>
      <c r="HA6" s="1145"/>
      <c r="HB6" s="1145"/>
      <c r="HC6" s="1108"/>
      <c r="HD6" s="1108"/>
      <c r="HE6" s="1108"/>
      <c r="HH6" s="1185"/>
      <c r="HI6" s="1186"/>
      <c r="HJ6" s="1187"/>
      <c r="HK6" s="1173"/>
      <c r="HL6" s="1174"/>
      <c r="HM6" s="1174"/>
      <c r="HN6" s="1175"/>
      <c r="HO6" s="1108"/>
      <c r="HP6" s="1108"/>
      <c r="HQ6" s="1108"/>
      <c r="HR6" s="1145"/>
      <c r="HS6" s="1145"/>
      <c r="HT6" s="1108"/>
      <c r="HU6" s="1108"/>
      <c r="HV6" s="1108"/>
      <c r="HY6" s="1148"/>
      <c r="HZ6" s="1149"/>
      <c r="IA6" s="1112"/>
      <c r="IB6" s="1113"/>
      <c r="IC6" s="1113"/>
      <c r="ID6" s="1113"/>
      <c r="IE6" s="1114"/>
      <c r="IF6" s="1108"/>
      <c r="IG6" s="1108"/>
      <c r="IH6" s="1108"/>
      <c r="II6" s="1145"/>
      <c r="IJ6" s="1145"/>
      <c r="IK6" s="1108"/>
      <c r="IL6" s="1108"/>
      <c r="IM6" s="1108"/>
      <c r="IP6" s="1148"/>
      <c r="IQ6" s="1149"/>
      <c r="IR6" s="1112"/>
      <c r="IS6" s="1113"/>
      <c r="IT6" s="1113"/>
      <c r="IU6" s="1113"/>
      <c r="IV6" s="1114"/>
      <c r="IW6" s="1108"/>
      <c r="IX6" s="1108"/>
      <c r="IY6" s="1108"/>
      <c r="IZ6" s="1145"/>
      <c r="JA6" s="1145"/>
      <c r="JB6" s="1108"/>
      <c r="JC6" s="1108"/>
      <c r="JD6" s="1108"/>
      <c r="JG6" s="1148"/>
      <c r="JH6" s="1149"/>
      <c r="JI6" s="1112"/>
      <c r="JJ6" s="1113"/>
      <c r="JK6" s="1113"/>
      <c r="JL6" s="1113"/>
      <c r="JM6" s="1114"/>
      <c r="JN6" s="1108"/>
      <c r="JO6" s="1108"/>
      <c r="JP6" s="1108"/>
      <c r="JQ6" s="1145"/>
      <c r="JR6" s="1145"/>
      <c r="JS6" s="1108"/>
      <c r="JT6" s="1108"/>
      <c r="JU6" s="1108"/>
      <c r="JX6" s="1148"/>
      <c r="JY6" s="1149"/>
      <c r="JZ6" s="1112"/>
      <c r="KA6" s="1113"/>
      <c r="KB6" s="1113"/>
      <c r="KC6" s="1113"/>
      <c r="KD6" s="1114"/>
      <c r="KE6" s="1108"/>
      <c r="KF6" s="1108"/>
      <c r="KG6" s="1108"/>
      <c r="KH6" s="1145"/>
      <c r="KI6" s="1145"/>
      <c r="KJ6" s="1108"/>
      <c r="KK6" s="1108"/>
      <c r="KL6" s="1108"/>
      <c r="KO6" s="1148"/>
      <c r="KP6" s="1149"/>
      <c r="KQ6" s="1112"/>
      <c r="KR6" s="1113"/>
      <c r="KS6" s="1113"/>
      <c r="KT6" s="1113"/>
      <c r="KU6" s="1114"/>
      <c r="KV6" s="1108"/>
      <c r="KW6" s="1108"/>
      <c r="KX6" s="1108"/>
      <c r="KY6" s="1145"/>
      <c r="KZ6" s="1145"/>
      <c r="LA6" s="1108"/>
      <c r="LB6" s="1108"/>
      <c r="LC6" s="1108"/>
      <c r="LF6" s="1148"/>
      <c r="LG6" s="1149"/>
      <c r="LH6" s="1112"/>
      <c r="LI6" s="1113"/>
      <c r="LJ6" s="1113"/>
      <c r="LK6" s="1113"/>
      <c r="LL6" s="1114"/>
      <c r="LM6" s="1108"/>
      <c r="LN6" s="1108"/>
      <c r="LO6" s="1108"/>
      <c r="LP6" s="1145"/>
      <c r="LQ6" s="1145"/>
      <c r="LR6" s="1108"/>
      <c r="LS6" s="1108"/>
      <c r="LT6" s="1108"/>
      <c r="LW6" s="1148"/>
      <c r="LX6" s="1149"/>
      <c r="LY6" s="1112"/>
      <c r="LZ6" s="1113"/>
      <c r="MA6" s="1113"/>
      <c r="MB6" s="1113"/>
      <c r="MC6" s="1114"/>
      <c r="MD6" s="1108"/>
      <c r="ME6" s="1108"/>
      <c r="MF6" s="1108"/>
      <c r="MG6" s="1145"/>
      <c r="MH6" s="1145"/>
      <c r="MI6" s="1108"/>
      <c r="MJ6" s="1108"/>
      <c r="MK6" s="1108"/>
      <c r="MN6" s="1148"/>
      <c r="MO6" s="1149"/>
      <c r="MP6" s="1112"/>
      <c r="MQ6" s="1113"/>
      <c r="MR6" s="1113"/>
      <c r="MS6" s="1113"/>
      <c r="MT6" s="1114"/>
      <c r="MU6" s="1108"/>
      <c r="MV6" s="1108"/>
      <c r="MW6" s="1108"/>
      <c r="MX6" s="1145"/>
      <c r="MY6" s="1145"/>
      <c r="MZ6" s="1108"/>
      <c r="NA6" s="1108"/>
      <c r="NB6" s="1108"/>
      <c r="NE6" s="1148"/>
      <c r="NF6" s="1149"/>
      <c r="NG6" s="1112"/>
      <c r="NH6" s="1113"/>
      <c r="NI6" s="1113"/>
      <c r="NJ6" s="1113"/>
      <c r="NK6" s="1114"/>
      <c r="NL6" s="1108"/>
      <c r="NM6" s="1108"/>
      <c r="NN6" s="1108"/>
      <c r="NO6" s="1145"/>
      <c r="NP6" s="1145"/>
      <c r="NQ6" s="1108"/>
      <c r="NR6" s="1108"/>
      <c r="NS6" s="1108"/>
      <c r="NV6" s="1148"/>
      <c r="NW6" s="1149"/>
      <c r="NX6" s="1112"/>
      <c r="NY6" s="1113"/>
      <c r="NZ6" s="1113"/>
      <c r="OA6" s="1113"/>
      <c r="OB6" s="1114"/>
      <c r="OC6" s="1108"/>
      <c r="OD6" s="1108"/>
      <c r="OE6" s="1108"/>
      <c r="OF6" s="1145"/>
      <c r="OG6" s="1145"/>
      <c r="OH6" s="1108"/>
      <c r="OI6" s="1108"/>
      <c r="OJ6" s="1108"/>
      <c r="OM6" s="1148"/>
      <c r="ON6" s="1149"/>
      <c r="OO6" s="1112"/>
      <c r="OP6" s="1113"/>
      <c r="OQ6" s="1113"/>
      <c r="OR6" s="1113"/>
      <c r="OS6" s="1114"/>
      <c r="OT6" s="1108"/>
      <c r="OU6" s="1108"/>
      <c r="OV6" s="1108"/>
      <c r="OW6" s="1145"/>
      <c r="OX6" s="1145"/>
      <c r="OY6" s="1108"/>
      <c r="OZ6" s="1108"/>
      <c r="PA6" s="1108"/>
      <c r="PD6" s="1148"/>
      <c r="PE6" s="1149"/>
      <c r="PF6" s="1112"/>
      <c r="PG6" s="1113"/>
      <c r="PH6" s="1113"/>
      <c r="PI6" s="1113"/>
      <c r="PJ6" s="1114"/>
      <c r="PK6" s="1108"/>
      <c r="PL6" s="1108"/>
      <c r="PM6" s="1108"/>
      <c r="PN6" s="1145"/>
      <c r="PO6" s="1145"/>
      <c r="PP6" s="1108"/>
      <c r="PQ6" s="1108"/>
      <c r="PR6" s="1108"/>
      <c r="PU6" s="1148"/>
      <c r="PV6" s="1149"/>
      <c r="PW6" s="1112"/>
      <c r="PX6" s="1113"/>
      <c r="PY6" s="1113"/>
      <c r="PZ6" s="1113"/>
      <c r="QA6" s="1114"/>
      <c r="QB6" s="1108"/>
      <c r="QC6" s="1108"/>
      <c r="QD6" s="1108"/>
      <c r="QE6" s="1145"/>
      <c r="QF6" s="1145"/>
      <c r="QG6" s="1108"/>
      <c r="QH6" s="1108"/>
      <c r="QI6" s="1108"/>
      <c r="QL6" s="1148"/>
      <c r="QM6" s="1149"/>
      <c r="QN6" s="1112"/>
      <c r="QO6" s="1113"/>
      <c r="QP6" s="1113"/>
      <c r="QQ6" s="1113"/>
      <c r="QR6" s="1114"/>
      <c r="QS6" s="1108"/>
      <c r="QT6" s="1108"/>
      <c r="QU6" s="1108"/>
      <c r="QV6" s="1145"/>
      <c r="QW6" s="1145"/>
      <c r="QX6" s="1108"/>
      <c r="QY6" s="1108"/>
      <c r="QZ6" s="1108"/>
      <c r="RC6" s="1148"/>
      <c r="RD6" s="1149"/>
      <c r="RE6" s="1112"/>
      <c r="RF6" s="1113"/>
      <c r="RG6" s="1113"/>
      <c r="RH6" s="1113"/>
      <c r="RI6" s="1114"/>
      <c r="RJ6" s="1108"/>
      <c r="RK6" s="1108"/>
      <c r="RL6" s="1108"/>
      <c r="RM6" s="1145"/>
      <c r="RN6" s="1145"/>
      <c r="RO6" s="1108"/>
      <c r="RP6" s="1108"/>
      <c r="RQ6" s="1108"/>
      <c r="RT6" s="1148"/>
      <c r="RU6" s="1149"/>
      <c r="RV6" s="1112"/>
      <c r="RW6" s="1113"/>
      <c r="RX6" s="1113"/>
      <c r="RY6" s="1113"/>
      <c r="RZ6" s="1114"/>
      <c r="SA6" s="1108"/>
      <c r="SB6" s="1108"/>
      <c r="SC6" s="1108"/>
      <c r="SD6" s="1145"/>
      <c r="SE6" s="1145"/>
      <c r="SF6" s="1108"/>
      <c r="SG6" s="1108"/>
      <c r="SH6" s="1108"/>
      <c r="SK6" s="1148"/>
      <c r="SL6" s="1149"/>
      <c r="SM6" s="1112"/>
      <c r="SN6" s="1113"/>
      <c r="SO6" s="1113"/>
      <c r="SP6" s="1113"/>
      <c r="SQ6" s="1114"/>
      <c r="SR6" s="1108"/>
      <c r="SS6" s="1108"/>
      <c r="ST6" s="1108"/>
      <c r="SU6" s="1145"/>
      <c r="SV6" s="1145"/>
      <c r="SW6" s="1108"/>
      <c r="SX6" s="1108"/>
      <c r="SY6" s="1108"/>
    </row>
    <row r="7" spans="2:519" ht="13.5" customHeight="1" thickTop="1" thickBot="1">
      <c r="B7" s="1085"/>
      <c r="C7" s="1086"/>
      <c r="D7" s="1087"/>
      <c r="E7" s="1091" t="s">
        <v>112</v>
      </c>
      <c r="F7" s="1094" t="str">
        <f>'1_ENTREGA'!$A$4</f>
        <v>Mantenimiento de obra civil, bajo la modalidad a demanda en las diferentes edificaciones de la Universidad de Antioquia tanto del campus como las existentes en el área Metropolitana y en Hacienda La Montaña (Municipio de San Pedro de Los Milagros)</v>
      </c>
      <c r="G7" s="1094"/>
      <c r="H7" s="1094"/>
      <c r="I7" s="1095"/>
      <c r="L7" s="1185"/>
      <c r="M7" s="1186"/>
      <c r="N7" s="1187"/>
      <c r="O7" s="1176"/>
      <c r="P7" s="1177"/>
      <c r="Q7" s="1177"/>
      <c r="R7" s="1178"/>
      <c r="S7" s="1108"/>
      <c r="T7" s="1108"/>
      <c r="U7" s="1108"/>
      <c r="V7" s="1145"/>
      <c r="W7" s="1145"/>
      <c r="X7" s="1108"/>
      <c r="Y7" s="1108"/>
      <c r="Z7" s="1108"/>
      <c r="AC7" s="1161"/>
      <c r="AD7" s="1162"/>
      <c r="AE7" s="1163"/>
      <c r="AF7" s="1176"/>
      <c r="AG7" s="1177"/>
      <c r="AH7" s="1177"/>
      <c r="AI7" s="1178"/>
      <c r="AJ7" s="1108"/>
      <c r="AK7" s="1108"/>
      <c r="AL7" s="1108"/>
      <c r="AM7" s="1145"/>
      <c r="AN7" s="1145"/>
      <c r="AO7" s="1108"/>
      <c r="AP7" s="1108"/>
      <c r="AQ7" s="1108"/>
      <c r="AT7" s="1185"/>
      <c r="AU7" s="1186"/>
      <c r="AV7" s="1187"/>
      <c r="AW7" s="1176"/>
      <c r="AX7" s="1177"/>
      <c r="AY7" s="1177"/>
      <c r="AZ7" s="1178"/>
      <c r="BA7" s="1108"/>
      <c r="BB7" s="1108"/>
      <c r="BC7" s="1108"/>
      <c r="BD7" s="1145"/>
      <c r="BE7" s="1145"/>
      <c r="BF7" s="1108"/>
      <c r="BG7" s="1108"/>
      <c r="BH7" s="1108"/>
      <c r="BK7" s="1161"/>
      <c r="BL7" s="1162"/>
      <c r="BM7" s="1163"/>
      <c r="BN7" s="1176"/>
      <c r="BO7" s="1177"/>
      <c r="BP7" s="1177"/>
      <c r="BQ7" s="1178"/>
      <c r="BR7" s="1108"/>
      <c r="BS7" s="1108"/>
      <c r="BT7" s="1108"/>
      <c r="BU7" s="1145"/>
      <c r="BV7" s="1145"/>
      <c r="BW7" s="1108"/>
      <c r="BX7" s="1108"/>
      <c r="BY7" s="1108"/>
      <c r="CB7" s="1208"/>
      <c r="CC7" s="1209"/>
      <c r="CD7" s="1210"/>
      <c r="CE7" s="1176"/>
      <c r="CF7" s="1177"/>
      <c r="CG7" s="1177"/>
      <c r="CH7" s="1178"/>
      <c r="CI7" s="1108"/>
      <c r="CJ7" s="1108"/>
      <c r="CK7" s="1108"/>
      <c r="CL7" s="1145"/>
      <c r="CM7" s="1145"/>
      <c r="CN7" s="1108"/>
      <c r="CO7" s="1108"/>
      <c r="CP7" s="1108"/>
      <c r="CS7" s="1161"/>
      <c r="CT7" s="1162"/>
      <c r="CU7" s="1163"/>
      <c r="CV7" s="1176"/>
      <c r="CW7" s="1177"/>
      <c r="CX7" s="1177"/>
      <c r="CY7" s="1178"/>
      <c r="CZ7" s="1108"/>
      <c r="DA7" s="1108"/>
      <c r="DB7" s="1108"/>
      <c r="DC7" s="1145"/>
      <c r="DD7" s="1145"/>
      <c r="DE7" s="1108"/>
      <c r="DF7" s="1108"/>
      <c r="DG7" s="1108"/>
      <c r="DJ7" s="1161"/>
      <c r="DK7" s="1162"/>
      <c r="DL7" s="1163"/>
      <c r="DM7" s="1176"/>
      <c r="DN7" s="1177"/>
      <c r="DO7" s="1177"/>
      <c r="DP7" s="1178"/>
      <c r="DQ7" s="1108"/>
      <c r="DR7" s="1108"/>
      <c r="DS7" s="1108"/>
      <c r="DT7" s="1145"/>
      <c r="DU7" s="1145"/>
      <c r="DV7" s="1108"/>
      <c r="DW7" s="1108"/>
      <c r="DX7" s="1108"/>
      <c r="EA7" s="1220"/>
      <c r="EB7" s="1221"/>
      <c r="EC7" s="1222"/>
      <c r="ED7" s="1176"/>
      <c r="EE7" s="1177"/>
      <c r="EF7" s="1177"/>
      <c r="EG7" s="1178"/>
      <c r="EH7" s="1108"/>
      <c r="EI7" s="1108"/>
      <c r="EJ7" s="1108"/>
      <c r="EK7" s="1145"/>
      <c r="EL7" s="1145"/>
      <c r="EM7" s="1108"/>
      <c r="EN7" s="1108"/>
      <c r="EO7" s="1108"/>
      <c r="ER7" s="1161"/>
      <c r="ES7" s="1162"/>
      <c r="ET7" s="1163"/>
      <c r="EU7" s="1176"/>
      <c r="EV7" s="1177"/>
      <c r="EW7" s="1177"/>
      <c r="EX7" s="1178"/>
      <c r="EY7" s="1108"/>
      <c r="EZ7" s="1108"/>
      <c r="FA7" s="1108"/>
      <c r="FB7" s="1145"/>
      <c r="FC7" s="1145"/>
      <c r="FD7" s="1108"/>
      <c r="FE7" s="1108"/>
      <c r="FF7" s="1108"/>
      <c r="FI7" s="1185"/>
      <c r="FJ7" s="1186"/>
      <c r="FK7" s="1187"/>
      <c r="FL7" s="1176"/>
      <c r="FM7" s="1177"/>
      <c r="FN7" s="1177"/>
      <c r="FO7" s="1178"/>
      <c r="FP7" s="1108"/>
      <c r="FQ7" s="1108"/>
      <c r="FR7" s="1108"/>
      <c r="FS7" s="1145"/>
      <c r="FT7" s="1145"/>
      <c r="FU7" s="1108"/>
      <c r="FV7" s="1108"/>
      <c r="FW7" s="1108"/>
      <c r="FZ7" s="1161"/>
      <c r="GA7" s="1162"/>
      <c r="GB7" s="1163"/>
      <c r="GC7" s="1176"/>
      <c r="GD7" s="1177"/>
      <c r="GE7" s="1177"/>
      <c r="GF7" s="1178"/>
      <c r="GG7" s="1108"/>
      <c r="GH7" s="1108"/>
      <c r="GI7" s="1108"/>
      <c r="GJ7" s="1145"/>
      <c r="GK7" s="1145"/>
      <c r="GL7" s="1108"/>
      <c r="GM7" s="1108"/>
      <c r="GN7" s="1108"/>
      <c r="GQ7" s="1161"/>
      <c r="GR7" s="1162"/>
      <c r="GS7" s="1163"/>
      <c r="GT7" s="1176"/>
      <c r="GU7" s="1177"/>
      <c r="GV7" s="1177"/>
      <c r="GW7" s="1178"/>
      <c r="GX7" s="1108"/>
      <c r="GY7" s="1108"/>
      <c r="GZ7" s="1108"/>
      <c r="HA7" s="1145"/>
      <c r="HB7" s="1145"/>
      <c r="HC7" s="1108"/>
      <c r="HD7" s="1108"/>
      <c r="HE7" s="1108"/>
      <c r="HH7" s="1185"/>
      <c r="HI7" s="1186"/>
      <c r="HJ7" s="1187"/>
      <c r="HK7" s="1176"/>
      <c r="HL7" s="1177"/>
      <c r="HM7" s="1177"/>
      <c r="HN7" s="1178"/>
      <c r="HO7" s="1108"/>
      <c r="HP7" s="1108"/>
      <c r="HQ7" s="1108"/>
      <c r="HR7" s="1145"/>
      <c r="HS7" s="1145"/>
      <c r="HT7" s="1108"/>
      <c r="HU7" s="1108"/>
      <c r="HV7" s="1108"/>
      <c r="HY7" s="1148"/>
      <c r="HZ7" s="1149"/>
      <c r="IA7" s="1115"/>
      <c r="IB7" s="1116"/>
      <c r="IC7" s="1116"/>
      <c r="ID7" s="1116"/>
      <c r="IE7" s="1117"/>
      <c r="IF7" s="1108"/>
      <c r="IG7" s="1108"/>
      <c r="IH7" s="1108"/>
      <c r="II7" s="1145"/>
      <c r="IJ7" s="1145"/>
      <c r="IK7" s="1108"/>
      <c r="IL7" s="1108"/>
      <c r="IM7" s="1108"/>
      <c r="IP7" s="1148"/>
      <c r="IQ7" s="1149"/>
      <c r="IR7" s="1115"/>
      <c r="IS7" s="1116"/>
      <c r="IT7" s="1116"/>
      <c r="IU7" s="1116"/>
      <c r="IV7" s="1117"/>
      <c r="IW7" s="1108"/>
      <c r="IX7" s="1108"/>
      <c r="IY7" s="1108"/>
      <c r="IZ7" s="1145"/>
      <c r="JA7" s="1145"/>
      <c r="JB7" s="1108"/>
      <c r="JC7" s="1108"/>
      <c r="JD7" s="1108"/>
      <c r="JG7" s="1148"/>
      <c r="JH7" s="1149"/>
      <c r="JI7" s="1115"/>
      <c r="JJ7" s="1116"/>
      <c r="JK7" s="1116"/>
      <c r="JL7" s="1116"/>
      <c r="JM7" s="1117"/>
      <c r="JN7" s="1108"/>
      <c r="JO7" s="1108"/>
      <c r="JP7" s="1108"/>
      <c r="JQ7" s="1145"/>
      <c r="JR7" s="1145"/>
      <c r="JS7" s="1108"/>
      <c r="JT7" s="1108"/>
      <c r="JU7" s="1108"/>
      <c r="JX7" s="1148"/>
      <c r="JY7" s="1149"/>
      <c r="JZ7" s="1115"/>
      <c r="KA7" s="1116"/>
      <c r="KB7" s="1116"/>
      <c r="KC7" s="1116"/>
      <c r="KD7" s="1117"/>
      <c r="KE7" s="1108"/>
      <c r="KF7" s="1108"/>
      <c r="KG7" s="1108"/>
      <c r="KH7" s="1145"/>
      <c r="KI7" s="1145"/>
      <c r="KJ7" s="1108"/>
      <c r="KK7" s="1108"/>
      <c r="KL7" s="1108"/>
      <c r="KO7" s="1148"/>
      <c r="KP7" s="1149"/>
      <c r="KQ7" s="1115"/>
      <c r="KR7" s="1116"/>
      <c r="KS7" s="1116"/>
      <c r="KT7" s="1116"/>
      <c r="KU7" s="1117"/>
      <c r="KV7" s="1108"/>
      <c r="KW7" s="1108"/>
      <c r="KX7" s="1108"/>
      <c r="KY7" s="1145"/>
      <c r="KZ7" s="1145"/>
      <c r="LA7" s="1108"/>
      <c r="LB7" s="1108"/>
      <c r="LC7" s="1108"/>
      <c r="LF7" s="1148"/>
      <c r="LG7" s="1149"/>
      <c r="LH7" s="1115"/>
      <c r="LI7" s="1116"/>
      <c r="LJ7" s="1116"/>
      <c r="LK7" s="1116"/>
      <c r="LL7" s="1117"/>
      <c r="LM7" s="1108"/>
      <c r="LN7" s="1108"/>
      <c r="LO7" s="1108"/>
      <c r="LP7" s="1145"/>
      <c r="LQ7" s="1145"/>
      <c r="LR7" s="1108"/>
      <c r="LS7" s="1108"/>
      <c r="LT7" s="1108"/>
      <c r="LW7" s="1148"/>
      <c r="LX7" s="1149"/>
      <c r="LY7" s="1115"/>
      <c r="LZ7" s="1116"/>
      <c r="MA7" s="1116"/>
      <c r="MB7" s="1116"/>
      <c r="MC7" s="1117"/>
      <c r="MD7" s="1108"/>
      <c r="ME7" s="1108"/>
      <c r="MF7" s="1108"/>
      <c r="MG7" s="1145"/>
      <c r="MH7" s="1145"/>
      <c r="MI7" s="1108"/>
      <c r="MJ7" s="1108"/>
      <c r="MK7" s="1108"/>
      <c r="MN7" s="1148"/>
      <c r="MO7" s="1149"/>
      <c r="MP7" s="1115"/>
      <c r="MQ7" s="1116"/>
      <c r="MR7" s="1116"/>
      <c r="MS7" s="1116"/>
      <c r="MT7" s="1117"/>
      <c r="MU7" s="1108"/>
      <c r="MV7" s="1108"/>
      <c r="MW7" s="1108"/>
      <c r="MX7" s="1145"/>
      <c r="MY7" s="1145"/>
      <c r="MZ7" s="1108"/>
      <c r="NA7" s="1108"/>
      <c r="NB7" s="1108"/>
      <c r="NE7" s="1148"/>
      <c r="NF7" s="1149"/>
      <c r="NG7" s="1115"/>
      <c r="NH7" s="1116"/>
      <c r="NI7" s="1116"/>
      <c r="NJ7" s="1116"/>
      <c r="NK7" s="1117"/>
      <c r="NL7" s="1108"/>
      <c r="NM7" s="1108"/>
      <c r="NN7" s="1108"/>
      <c r="NO7" s="1145"/>
      <c r="NP7" s="1145"/>
      <c r="NQ7" s="1108"/>
      <c r="NR7" s="1108"/>
      <c r="NS7" s="1108"/>
      <c r="NV7" s="1148"/>
      <c r="NW7" s="1149"/>
      <c r="NX7" s="1115"/>
      <c r="NY7" s="1116"/>
      <c r="NZ7" s="1116"/>
      <c r="OA7" s="1116"/>
      <c r="OB7" s="1117"/>
      <c r="OC7" s="1108"/>
      <c r="OD7" s="1108"/>
      <c r="OE7" s="1108"/>
      <c r="OF7" s="1145"/>
      <c r="OG7" s="1145"/>
      <c r="OH7" s="1108"/>
      <c r="OI7" s="1108"/>
      <c r="OJ7" s="1108"/>
      <c r="OM7" s="1148"/>
      <c r="ON7" s="1149"/>
      <c r="OO7" s="1115"/>
      <c r="OP7" s="1116"/>
      <c r="OQ7" s="1116"/>
      <c r="OR7" s="1116"/>
      <c r="OS7" s="1117"/>
      <c r="OT7" s="1108"/>
      <c r="OU7" s="1108"/>
      <c r="OV7" s="1108"/>
      <c r="OW7" s="1145"/>
      <c r="OX7" s="1145"/>
      <c r="OY7" s="1108"/>
      <c r="OZ7" s="1108"/>
      <c r="PA7" s="1108"/>
      <c r="PD7" s="1148"/>
      <c r="PE7" s="1149"/>
      <c r="PF7" s="1115"/>
      <c r="PG7" s="1116"/>
      <c r="PH7" s="1116"/>
      <c r="PI7" s="1116"/>
      <c r="PJ7" s="1117"/>
      <c r="PK7" s="1108"/>
      <c r="PL7" s="1108"/>
      <c r="PM7" s="1108"/>
      <c r="PN7" s="1145"/>
      <c r="PO7" s="1145"/>
      <c r="PP7" s="1108"/>
      <c r="PQ7" s="1108"/>
      <c r="PR7" s="1108"/>
      <c r="PU7" s="1148"/>
      <c r="PV7" s="1149"/>
      <c r="PW7" s="1115"/>
      <c r="PX7" s="1116"/>
      <c r="PY7" s="1116"/>
      <c r="PZ7" s="1116"/>
      <c r="QA7" s="1117"/>
      <c r="QB7" s="1108"/>
      <c r="QC7" s="1108"/>
      <c r="QD7" s="1108"/>
      <c r="QE7" s="1145"/>
      <c r="QF7" s="1145"/>
      <c r="QG7" s="1108"/>
      <c r="QH7" s="1108"/>
      <c r="QI7" s="1108"/>
      <c r="QL7" s="1148"/>
      <c r="QM7" s="1149"/>
      <c r="QN7" s="1115"/>
      <c r="QO7" s="1116"/>
      <c r="QP7" s="1116"/>
      <c r="QQ7" s="1116"/>
      <c r="QR7" s="1117"/>
      <c r="QS7" s="1108"/>
      <c r="QT7" s="1108"/>
      <c r="QU7" s="1108"/>
      <c r="QV7" s="1145"/>
      <c r="QW7" s="1145"/>
      <c r="QX7" s="1108"/>
      <c r="QY7" s="1108"/>
      <c r="QZ7" s="1108"/>
      <c r="RC7" s="1148"/>
      <c r="RD7" s="1149"/>
      <c r="RE7" s="1115"/>
      <c r="RF7" s="1116"/>
      <c r="RG7" s="1116"/>
      <c r="RH7" s="1116"/>
      <c r="RI7" s="1117"/>
      <c r="RJ7" s="1108"/>
      <c r="RK7" s="1108"/>
      <c r="RL7" s="1108"/>
      <c r="RM7" s="1145"/>
      <c r="RN7" s="1145"/>
      <c r="RO7" s="1108"/>
      <c r="RP7" s="1108"/>
      <c r="RQ7" s="1108"/>
      <c r="RT7" s="1148"/>
      <c r="RU7" s="1149"/>
      <c r="RV7" s="1115"/>
      <c r="RW7" s="1116"/>
      <c r="RX7" s="1116"/>
      <c r="RY7" s="1116"/>
      <c r="RZ7" s="1117"/>
      <c r="SA7" s="1108"/>
      <c r="SB7" s="1108"/>
      <c r="SC7" s="1108"/>
      <c r="SD7" s="1145"/>
      <c r="SE7" s="1145"/>
      <c r="SF7" s="1108"/>
      <c r="SG7" s="1108"/>
      <c r="SH7" s="1108"/>
      <c r="SK7" s="1148"/>
      <c r="SL7" s="1149"/>
      <c r="SM7" s="1115"/>
      <c r="SN7" s="1116"/>
      <c r="SO7" s="1116"/>
      <c r="SP7" s="1116"/>
      <c r="SQ7" s="1117"/>
      <c r="SR7" s="1108"/>
      <c r="SS7" s="1108"/>
      <c r="ST7" s="1108"/>
      <c r="SU7" s="1145"/>
      <c r="SV7" s="1145"/>
      <c r="SW7" s="1108"/>
      <c r="SX7" s="1108"/>
      <c r="SY7" s="1108"/>
    </row>
    <row r="8" spans="2:519" ht="19.5" customHeight="1" thickTop="1">
      <c r="B8" s="1085"/>
      <c r="C8" s="1086"/>
      <c r="D8" s="1087"/>
      <c r="E8" s="1092"/>
      <c r="F8" s="1096"/>
      <c r="G8" s="1096"/>
      <c r="H8" s="1096"/>
      <c r="I8" s="1097"/>
      <c r="L8" s="1185"/>
      <c r="M8" s="1186"/>
      <c r="N8" s="1187"/>
      <c r="O8" s="1200" t="s">
        <v>594</v>
      </c>
      <c r="P8" s="1201"/>
      <c r="Q8" s="1201"/>
      <c r="R8" s="1202"/>
      <c r="S8" s="1108"/>
      <c r="T8" s="1108"/>
      <c r="U8" s="1108"/>
      <c r="V8" s="1145"/>
      <c r="W8" s="1145"/>
      <c r="X8" s="1108"/>
      <c r="Y8" s="1108"/>
      <c r="Z8" s="1108"/>
      <c r="AC8" s="1161"/>
      <c r="AD8" s="1162"/>
      <c r="AE8" s="1163"/>
      <c r="AF8" s="1200" t="s">
        <v>594</v>
      </c>
      <c r="AG8" s="1201"/>
      <c r="AH8" s="1201"/>
      <c r="AI8" s="1202"/>
      <c r="AJ8" s="1108"/>
      <c r="AK8" s="1108"/>
      <c r="AL8" s="1108"/>
      <c r="AM8" s="1145"/>
      <c r="AN8" s="1145"/>
      <c r="AO8" s="1108"/>
      <c r="AP8" s="1108"/>
      <c r="AQ8" s="1108"/>
      <c r="AT8" s="1185"/>
      <c r="AU8" s="1186"/>
      <c r="AV8" s="1187"/>
      <c r="AW8" s="1152" t="s">
        <v>596</v>
      </c>
      <c r="AX8" s="1153"/>
      <c r="AY8" s="1153"/>
      <c r="AZ8" s="1154"/>
      <c r="BA8" s="1108"/>
      <c r="BB8" s="1108"/>
      <c r="BC8" s="1108"/>
      <c r="BD8" s="1145"/>
      <c r="BE8" s="1145"/>
      <c r="BF8" s="1108"/>
      <c r="BG8" s="1108"/>
      <c r="BH8" s="1108"/>
      <c r="BK8" s="1161"/>
      <c r="BL8" s="1162"/>
      <c r="BM8" s="1163"/>
      <c r="BN8" s="1152" t="s">
        <v>594</v>
      </c>
      <c r="BO8" s="1153"/>
      <c r="BP8" s="1153"/>
      <c r="BQ8" s="1154"/>
      <c r="BR8" s="1108"/>
      <c r="BS8" s="1108"/>
      <c r="BT8" s="1108"/>
      <c r="BU8" s="1145"/>
      <c r="BV8" s="1145"/>
      <c r="BW8" s="1108"/>
      <c r="BX8" s="1108"/>
      <c r="BY8" s="1108"/>
      <c r="CB8" s="1208"/>
      <c r="CC8" s="1209"/>
      <c r="CD8" s="1210"/>
      <c r="CE8" s="1152" t="s">
        <v>594</v>
      </c>
      <c r="CF8" s="1153"/>
      <c r="CG8" s="1153"/>
      <c r="CH8" s="1154"/>
      <c r="CI8" s="1108"/>
      <c r="CJ8" s="1108"/>
      <c r="CK8" s="1108"/>
      <c r="CL8" s="1145"/>
      <c r="CM8" s="1145"/>
      <c r="CN8" s="1108"/>
      <c r="CO8" s="1108"/>
      <c r="CP8" s="1108"/>
      <c r="CS8" s="1161"/>
      <c r="CT8" s="1162"/>
      <c r="CU8" s="1163"/>
      <c r="CV8" s="1152" t="s">
        <v>594</v>
      </c>
      <c r="CW8" s="1153"/>
      <c r="CX8" s="1153"/>
      <c r="CY8" s="1154"/>
      <c r="CZ8" s="1108"/>
      <c r="DA8" s="1108"/>
      <c r="DB8" s="1108"/>
      <c r="DC8" s="1145"/>
      <c r="DD8" s="1145"/>
      <c r="DE8" s="1108"/>
      <c r="DF8" s="1108"/>
      <c r="DG8" s="1108"/>
      <c r="DJ8" s="1161"/>
      <c r="DK8" s="1162"/>
      <c r="DL8" s="1163"/>
      <c r="DM8" s="1152" t="s">
        <v>594</v>
      </c>
      <c r="DN8" s="1153"/>
      <c r="DO8" s="1153"/>
      <c r="DP8" s="1154"/>
      <c r="DQ8" s="1108"/>
      <c r="DR8" s="1108"/>
      <c r="DS8" s="1108"/>
      <c r="DT8" s="1145"/>
      <c r="DU8" s="1145"/>
      <c r="DV8" s="1108"/>
      <c r="DW8" s="1108"/>
      <c r="DX8" s="1108"/>
      <c r="EA8" s="1220"/>
      <c r="EB8" s="1221"/>
      <c r="EC8" s="1222"/>
      <c r="ED8" s="1152" t="s">
        <v>594</v>
      </c>
      <c r="EE8" s="1153"/>
      <c r="EF8" s="1153"/>
      <c r="EG8" s="1154"/>
      <c r="EH8" s="1108"/>
      <c r="EI8" s="1108"/>
      <c r="EJ8" s="1108"/>
      <c r="EK8" s="1145"/>
      <c r="EL8" s="1145"/>
      <c r="EM8" s="1108"/>
      <c r="EN8" s="1108"/>
      <c r="EO8" s="1108"/>
      <c r="ER8" s="1161"/>
      <c r="ES8" s="1162"/>
      <c r="ET8" s="1163"/>
      <c r="EU8" s="1152" t="s">
        <v>594</v>
      </c>
      <c r="EV8" s="1153"/>
      <c r="EW8" s="1153"/>
      <c r="EX8" s="1154"/>
      <c r="EY8" s="1108"/>
      <c r="EZ8" s="1108"/>
      <c r="FA8" s="1108"/>
      <c r="FB8" s="1145"/>
      <c r="FC8" s="1145"/>
      <c r="FD8" s="1108"/>
      <c r="FE8" s="1108"/>
      <c r="FF8" s="1108"/>
      <c r="FI8" s="1185"/>
      <c r="FJ8" s="1186"/>
      <c r="FK8" s="1187"/>
      <c r="FL8" s="1152" t="s">
        <v>594</v>
      </c>
      <c r="FM8" s="1153"/>
      <c r="FN8" s="1153"/>
      <c r="FO8" s="1154"/>
      <c r="FP8" s="1108"/>
      <c r="FQ8" s="1108"/>
      <c r="FR8" s="1108"/>
      <c r="FS8" s="1145"/>
      <c r="FT8" s="1145"/>
      <c r="FU8" s="1108"/>
      <c r="FV8" s="1108"/>
      <c r="FW8" s="1108"/>
      <c r="FZ8" s="1161"/>
      <c r="GA8" s="1162"/>
      <c r="GB8" s="1163"/>
      <c r="GC8" s="1152" t="s">
        <v>594</v>
      </c>
      <c r="GD8" s="1153"/>
      <c r="GE8" s="1153"/>
      <c r="GF8" s="1154"/>
      <c r="GG8" s="1108"/>
      <c r="GH8" s="1108"/>
      <c r="GI8" s="1108"/>
      <c r="GJ8" s="1145"/>
      <c r="GK8" s="1145"/>
      <c r="GL8" s="1108"/>
      <c r="GM8" s="1108"/>
      <c r="GN8" s="1108"/>
      <c r="GQ8" s="1161"/>
      <c r="GR8" s="1162"/>
      <c r="GS8" s="1163"/>
      <c r="GT8" s="1152" t="s">
        <v>594</v>
      </c>
      <c r="GU8" s="1153"/>
      <c r="GV8" s="1153"/>
      <c r="GW8" s="1154"/>
      <c r="GX8" s="1108"/>
      <c r="GY8" s="1108"/>
      <c r="GZ8" s="1108"/>
      <c r="HA8" s="1145"/>
      <c r="HB8" s="1145"/>
      <c r="HC8" s="1108"/>
      <c r="HD8" s="1108"/>
      <c r="HE8" s="1108"/>
      <c r="HH8" s="1185"/>
      <c r="HI8" s="1186"/>
      <c r="HJ8" s="1187"/>
      <c r="HK8" s="1152" t="s">
        <v>594</v>
      </c>
      <c r="HL8" s="1153"/>
      <c r="HM8" s="1153"/>
      <c r="HN8" s="1154"/>
      <c r="HO8" s="1108"/>
      <c r="HP8" s="1108"/>
      <c r="HQ8" s="1108"/>
      <c r="HR8" s="1145"/>
      <c r="HS8" s="1145"/>
      <c r="HT8" s="1108"/>
      <c r="HU8" s="1108"/>
      <c r="HV8" s="1108"/>
      <c r="HY8" s="1148"/>
      <c r="HZ8" s="1149"/>
      <c r="IA8" s="1123" t="s">
        <v>112</v>
      </c>
      <c r="IB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IC8" s="1126"/>
      <c r="ID8" s="1126"/>
      <c r="IE8" s="1127"/>
      <c r="IF8" s="1108"/>
      <c r="IG8" s="1108"/>
      <c r="IH8" s="1108"/>
      <c r="II8" s="1145"/>
      <c r="IJ8" s="1145"/>
      <c r="IK8" s="1108"/>
      <c r="IL8" s="1108"/>
      <c r="IM8" s="1108"/>
      <c r="IP8" s="1148"/>
      <c r="IQ8" s="1149"/>
      <c r="IR8" s="1123" t="s">
        <v>112</v>
      </c>
      <c r="IS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IT8" s="1126"/>
      <c r="IU8" s="1126"/>
      <c r="IV8" s="1127"/>
      <c r="IW8" s="1108"/>
      <c r="IX8" s="1108"/>
      <c r="IY8" s="1108"/>
      <c r="IZ8" s="1145"/>
      <c r="JA8" s="1145"/>
      <c r="JB8" s="1108"/>
      <c r="JC8" s="1108"/>
      <c r="JD8" s="1108"/>
      <c r="JG8" s="1148"/>
      <c r="JH8" s="1149"/>
      <c r="JI8" s="1123" t="s">
        <v>112</v>
      </c>
      <c r="JJ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JK8" s="1126"/>
      <c r="JL8" s="1126"/>
      <c r="JM8" s="1127"/>
      <c r="JN8" s="1108"/>
      <c r="JO8" s="1108"/>
      <c r="JP8" s="1108"/>
      <c r="JQ8" s="1145"/>
      <c r="JR8" s="1145"/>
      <c r="JS8" s="1108"/>
      <c r="JT8" s="1108"/>
      <c r="JU8" s="1108"/>
      <c r="JX8" s="1148"/>
      <c r="JY8" s="1149"/>
      <c r="JZ8" s="1123" t="s">
        <v>112</v>
      </c>
      <c r="KA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KB8" s="1126"/>
      <c r="KC8" s="1126"/>
      <c r="KD8" s="1127"/>
      <c r="KE8" s="1108"/>
      <c r="KF8" s="1108"/>
      <c r="KG8" s="1108"/>
      <c r="KH8" s="1145"/>
      <c r="KI8" s="1145"/>
      <c r="KJ8" s="1108"/>
      <c r="KK8" s="1108"/>
      <c r="KL8" s="1108"/>
      <c r="KO8" s="1148"/>
      <c r="KP8" s="1149"/>
      <c r="KQ8" s="1123" t="s">
        <v>112</v>
      </c>
      <c r="KR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KS8" s="1126"/>
      <c r="KT8" s="1126"/>
      <c r="KU8" s="1127"/>
      <c r="KV8" s="1108"/>
      <c r="KW8" s="1108"/>
      <c r="KX8" s="1108"/>
      <c r="KY8" s="1145"/>
      <c r="KZ8" s="1145"/>
      <c r="LA8" s="1108"/>
      <c r="LB8" s="1108"/>
      <c r="LC8" s="1108"/>
      <c r="LF8" s="1148"/>
      <c r="LG8" s="1149"/>
      <c r="LH8" s="1123" t="s">
        <v>112</v>
      </c>
      <c r="LI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LJ8" s="1126"/>
      <c r="LK8" s="1126"/>
      <c r="LL8" s="1127"/>
      <c r="LM8" s="1108"/>
      <c r="LN8" s="1108"/>
      <c r="LO8" s="1108"/>
      <c r="LP8" s="1145"/>
      <c r="LQ8" s="1145"/>
      <c r="LR8" s="1108"/>
      <c r="LS8" s="1108"/>
      <c r="LT8" s="1108"/>
      <c r="LW8" s="1148"/>
      <c r="LX8" s="1149"/>
      <c r="LY8" s="1123" t="s">
        <v>112</v>
      </c>
      <c r="LZ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MA8" s="1126"/>
      <c r="MB8" s="1126"/>
      <c r="MC8" s="1127"/>
      <c r="MD8" s="1108"/>
      <c r="ME8" s="1108"/>
      <c r="MF8" s="1108"/>
      <c r="MG8" s="1145"/>
      <c r="MH8" s="1145"/>
      <c r="MI8" s="1108"/>
      <c r="MJ8" s="1108"/>
      <c r="MK8" s="1108"/>
      <c r="MN8" s="1148"/>
      <c r="MO8" s="1149"/>
      <c r="MP8" s="1123" t="s">
        <v>112</v>
      </c>
      <c r="MQ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MR8" s="1126"/>
      <c r="MS8" s="1126"/>
      <c r="MT8" s="1127"/>
      <c r="MU8" s="1108"/>
      <c r="MV8" s="1108"/>
      <c r="MW8" s="1108"/>
      <c r="MX8" s="1145"/>
      <c r="MY8" s="1145"/>
      <c r="MZ8" s="1108"/>
      <c r="NA8" s="1108"/>
      <c r="NB8" s="1108"/>
      <c r="NE8" s="1148"/>
      <c r="NF8" s="1149"/>
      <c r="NG8" s="1123" t="s">
        <v>112</v>
      </c>
      <c r="NH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NI8" s="1126"/>
      <c r="NJ8" s="1126"/>
      <c r="NK8" s="1127"/>
      <c r="NL8" s="1108"/>
      <c r="NM8" s="1108"/>
      <c r="NN8" s="1108"/>
      <c r="NO8" s="1145"/>
      <c r="NP8" s="1145"/>
      <c r="NQ8" s="1108"/>
      <c r="NR8" s="1108"/>
      <c r="NS8" s="1108"/>
      <c r="NV8" s="1148"/>
      <c r="NW8" s="1149"/>
      <c r="NX8" s="1123" t="s">
        <v>112</v>
      </c>
      <c r="NY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NZ8" s="1126"/>
      <c r="OA8" s="1126"/>
      <c r="OB8" s="1127"/>
      <c r="OC8" s="1108"/>
      <c r="OD8" s="1108"/>
      <c r="OE8" s="1108"/>
      <c r="OF8" s="1145"/>
      <c r="OG8" s="1145"/>
      <c r="OH8" s="1108"/>
      <c r="OI8" s="1108"/>
      <c r="OJ8" s="1108"/>
      <c r="OM8" s="1148"/>
      <c r="ON8" s="1149"/>
      <c r="OO8" s="1123" t="s">
        <v>112</v>
      </c>
      <c r="OP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OQ8" s="1126"/>
      <c r="OR8" s="1126"/>
      <c r="OS8" s="1127"/>
      <c r="OT8" s="1108"/>
      <c r="OU8" s="1108"/>
      <c r="OV8" s="1108"/>
      <c r="OW8" s="1145"/>
      <c r="OX8" s="1145"/>
      <c r="OY8" s="1108"/>
      <c r="OZ8" s="1108"/>
      <c r="PA8" s="1108"/>
      <c r="PD8" s="1148"/>
      <c r="PE8" s="1149"/>
      <c r="PF8" s="1123" t="s">
        <v>112</v>
      </c>
      <c r="PG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PH8" s="1126"/>
      <c r="PI8" s="1126"/>
      <c r="PJ8" s="1127"/>
      <c r="PK8" s="1108"/>
      <c r="PL8" s="1108"/>
      <c r="PM8" s="1108"/>
      <c r="PN8" s="1145"/>
      <c r="PO8" s="1145"/>
      <c r="PP8" s="1108"/>
      <c r="PQ8" s="1108"/>
      <c r="PR8" s="1108"/>
      <c r="PU8" s="1148"/>
      <c r="PV8" s="1149"/>
      <c r="PW8" s="1123" t="s">
        <v>112</v>
      </c>
      <c r="PX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PY8" s="1126"/>
      <c r="PZ8" s="1126"/>
      <c r="QA8" s="1127"/>
      <c r="QB8" s="1108"/>
      <c r="QC8" s="1108"/>
      <c r="QD8" s="1108"/>
      <c r="QE8" s="1145"/>
      <c r="QF8" s="1145"/>
      <c r="QG8" s="1108"/>
      <c r="QH8" s="1108"/>
      <c r="QI8" s="1108"/>
      <c r="QL8" s="1148"/>
      <c r="QM8" s="1149"/>
      <c r="QN8" s="1123" t="s">
        <v>112</v>
      </c>
      <c r="QO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QP8" s="1126"/>
      <c r="QQ8" s="1126"/>
      <c r="QR8" s="1127"/>
      <c r="QS8" s="1108"/>
      <c r="QT8" s="1108"/>
      <c r="QU8" s="1108"/>
      <c r="QV8" s="1145"/>
      <c r="QW8" s="1145"/>
      <c r="QX8" s="1108"/>
      <c r="QY8" s="1108"/>
      <c r="QZ8" s="1108"/>
      <c r="RC8" s="1148"/>
      <c r="RD8" s="1149"/>
      <c r="RE8" s="1123" t="s">
        <v>112</v>
      </c>
      <c r="RF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RG8" s="1126"/>
      <c r="RH8" s="1126"/>
      <c r="RI8" s="1127"/>
      <c r="RJ8" s="1108"/>
      <c r="RK8" s="1108"/>
      <c r="RL8" s="1108"/>
      <c r="RM8" s="1145"/>
      <c r="RN8" s="1145"/>
      <c r="RO8" s="1108"/>
      <c r="RP8" s="1108"/>
      <c r="RQ8" s="1108"/>
      <c r="RT8" s="1148"/>
      <c r="RU8" s="1149"/>
      <c r="RV8" s="1123" t="s">
        <v>112</v>
      </c>
      <c r="RW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RX8" s="1126"/>
      <c r="RY8" s="1126"/>
      <c r="RZ8" s="1127"/>
      <c r="SA8" s="1108"/>
      <c r="SB8" s="1108"/>
      <c r="SC8" s="1108"/>
      <c r="SD8" s="1145"/>
      <c r="SE8" s="1145"/>
      <c r="SF8" s="1108"/>
      <c r="SG8" s="1108"/>
      <c r="SH8" s="1108"/>
      <c r="SK8" s="1148"/>
      <c r="SL8" s="1149"/>
      <c r="SM8" s="1123" t="s">
        <v>112</v>
      </c>
      <c r="SN8" s="1125" t="str">
        <f>'1_ENTREGA'!$A$4</f>
        <v>Mantenimiento de obra civil, bajo la modalidad a demanda en las diferentes edificaciones de la Universidad de Antioquia tanto del campus como las existentes en el área Metropolitana y en Hacienda La Montaña (Municipio de San Pedro de Los Milagros)</v>
      </c>
      <c r="SO8" s="1126"/>
      <c r="SP8" s="1126"/>
      <c r="SQ8" s="1127"/>
      <c r="SR8" s="1108"/>
      <c r="SS8" s="1108"/>
      <c r="ST8" s="1108"/>
      <c r="SU8" s="1145"/>
      <c r="SV8" s="1145"/>
      <c r="SW8" s="1108"/>
      <c r="SX8" s="1108"/>
      <c r="SY8" s="1108"/>
    </row>
    <row r="9" spans="2:519" ht="112.5" customHeight="1" thickBot="1">
      <c r="B9" s="1088"/>
      <c r="C9" s="1089"/>
      <c r="D9" s="1090"/>
      <c r="E9" s="1093"/>
      <c r="F9" s="1096"/>
      <c r="G9" s="1096"/>
      <c r="H9" s="1096"/>
      <c r="I9" s="1097"/>
      <c r="L9" s="1188"/>
      <c r="M9" s="1189"/>
      <c r="N9" s="1190"/>
      <c r="O9" s="1155"/>
      <c r="P9" s="1156"/>
      <c r="Q9" s="1156"/>
      <c r="R9" s="1157"/>
      <c r="S9" s="1108"/>
      <c r="T9" s="1108"/>
      <c r="U9" s="1108"/>
      <c r="V9" s="1145"/>
      <c r="W9" s="1145"/>
      <c r="X9" s="1108"/>
      <c r="Y9" s="1108"/>
      <c r="Z9" s="1108"/>
      <c r="AC9" s="1164"/>
      <c r="AD9" s="1165"/>
      <c r="AE9" s="1166"/>
      <c r="AF9" s="1155"/>
      <c r="AG9" s="1156"/>
      <c r="AH9" s="1156"/>
      <c r="AI9" s="1157"/>
      <c r="AJ9" s="1108"/>
      <c r="AK9" s="1108"/>
      <c r="AL9" s="1108"/>
      <c r="AM9" s="1145"/>
      <c r="AN9" s="1145"/>
      <c r="AO9" s="1108"/>
      <c r="AP9" s="1108"/>
      <c r="AQ9" s="1108"/>
      <c r="AT9" s="1188"/>
      <c r="AU9" s="1189"/>
      <c r="AV9" s="1190"/>
      <c r="AW9" s="1155"/>
      <c r="AX9" s="1156"/>
      <c r="AY9" s="1156"/>
      <c r="AZ9" s="1157"/>
      <c r="BA9" s="1108"/>
      <c r="BB9" s="1108"/>
      <c r="BC9" s="1108"/>
      <c r="BD9" s="1145"/>
      <c r="BE9" s="1145"/>
      <c r="BF9" s="1108"/>
      <c r="BG9" s="1108"/>
      <c r="BH9" s="1108"/>
      <c r="BK9" s="1164"/>
      <c r="BL9" s="1165"/>
      <c r="BM9" s="1166"/>
      <c r="BN9" s="1155"/>
      <c r="BO9" s="1156"/>
      <c r="BP9" s="1156"/>
      <c r="BQ9" s="1157"/>
      <c r="BR9" s="1108"/>
      <c r="BS9" s="1108"/>
      <c r="BT9" s="1108"/>
      <c r="BU9" s="1145"/>
      <c r="BV9" s="1145"/>
      <c r="BW9" s="1108"/>
      <c r="BX9" s="1108"/>
      <c r="BY9" s="1108"/>
      <c r="CB9" s="1211"/>
      <c r="CC9" s="1212"/>
      <c r="CD9" s="1213"/>
      <c r="CE9" s="1155"/>
      <c r="CF9" s="1156"/>
      <c r="CG9" s="1156"/>
      <c r="CH9" s="1157"/>
      <c r="CI9" s="1108"/>
      <c r="CJ9" s="1108"/>
      <c r="CK9" s="1108"/>
      <c r="CL9" s="1145"/>
      <c r="CM9" s="1145"/>
      <c r="CN9" s="1108"/>
      <c r="CO9" s="1108"/>
      <c r="CP9" s="1108"/>
      <c r="CS9" s="1164"/>
      <c r="CT9" s="1165"/>
      <c r="CU9" s="1166"/>
      <c r="CV9" s="1155"/>
      <c r="CW9" s="1156"/>
      <c r="CX9" s="1156"/>
      <c r="CY9" s="1157"/>
      <c r="CZ9" s="1108"/>
      <c r="DA9" s="1108"/>
      <c r="DB9" s="1108"/>
      <c r="DC9" s="1145"/>
      <c r="DD9" s="1145"/>
      <c r="DE9" s="1108"/>
      <c r="DF9" s="1108"/>
      <c r="DG9" s="1108"/>
      <c r="DJ9" s="1164"/>
      <c r="DK9" s="1165"/>
      <c r="DL9" s="1166"/>
      <c r="DM9" s="1155"/>
      <c r="DN9" s="1156"/>
      <c r="DO9" s="1156"/>
      <c r="DP9" s="1157"/>
      <c r="DQ9" s="1108"/>
      <c r="DR9" s="1108"/>
      <c r="DS9" s="1108"/>
      <c r="DT9" s="1145"/>
      <c r="DU9" s="1145"/>
      <c r="DV9" s="1108"/>
      <c r="DW9" s="1108"/>
      <c r="DX9" s="1108"/>
      <c r="EA9" s="1223"/>
      <c r="EB9" s="1224"/>
      <c r="EC9" s="1225"/>
      <c r="ED9" s="1155"/>
      <c r="EE9" s="1156"/>
      <c r="EF9" s="1156"/>
      <c r="EG9" s="1157"/>
      <c r="EH9" s="1108"/>
      <c r="EI9" s="1108"/>
      <c r="EJ9" s="1108"/>
      <c r="EK9" s="1145"/>
      <c r="EL9" s="1145"/>
      <c r="EM9" s="1108"/>
      <c r="EN9" s="1108"/>
      <c r="EO9" s="1108"/>
      <c r="ER9" s="1164"/>
      <c r="ES9" s="1165"/>
      <c r="ET9" s="1166"/>
      <c r="EU9" s="1155"/>
      <c r="EV9" s="1156"/>
      <c r="EW9" s="1156"/>
      <c r="EX9" s="1157"/>
      <c r="EY9" s="1108"/>
      <c r="EZ9" s="1108"/>
      <c r="FA9" s="1108"/>
      <c r="FB9" s="1145"/>
      <c r="FC9" s="1145"/>
      <c r="FD9" s="1108"/>
      <c r="FE9" s="1108"/>
      <c r="FF9" s="1108"/>
      <c r="FI9" s="1188"/>
      <c r="FJ9" s="1189"/>
      <c r="FK9" s="1190"/>
      <c r="FL9" s="1155"/>
      <c r="FM9" s="1156"/>
      <c r="FN9" s="1156"/>
      <c r="FO9" s="1157"/>
      <c r="FP9" s="1108"/>
      <c r="FQ9" s="1108"/>
      <c r="FR9" s="1108"/>
      <c r="FS9" s="1145"/>
      <c r="FT9" s="1145"/>
      <c r="FU9" s="1108"/>
      <c r="FV9" s="1108"/>
      <c r="FW9" s="1108"/>
      <c r="FZ9" s="1164"/>
      <c r="GA9" s="1165"/>
      <c r="GB9" s="1166"/>
      <c r="GC9" s="1155"/>
      <c r="GD9" s="1156"/>
      <c r="GE9" s="1156"/>
      <c r="GF9" s="1157"/>
      <c r="GG9" s="1108"/>
      <c r="GH9" s="1108"/>
      <c r="GI9" s="1108"/>
      <c r="GJ9" s="1145"/>
      <c r="GK9" s="1145"/>
      <c r="GL9" s="1108"/>
      <c r="GM9" s="1108"/>
      <c r="GN9" s="1108"/>
      <c r="GQ9" s="1164"/>
      <c r="GR9" s="1165"/>
      <c r="GS9" s="1166"/>
      <c r="GT9" s="1155"/>
      <c r="GU9" s="1156"/>
      <c r="GV9" s="1156"/>
      <c r="GW9" s="1157"/>
      <c r="GX9" s="1108"/>
      <c r="GY9" s="1108"/>
      <c r="GZ9" s="1108"/>
      <c r="HA9" s="1145"/>
      <c r="HB9" s="1145"/>
      <c r="HC9" s="1108"/>
      <c r="HD9" s="1108"/>
      <c r="HE9" s="1108"/>
      <c r="HH9" s="1188"/>
      <c r="HI9" s="1189"/>
      <c r="HJ9" s="1190"/>
      <c r="HK9" s="1155"/>
      <c r="HL9" s="1156"/>
      <c r="HM9" s="1156"/>
      <c r="HN9" s="1157"/>
      <c r="HO9" s="1108"/>
      <c r="HP9" s="1108"/>
      <c r="HQ9" s="1108"/>
      <c r="HR9" s="1145"/>
      <c r="HS9" s="1145"/>
      <c r="HT9" s="1108"/>
      <c r="HU9" s="1108"/>
      <c r="HV9" s="1108"/>
      <c r="HY9" s="1150"/>
      <c r="HZ9" s="1151"/>
      <c r="IA9" s="1124"/>
      <c r="IB9" s="1128"/>
      <c r="IC9" s="1129"/>
      <c r="ID9" s="1129"/>
      <c r="IE9" s="1130"/>
      <c r="IF9" s="1108"/>
      <c r="IG9" s="1108"/>
      <c r="IH9" s="1108"/>
      <c r="II9" s="1145"/>
      <c r="IJ9" s="1145"/>
      <c r="IK9" s="1108"/>
      <c r="IL9" s="1108"/>
      <c r="IM9" s="1108"/>
      <c r="IP9" s="1150"/>
      <c r="IQ9" s="1151"/>
      <c r="IR9" s="1124"/>
      <c r="IS9" s="1128"/>
      <c r="IT9" s="1129"/>
      <c r="IU9" s="1129"/>
      <c r="IV9" s="1130"/>
      <c r="IW9" s="1108"/>
      <c r="IX9" s="1108"/>
      <c r="IY9" s="1108"/>
      <c r="IZ9" s="1145"/>
      <c r="JA9" s="1145"/>
      <c r="JB9" s="1108"/>
      <c r="JC9" s="1108"/>
      <c r="JD9" s="1108"/>
      <c r="JG9" s="1150"/>
      <c r="JH9" s="1151"/>
      <c r="JI9" s="1124"/>
      <c r="JJ9" s="1128"/>
      <c r="JK9" s="1129"/>
      <c r="JL9" s="1129"/>
      <c r="JM9" s="1130"/>
      <c r="JN9" s="1108"/>
      <c r="JO9" s="1108"/>
      <c r="JP9" s="1108"/>
      <c r="JQ9" s="1145"/>
      <c r="JR9" s="1145"/>
      <c r="JS9" s="1108"/>
      <c r="JT9" s="1108"/>
      <c r="JU9" s="1108"/>
      <c r="JX9" s="1150"/>
      <c r="JY9" s="1151"/>
      <c r="JZ9" s="1124"/>
      <c r="KA9" s="1128"/>
      <c r="KB9" s="1129"/>
      <c r="KC9" s="1129"/>
      <c r="KD9" s="1130"/>
      <c r="KE9" s="1108"/>
      <c r="KF9" s="1108"/>
      <c r="KG9" s="1108"/>
      <c r="KH9" s="1145"/>
      <c r="KI9" s="1145"/>
      <c r="KJ9" s="1108"/>
      <c r="KK9" s="1108"/>
      <c r="KL9" s="1108"/>
      <c r="KO9" s="1150"/>
      <c r="KP9" s="1151"/>
      <c r="KQ9" s="1124"/>
      <c r="KR9" s="1128"/>
      <c r="KS9" s="1129"/>
      <c r="KT9" s="1129"/>
      <c r="KU9" s="1130"/>
      <c r="KV9" s="1108"/>
      <c r="KW9" s="1108"/>
      <c r="KX9" s="1108"/>
      <c r="KY9" s="1145"/>
      <c r="KZ9" s="1145"/>
      <c r="LA9" s="1108"/>
      <c r="LB9" s="1108"/>
      <c r="LC9" s="1108"/>
      <c r="LF9" s="1150"/>
      <c r="LG9" s="1151"/>
      <c r="LH9" s="1124"/>
      <c r="LI9" s="1128"/>
      <c r="LJ9" s="1129"/>
      <c r="LK9" s="1129"/>
      <c r="LL9" s="1130"/>
      <c r="LM9" s="1108"/>
      <c r="LN9" s="1108"/>
      <c r="LO9" s="1108"/>
      <c r="LP9" s="1145"/>
      <c r="LQ9" s="1145"/>
      <c r="LR9" s="1108"/>
      <c r="LS9" s="1108"/>
      <c r="LT9" s="1108"/>
      <c r="LW9" s="1150"/>
      <c r="LX9" s="1151"/>
      <c r="LY9" s="1124"/>
      <c r="LZ9" s="1128"/>
      <c r="MA9" s="1129"/>
      <c r="MB9" s="1129"/>
      <c r="MC9" s="1130"/>
      <c r="MD9" s="1108"/>
      <c r="ME9" s="1108"/>
      <c r="MF9" s="1108"/>
      <c r="MG9" s="1145"/>
      <c r="MH9" s="1145"/>
      <c r="MI9" s="1108"/>
      <c r="MJ9" s="1108"/>
      <c r="MK9" s="1108"/>
      <c r="MN9" s="1150"/>
      <c r="MO9" s="1151"/>
      <c r="MP9" s="1124"/>
      <c r="MQ9" s="1128"/>
      <c r="MR9" s="1129"/>
      <c r="MS9" s="1129"/>
      <c r="MT9" s="1130"/>
      <c r="MU9" s="1108"/>
      <c r="MV9" s="1108"/>
      <c r="MW9" s="1108"/>
      <c r="MX9" s="1145"/>
      <c r="MY9" s="1145"/>
      <c r="MZ9" s="1108"/>
      <c r="NA9" s="1108"/>
      <c r="NB9" s="1108"/>
      <c r="NE9" s="1150"/>
      <c r="NF9" s="1151"/>
      <c r="NG9" s="1124"/>
      <c r="NH9" s="1128"/>
      <c r="NI9" s="1129"/>
      <c r="NJ9" s="1129"/>
      <c r="NK9" s="1130"/>
      <c r="NL9" s="1108"/>
      <c r="NM9" s="1108"/>
      <c r="NN9" s="1108"/>
      <c r="NO9" s="1145"/>
      <c r="NP9" s="1145"/>
      <c r="NQ9" s="1108"/>
      <c r="NR9" s="1108"/>
      <c r="NS9" s="1108"/>
      <c r="NV9" s="1150"/>
      <c r="NW9" s="1151"/>
      <c r="NX9" s="1124"/>
      <c r="NY9" s="1128"/>
      <c r="NZ9" s="1129"/>
      <c r="OA9" s="1129"/>
      <c r="OB9" s="1130"/>
      <c r="OC9" s="1108"/>
      <c r="OD9" s="1108"/>
      <c r="OE9" s="1108"/>
      <c r="OF9" s="1145"/>
      <c r="OG9" s="1145"/>
      <c r="OH9" s="1108"/>
      <c r="OI9" s="1108"/>
      <c r="OJ9" s="1108"/>
      <c r="OM9" s="1150"/>
      <c r="ON9" s="1151"/>
      <c r="OO9" s="1124"/>
      <c r="OP9" s="1128"/>
      <c r="OQ9" s="1129"/>
      <c r="OR9" s="1129"/>
      <c r="OS9" s="1130"/>
      <c r="OT9" s="1108"/>
      <c r="OU9" s="1108"/>
      <c r="OV9" s="1108"/>
      <c r="OW9" s="1145"/>
      <c r="OX9" s="1145"/>
      <c r="OY9" s="1108"/>
      <c r="OZ9" s="1108"/>
      <c r="PA9" s="1108"/>
      <c r="PD9" s="1150"/>
      <c r="PE9" s="1151"/>
      <c r="PF9" s="1124"/>
      <c r="PG9" s="1128"/>
      <c r="PH9" s="1129"/>
      <c r="PI9" s="1129"/>
      <c r="PJ9" s="1130"/>
      <c r="PK9" s="1108"/>
      <c r="PL9" s="1108"/>
      <c r="PM9" s="1108"/>
      <c r="PN9" s="1145"/>
      <c r="PO9" s="1145"/>
      <c r="PP9" s="1108"/>
      <c r="PQ9" s="1108"/>
      <c r="PR9" s="1108"/>
      <c r="PU9" s="1150"/>
      <c r="PV9" s="1151"/>
      <c r="PW9" s="1124"/>
      <c r="PX9" s="1128"/>
      <c r="PY9" s="1129"/>
      <c r="PZ9" s="1129"/>
      <c r="QA9" s="1130"/>
      <c r="QB9" s="1108"/>
      <c r="QC9" s="1108"/>
      <c r="QD9" s="1108"/>
      <c r="QE9" s="1145"/>
      <c r="QF9" s="1145"/>
      <c r="QG9" s="1108"/>
      <c r="QH9" s="1108"/>
      <c r="QI9" s="1108"/>
      <c r="QL9" s="1150"/>
      <c r="QM9" s="1151"/>
      <c r="QN9" s="1124"/>
      <c r="QO9" s="1128"/>
      <c r="QP9" s="1129"/>
      <c r="QQ9" s="1129"/>
      <c r="QR9" s="1130"/>
      <c r="QS9" s="1108"/>
      <c r="QT9" s="1108"/>
      <c r="QU9" s="1108"/>
      <c r="QV9" s="1145"/>
      <c r="QW9" s="1145"/>
      <c r="QX9" s="1108"/>
      <c r="QY9" s="1108"/>
      <c r="QZ9" s="1108"/>
      <c r="RC9" s="1150"/>
      <c r="RD9" s="1151"/>
      <c r="RE9" s="1124"/>
      <c r="RF9" s="1128"/>
      <c r="RG9" s="1129"/>
      <c r="RH9" s="1129"/>
      <c r="RI9" s="1130"/>
      <c r="RJ9" s="1108"/>
      <c r="RK9" s="1108"/>
      <c r="RL9" s="1108"/>
      <c r="RM9" s="1145"/>
      <c r="RN9" s="1145"/>
      <c r="RO9" s="1108"/>
      <c r="RP9" s="1108"/>
      <c r="RQ9" s="1108"/>
      <c r="RT9" s="1150"/>
      <c r="RU9" s="1151"/>
      <c r="RV9" s="1124"/>
      <c r="RW9" s="1128"/>
      <c r="RX9" s="1129"/>
      <c r="RY9" s="1129"/>
      <c r="RZ9" s="1130"/>
      <c r="SA9" s="1108"/>
      <c r="SB9" s="1108"/>
      <c r="SC9" s="1108"/>
      <c r="SD9" s="1145"/>
      <c r="SE9" s="1145"/>
      <c r="SF9" s="1108"/>
      <c r="SG9" s="1108"/>
      <c r="SH9" s="1108"/>
      <c r="SK9" s="1150"/>
      <c r="SL9" s="1151"/>
      <c r="SM9" s="1124"/>
      <c r="SN9" s="1128"/>
      <c r="SO9" s="1129"/>
      <c r="SP9" s="1129"/>
      <c r="SQ9" s="1130"/>
      <c r="SR9" s="1108"/>
      <c r="SS9" s="1108"/>
      <c r="ST9" s="1108"/>
      <c r="SU9" s="1145"/>
      <c r="SV9" s="1145"/>
      <c r="SW9" s="1108"/>
      <c r="SX9" s="1108"/>
      <c r="SY9" s="1108"/>
    </row>
    <row r="10" spans="2:519" ht="33" thickTop="1" thickBot="1">
      <c r="B10" s="176" t="s">
        <v>212</v>
      </c>
      <c r="C10" s="176" t="s">
        <v>213</v>
      </c>
      <c r="D10" s="186" t="s">
        <v>180</v>
      </c>
      <c r="E10" s="187" t="s">
        <v>181</v>
      </c>
      <c r="F10" s="188" t="s">
        <v>182</v>
      </c>
      <c r="G10" s="163" t="s">
        <v>86</v>
      </c>
      <c r="H10" s="164" t="s">
        <v>87</v>
      </c>
      <c r="I10" s="162"/>
      <c r="L10" s="444" t="s">
        <v>212</v>
      </c>
      <c r="M10" s="363" t="s">
        <v>213</v>
      </c>
      <c r="N10" s="364" t="s">
        <v>180</v>
      </c>
      <c r="O10" s="365" t="s">
        <v>181</v>
      </c>
      <c r="P10" s="366" t="s">
        <v>182</v>
      </c>
      <c r="Q10" s="367" t="s">
        <v>86</v>
      </c>
      <c r="R10" s="368" t="s">
        <v>87</v>
      </c>
      <c r="S10" s="183"/>
      <c r="T10" s="183"/>
      <c r="U10" s="183"/>
      <c r="V10" s="183"/>
      <c r="W10" s="183"/>
      <c r="X10" s="183"/>
      <c r="Y10" s="183"/>
      <c r="Z10" s="183"/>
      <c r="AC10" s="363" t="s">
        <v>212</v>
      </c>
      <c r="AD10" s="363" t="s">
        <v>213</v>
      </c>
      <c r="AE10" s="364" t="s">
        <v>180</v>
      </c>
      <c r="AF10" s="365" t="s">
        <v>181</v>
      </c>
      <c r="AG10" s="366" t="s">
        <v>182</v>
      </c>
      <c r="AH10" s="367" t="s">
        <v>86</v>
      </c>
      <c r="AI10" s="368" t="s">
        <v>87</v>
      </c>
      <c r="AJ10" s="183"/>
      <c r="AK10" s="183"/>
      <c r="AL10" s="183"/>
      <c r="AM10" s="183"/>
      <c r="AN10" s="183"/>
      <c r="AO10" s="183"/>
      <c r="AP10" s="183"/>
      <c r="AQ10" s="183"/>
      <c r="AT10" s="496" t="s">
        <v>212</v>
      </c>
      <c r="AU10" s="497" t="s">
        <v>213</v>
      </c>
      <c r="AV10" s="186" t="s">
        <v>180</v>
      </c>
      <c r="AW10" s="497" t="s">
        <v>181</v>
      </c>
      <c r="AX10" s="498" t="s">
        <v>182</v>
      </c>
      <c r="AY10" s="499" t="s">
        <v>86</v>
      </c>
      <c r="AZ10" s="500" t="s">
        <v>87</v>
      </c>
      <c r="BA10" s="183"/>
      <c r="BB10" s="183"/>
      <c r="BC10" s="183"/>
      <c r="BD10" s="183"/>
      <c r="BE10" s="183"/>
      <c r="BF10" s="183"/>
      <c r="BG10" s="183"/>
      <c r="BH10" s="183"/>
      <c r="BK10" s="363" t="s">
        <v>212</v>
      </c>
      <c r="BL10" s="363" t="s">
        <v>213</v>
      </c>
      <c r="BM10" s="364" t="s">
        <v>180</v>
      </c>
      <c r="BN10" s="365" t="s">
        <v>181</v>
      </c>
      <c r="BO10" s="366" t="s">
        <v>182</v>
      </c>
      <c r="BP10" s="367" t="s">
        <v>86</v>
      </c>
      <c r="BQ10" s="368" t="s">
        <v>87</v>
      </c>
      <c r="BR10" s="183"/>
      <c r="BS10" s="183"/>
      <c r="BT10" s="183"/>
      <c r="BU10" s="183"/>
      <c r="BV10" s="183"/>
      <c r="BW10" s="183"/>
      <c r="BX10" s="183"/>
      <c r="BY10" s="183"/>
      <c r="CB10" s="707" t="s">
        <v>212</v>
      </c>
      <c r="CC10" s="363" t="s">
        <v>213</v>
      </c>
      <c r="CD10" s="364" t="s">
        <v>180</v>
      </c>
      <c r="CE10" s="365" t="s">
        <v>181</v>
      </c>
      <c r="CF10" s="366" t="s">
        <v>182</v>
      </c>
      <c r="CG10" s="367" t="s">
        <v>86</v>
      </c>
      <c r="CH10" s="368" t="s">
        <v>87</v>
      </c>
      <c r="CI10" s="183"/>
      <c r="CJ10" s="183"/>
      <c r="CK10" s="183"/>
      <c r="CL10" s="183"/>
      <c r="CM10" s="183"/>
      <c r="CN10" s="183"/>
      <c r="CO10" s="183"/>
      <c r="CP10" s="183"/>
      <c r="CS10" s="363" t="s">
        <v>212</v>
      </c>
      <c r="CT10" s="363" t="s">
        <v>213</v>
      </c>
      <c r="CU10" s="364" t="s">
        <v>180</v>
      </c>
      <c r="CV10" s="365" t="s">
        <v>181</v>
      </c>
      <c r="CW10" s="366" t="s">
        <v>182</v>
      </c>
      <c r="CX10" s="367" t="s">
        <v>86</v>
      </c>
      <c r="CY10" s="368" t="s">
        <v>87</v>
      </c>
      <c r="CZ10" s="183"/>
      <c r="DA10" s="183"/>
      <c r="DB10" s="183"/>
      <c r="DC10" s="183"/>
      <c r="DD10" s="183"/>
      <c r="DE10" s="183"/>
      <c r="DF10" s="183"/>
      <c r="DG10" s="183"/>
      <c r="DJ10" s="363" t="s">
        <v>212</v>
      </c>
      <c r="DK10" s="363" t="s">
        <v>213</v>
      </c>
      <c r="DL10" s="567" t="s">
        <v>180</v>
      </c>
      <c r="DM10" s="365" t="s">
        <v>181</v>
      </c>
      <c r="DN10" s="366" t="s">
        <v>182</v>
      </c>
      <c r="DO10" s="367" t="s">
        <v>86</v>
      </c>
      <c r="DP10" s="368" t="s">
        <v>87</v>
      </c>
      <c r="DQ10" s="183"/>
      <c r="DR10" s="183"/>
      <c r="DS10" s="183"/>
      <c r="DT10" s="183"/>
      <c r="DU10" s="183"/>
      <c r="DV10" s="183"/>
      <c r="DW10" s="183"/>
      <c r="DX10" s="183"/>
      <c r="EA10" s="363" t="s">
        <v>212</v>
      </c>
      <c r="EB10" s="363" t="s">
        <v>213</v>
      </c>
      <c r="EC10" s="364" t="s">
        <v>180</v>
      </c>
      <c r="ED10" s="365" t="s">
        <v>181</v>
      </c>
      <c r="EE10" s="366" t="s">
        <v>182</v>
      </c>
      <c r="EF10" s="367" t="s">
        <v>86</v>
      </c>
      <c r="EG10" s="368" t="s">
        <v>87</v>
      </c>
      <c r="EH10" s="183"/>
      <c r="EI10" s="183"/>
      <c r="EJ10" s="183"/>
      <c r="EK10" s="183"/>
      <c r="EL10" s="183"/>
      <c r="EM10" s="183"/>
      <c r="EN10" s="183"/>
      <c r="EO10" s="183"/>
      <c r="ER10" s="363" t="s">
        <v>212</v>
      </c>
      <c r="ES10" s="363" t="s">
        <v>213</v>
      </c>
      <c r="ET10" s="364" t="s">
        <v>180</v>
      </c>
      <c r="EU10" s="365" t="s">
        <v>181</v>
      </c>
      <c r="EV10" s="366" t="s">
        <v>182</v>
      </c>
      <c r="EW10" s="367" t="s">
        <v>86</v>
      </c>
      <c r="EX10" s="368" t="s">
        <v>87</v>
      </c>
      <c r="EY10" s="183"/>
      <c r="EZ10" s="183"/>
      <c r="FA10" s="183"/>
      <c r="FB10" s="183"/>
      <c r="FC10" s="183"/>
      <c r="FD10" s="183"/>
      <c r="FE10" s="183"/>
      <c r="FF10" s="183"/>
      <c r="FI10" s="363" t="s">
        <v>212</v>
      </c>
      <c r="FJ10" s="363" t="s">
        <v>213</v>
      </c>
      <c r="FK10" s="364" t="s">
        <v>180</v>
      </c>
      <c r="FL10" s="365" t="s">
        <v>181</v>
      </c>
      <c r="FM10" s="366" t="s">
        <v>182</v>
      </c>
      <c r="FN10" s="367" t="s">
        <v>86</v>
      </c>
      <c r="FO10" s="368" t="s">
        <v>87</v>
      </c>
      <c r="FP10" s="183"/>
      <c r="FQ10" s="183"/>
      <c r="FR10" s="183"/>
      <c r="FS10" s="183"/>
      <c r="FT10" s="183"/>
      <c r="FU10" s="183"/>
      <c r="FV10" s="183"/>
      <c r="FW10" s="183"/>
      <c r="FZ10" s="363" t="s">
        <v>212</v>
      </c>
      <c r="GA10" s="363" t="s">
        <v>213</v>
      </c>
      <c r="GB10" s="364" t="s">
        <v>180</v>
      </c>
      <c r="GC10" s="365" t="s">
        <v>181</v>
      </c>
      <c r="GD10" s="366" t="s">
        <v>182</v>
      </c>
      <c r="GE10" s="580" t="s">
        <v>86</v>
      </c>
      <c r="GF10" s="368" t="s">
        <v>87</v>
      </c>
      <c r="GG10" s="183"/>
      <c r="GH10" s="183"/>
      <c r="GI10" s="183"/>
      <c r="GJ10" s="183"/>
      <c r="GK10" s="183"/>
      <c r="GL10" s="183"/>
      <c r="GM10" s="183"/>
      <c r="GN10" s="183"/>
      <c r="GQ10" s="363" t="s">
        <v>212</v>
      </c>
      <c r="GR10" s="363" t="s">
        <v>213</v>
      </c>
      <c r="GS10" s="364" t="s">
        <v>180</v>
      </c>
      <c r="GT10" s="365" t="s">
        <v>181</v>
      </c>
      <c r="GU10" s="366" t="s">
        <v>182</v>
      </c>
      <c r="GV10" s="367" t="s">
        <v>86</v>
      </c>
      <c r="GW10" s="368" t="s">
        <v>87</v>
      </c>
      <c r="GX10" s="183"/>
      <c r="GY10" s="183"/>
      <c r="GZ10" s="183"/>
      <c r="HA10" s="183"/>
      <c r="HB10" s="183"/>
      <c r="HC10" s="183"/>
      <c r="HD10" s="183"/>
      <c r="HE10" s="183"/>
      <c r="HH10" s="363" t="s">
        <v>212</v>
      </c>
      <c r="HI10" s="363" t="s">
        <v>213</v>
      </c>
      <c r="HJ10" s="364" t="s">
        <v>180</v>
      </c>
      <c r="HK10" s="365" t="s">
        <v>181</v>
      </c>
      <c r="HL10" s="366" t="s">
        <v>182</v>
      </c>
      <c r="HM10" s="367" t="s">
        <v>86</v>
      </c>
      <c r="HN10" s="368" t="s">
        <v>87</v>
      </c>
      <c r="HO10" s="183"/>
      <c r="HP10" s="183"/>
      <c r="HQ10" s="183"/>
      <c r="HR10" s="183"/>
      <c r="HS10" s="183"/>
      <c r="HT10" s="183"/>
      <c r="HU10" s="183"/>
      <c r="HV10" s="183"/>
      <c r="HY10" s="179"/>
      <c r="HZ10" s="180"/>
      <c r="IA10" s="181"/>
      <c r="IB10" s="182"/>
      <c r="IC10" s="182"/>
      <c r="ID10" s="182"/>
      <c r="IE10" s="183"/>
      <c r="IF10" s="183"/>
      <c r="IG10" s="183"/>
      <c r="IH10" s="183"/>
      <c r="II10" s="183"/>
      <c r="IJ10" s="183"/>
      <c r="IK10" s="183"/>
      <c r="IL10" s="183"/>
      <c r="IM10" s="183"/>
      <c r="IP10" s="179"/>
      <c r="IQ10" s="180"/>
      <c r="IR10" s="181"/>
      <c r="IS10" s="182"/>
      <c r="IT10" s="182"/>
      <c r="IU10" s="182"/>
      <c r="IV10" s="183"/>
      <c r="IW10" s="183"/>
      <c r="IX10" s="183"/>
      <c r="IY10" s="183"/>
      <c r="IZ10" s="183"/>
      <c r="JA10" s="183"/>
      <c r="JB10" s="183"/>
      <c r="JC10" s="183"/>
      <c r="JD10" s="183"/>
      <c r="JG10" s="179"/>
      <c r="JH10" s="180"/>
      <c r="JI10" s="181"/>
      <c r="JJ10" s="182"/>
      <c r="JK10" s="182"/>
      <c r="JL10" s="182"/>
      <c r="JM10" s="183"/>
      <c r="JN10" s="183"/>
      <c r="JO10" s="183"/>
      <c r="JP10" s="183"/>
      <c r="JQ10" s="183"/>
      <c r="JR10" s="183"/>
      <c r="JS10" s="183"/>
      <c r="JT10" s="183"/>
      <c r="JU10" s="183"/>
      <c r="JX10" s="179"/>
      <c r="JY10" s="180"/>
      <c r="JZ10" s="181"/>
      <c r="KA10" s="182"/>
      <c r="KB10" s="182"/>
      <c r="KC10" s="182"/>
      <c r="KD10" s="183"/>
      <c r="KE10" s="183"/>
      <c r="KF10" s="183"/>
      <c r="KG10" s="183"/>
      <c r="KH10" s="183"/>
      <c r="KI10" s="183"/>
      <c r="KJ10" s="183"/>
      <c r="KK10" s="183"/>
      <c r="KL10" s="183"/>
      <c r="KO10" s="179"/>
      <c r="KP10" s="180"/>
      <c r="KQ10" s="181"/>
      <c r="KR10" s="182"/>
      <c r="KS10" s="182"/>
      <c r="KT10" s="182"/>
      <c r="KU10" s="183"/>
      <c r="KV10" s="183"/>
      <c r="KW10" s="183"/>
      <c r="KX10" s="183"/>
      <c r="KY10" s="183"/>
      <c r="KZ10" s="183"/>
      <c r="LA10" s="183"/>
      <c r="LB10" s="183"/>
      <c r="LC10" s="183"/>
      <c r="LF10" s="179"/>
      <c r="LG10" s="180"/>
      <c r="LH10" s="181"/>
      <c r="LI10" s="182"/>
      <c r="LJ10" s="182"/>
      <c r="LK10" s="182"/>
      <c r="LL10" s="183"/>
      <c r="LM10" s="183"/>
      <c r="LN10" s="183"/>
      <c r="LO10" s="183"/>
      <c r="LP10" s="183"/>
      <c r="LQ10" s="183"/>
      <c r="LR10" s="183"/>
      <c r="LS10" s="183"/>
      <c r="LT10" s="183"/>
      <c r="LW10" s="179"/>
      <c r="LX10" s="180"/>
      <c r="LY10" s="181"/>
      <c r="LZ10" s="182"/>
      <c r="MA10" s="182"/>
      <c r="MB10" s="182"/>
      <c r="MC10" s="183"/>
      <c r="MD10" s="183"/>
      <c r="ME10" s="183"/>
      <c r="MF10" s="183"/>
      <c r="MG10" s="183"/>
      <c r="MH10" s="183"/>
      <c r="MI10" s="183"/>
      <c r="MJ10" s="183"/>
      <c r="MK10" s="183"/>
      <c r="MN10" s="179"/>
      <c r="MO10" s="180"/>
      <c r="MP10" s="181"/>
      <c r="MQ10" s="182"/>
      <c r="MR10" s="182"/>
      <c r="MS10" s="182"/>
      <c r="MT10" s="183"/>
      <c r="MU10" s="183"/>
      <c r="MV10" s="183"/>
      <c r="MW10" s="183"/>
      <c r="MX10" s="183"/>
      <c r="MY10" s="183"/>
      <c r="MZ10" s="183"/>
      <c r="NA10" s="183"/>
      <c r="NB10" s="183"/>
      <c r="NE10" s="179"/>
      <c r="NF10" s="180"/>
      <c r="NG10" s="181"/>
      <c r="NH10" s="182"/>
      <c r="NI10" s="182"/>
      <c r="NJ10" s="182"/>
      <c r="NK10" s="183"/>
      <c r="NL10" s="183"/>
      <c r="NM10" s="183"/>
      <c r="NN10" s="183"/>
      <c r="NO10" s="183"/>
      <c r="NP10" s="183"/>
      <c r="NQ10" s="183"/>
      <c r="NR10" s="183"/>
      <c r="NS10" s="183"/>
      <c r="NV10" s="179"/>
      <c r="NW10" s="180"/>
      <c r="NX10" s="181"/>
      <c r="NY10" s="182"/>
      <c r="NZ10" s="182"/>
      <c r="OA10" s="182"/>
      <c r="OB10" s="183"/>
      <c r="OC10" s="183"/>
      <c r="OD10" s="183"/>
      <c r="OE10" s="183"/>
      <c r="OF10" s="183"/>
      <c r="OG10" s="183"/>
      <c r="OH10" s="183"/>
      <c r="OI10" s="183"/>
      <c r="OJ10" s="183"/>
      <c r="OM10" s="179"/>
      <c r="ON10" s="180"/>
      <c r="OO10" s="181"/>
      <c r="OP10" s="182"/>
      <c r="OQ10" s="182"/>
      <c r="OR10" s="182"/>
      <c r="OS10" s="183"/>
      <c r="OT10" s="183"/>
      <c r="OU10" s="183"/>
      <c r="OV10" s="183"/>
      <c r="OW10" s="183"/>
      <c r="OX10" s="183"/>
      <c r="OY10" s="183"/>
      <c r="OZ10" s="183"/>
      <c r="PA10" s="183"/>
      <c r="PD10" s="179"/>
      <c r="PE10" s="180"/>
      <c r="PF10" s="181"/>
      <c r="PG10" s="182"/>
      <c r="PH10" s="182"/>
      <c r="PI10" s="182"/>
      <c r="PJ10" s="183"/>
      <c r="PK10" s="183"/>
      <c r="PL10" s="183"/>
      <c r="PM10" s="183"/>
      <c r="PN10" s="183"/>
      <c r="PO10" s="183"/>
      <c r="PP10" s="183"/>
      <c r="PQ10" s="183"/>
      <c r="PR10" s="183"/>
      <c r="PU10" s="179"/>
      <c r="PV10" s="180"/>
      <c r="PW10" s="181"/>
      <c r="PX10" s="182"/>
      <c r="PY10" s="182"/>
      <c r="PZ10" s="182"/>
      <c r="QA10" s="183"/>
      <c r="QB10" s="183"/>
      <c r="QC10" s="183"/>
      <c r="QD10" s="183"/>
      <c r="QE10" s="183"/>
      <c r="QF10" s="183"/>
      <c r="QG10" s="183"/>
      <c r="QH10" s="183"/>
      <c r="QI10" s="183"/>
      <c r="QL10" s="179"/>
      <c r="QM10" s="180"/>
      <c r="QN10" s="181"/>
      <c r="QO10" s="182"/>
      <c r="QP10" s="182"/>
      <c r="QQ10" s="182"/>
      <c r="QR10" s="183"/>
      <c r="QS10" s="183"/>
      <c r="QT10" s="183"/>
      <c r="QU10" s="183"/>
      <c r="QV10" s="183"/>
      <c r="QW10" s="183"/>
      <c r="QX10" s="183"/>
      <c r="QY10" s="183"/>
      <c r="QZ10" s="183"/>
      <c r="RC10" s="179"/>
      <c r="RD10" s="180"/>
      <c r="RE10" s="181"/>
      <c r="RF10" s="182"/>
      <c r="RG10" s="182"/>
      <c r="RH10" s="182"/>
      <c r="RI10" s="183"/>
      <c r="RJ10" s="183"/>
      <c r="RK10" s="183"/>
      <c r="RL10" s="183"/>
      <c r="RM10" s="183"/>
      <c r="RN10" s="183"/>
      <c r="RO10" s="183"/>
      <c r="RP10" s="183"/>
      <c r="RQ10" s="183"/>
      <c r="RT10" s="179"/>
      <c r="RU10" s="180"/>
      <c r="RV10" s="181"/>
      <c r="RW10" s="182"/>
      <c r="RX10" s="182"/>
      <c r="RY10" s="182"/>
      <c r="RZ10" s="183"/>
      <c r="SA10" s="183"/>
      <c r="SB10" s="183"/>
      <c r="SC10" s="183"/>
      <c r="SD10" s="183"/>
      <c r="SE10" s="183"/>
      <c r="SF10" s="183"/>
      <c r="SG10" s="183"/>
      <c r="SH10" s="183"/>
      <c r="SK10" s="179"/>
      <c r="SL10" s="180"/>
      <c r="SM10" s="181"/>
      <c r="SN10" s="182"/>
      <c r="SO10" s="182"/>
      <c r="SP10" s="182"/>
      <c r="SQ10" s="183"/>
      <c r="SR10" s="183"/>
      <c r="SS10" s="183"/>
      <c r="ST10" s="183"/>
      <c r="SU10" s="183"/>
      <c r="SV10" s="183"/>
      <c r="SW10" s="183"/>
      <c r="SX10" s="183"/>
      <c r="SY10" s="183"/>
    </row>
    <row r="11" spans="2:519" ht="17.25" thickTop="1" thickBot="1">
      <c r="B11" s="165"/>
      <c r="C11" s="165">
        <v>1</v>
      </c>
      <c r="D11" s="193" t="s">
        <v>214</v>
      </c>
      <c r="E11" s="194"/>
      <c r="F11" s="195"/>
      <c r="G11" s="196"/>
      <c r="H11" s="197"/>
      <c r="I11" s="198"/>
      <c r="L11" s="369"/>
      <c r="M11" s="369">
        <v>1</v>
      </c>
      <c r="N11" s="370" t="s">
        <v>214</v>
      </c>
      <c r="O11" s="371"/>
      <c r="P11" s="372"/>
      <c r="Q11" s="373"/>
      <c r="R11" s="374"/>
      <c r="S11" s="177"/>
      <c r="T11" s="177"/>
      <c r="U11" s="177"/>
      <c r="V11" s="177"/>
      <c r="W11" s="177"/>
      <c r="X11" s="177"/>
      <c r="Y11" s="177"/>
      <c r="Z11" s="177"/>
      <c r="AB11" s="184"/>
      <c r="AC11" s="369"/>
      <c r="AD11" s="369">
        <v>1</v>
      </c>
      <c r="AE11" s="370" t="s">
        <v>214</v>
      </c>
      <c r="AF11" s="371"/>
      <c r="AG11" s="372"/>
      <c r="AH11" s="373"/>
      <c r="AI11" s="374"/>
      <c r="AJ11" s="177"/>
      <c r="AK11" s="177"/>
      <c r="AL11" s="177"/>
      <c r="AM11" s="177"/>
      <c r="AN11" s="177"/>
      <c r="AO11" s="177"/>
      <c r="AP11" s="177"/>
      <c r="AQ11" s="177"/>
      <c r="AR11" s="185"/>
      <c r="AT11" s="472"/>
      <c r="AU11" s="501">
        <v>1</v>
      </c>
      <c r="AV11" s="193" t="s">
        <v>214</v>
      </c>
      <c r="AW11" s="502"/>
      <c r="AX11" s="503"/>
      <c r="AY11" s="504"/>
      <c r="AZ11" s="505"/>
      <c r="BA11" s="177"/>
      <c r="BB11" s="177"/>
      <c r="BC11" s="177"/>
      <c r="BD11" s="177"/>
      <c r="BE11" s="177"/>
      <c r="BF11" s="177"/>
      <c r="BG11" s="177"/>
      <c r="BH11" s="177"/>
      <c r="BK11" s="516"/>
      <c r="BL11" s="516">
        <v>1</v>
      </c>
      <c r="BM11" s="517" t="s">
        <v>214</v>
      </c>
      <c r="BN11" s="518"/>
      <c r="BO11" s="519"/>
      <c r="BP11" s="520"/>
      <c r="BQ11" s="521"/>
      <c r="BR11" s="177"/>
      <c r="BS11" s="177"/>
      <c r="BT11" s="177"/>
      <c r="BU11" s="177"/>
      <c r="BV11" s="177"/>
      <c r="BW11" s="177"/>
      <c r="BX11" s="177"/>
      <c r="BY11" s="177"/>
      <c r="CB11" s="516"/>
      <c r="CC11" s="516">
        <v>1</v>
      </c>
      <c r="CD11" s="517" t="s">
        <v>214</v>
      </c>
      <c r="CE11" s="518"/>
      <c r="CF11" s="519"/>
      <c r="CG11" s="520"/>
      <c r="CH11" s="521"/>
      <c r="CI11" s="177"/>
      <c r="CJ11" s="177"/>
      <c r="CK11" s="177"/>
      <c r="CL11" s="177"/>
      <c r="CM11" s="177"/>
      <c r="CN11" s="177"/>
      <c r="CO11" s="177"/>
      <c r="CP11" s="177"/>
      <c r="CS11" s="516"/>
      <c r="CT11" s="516">
        <v>1</v>
      </c>
      <c r="CU11" s="517" t="s">
        <v>214</v>
      </c>
      <c r="CV11" s="518"/>
      <c r="CW11" s="519"/>
      <c r="CX11" s="520"/>
      <c r="CY11" s="521"/>
      <c r="CZ11" s="177"/>
      <c r="DA11" s="177"/>
      <c r="DB11" s="177"/>
      <c r="DC11" s="177"/>
      <c r="DD11" s="177"/>
      <c r="DE11" s="177"/>
      <c r="DF11" s="177"/>
      <c r="DG11" s="177"/>
      <c r="DJ11" s="516"/>
      <c r="DK11" s="516">
        <v>1</v>
      </c>
      <c r="DL11" s="568" t="s">
        <v>214</v>
      </c>
      <c r="DM11" s="518"/>
      <c r="DN11" s="519"/>
      <c r="DO11" s="520"/>
      <c r="DP11" s="521"/>
      <c r="DQ11" s="177"/>
      <c r="DR11" s="177"/>
      <c r="DS11" s="177"/>
      <c r="DT11" s="177"/>
      <c r="DU11" s="177"/>
      <c r="DV11" s="177"/>
      <c r="DW11" s="177"/>
      <c r="DX11" s="177"/>
      <c r="EA11" s="516"/>
      <c r="EB11" s="516">
        <v>1</v>
      </c>
      <c r="EC11" s="517" t="s">
        <v>214</v>
      </c>
      <c r="ED11" s="518"/>
      <c r="EE11" s="519"/>
      <c r="EF11" s="520"/>
      <c r="EG11" s="521"/>
      <c r="EH11" s="177"/>
      <c r="EI11" s="177"/>
      <c r="EJ11" s="177"/>
      <c r="EK11" s="177"/>
      <c r="EL11" s="177"/>
      <c r="EM11" s="177"/>
      <c r="EN11" s="177"/>
      <c r="EO11" s="177"/>
      <c r="ER11" s="516"/>
      <c r="ES11" s="516">
        <v>1</v>
      </c>
      <c r="ET11" s="517" t="s">
        <v>214</v>
      </c>
      <c r="EU11" s="518"/>
      <c r="EV11" s="519"/>
      <c r="EW11" s="520"/>
      <c r="EX11" s="521"/>
      <c r="EY11" s="177"/>
      <c r="EZ11" s="177"/>
      <c r="FA11" s="177"/>
      <c r="FB11" s="177"/>
      <c r="FC11" s="177"/>
      <c r="FD11" s="177"/>
      <c r="FE11" s="177"/>
      <c r="FF11" s="177"/>
      <c r="FI11" s="516"/>
      <c r="FJ11" s="516">
        <v>1</v>
      </c>
      <c r="FK11" s="517" t="s">
        <v>214</v>
      </c>
      <c r="FL11" s="518"/>
      <c r="FM11" s="519"/>
      <c r="FN11" s="520"/>
      <c r="FO11" s="521"/>
      <c r="FP11" s="177"/>
      <c r="FQ11" s="177"/>
      <c r="FR11" s="177"/>
      <c r="FS11" s="177"/>
      <c r="FT11" s="177"/>
      <c r="FU11" s="177"/>
      <c r="FV11" s="177"/>
      <c r="FW11" s="177"/>
      <c r="FZ11" s="516"/>
      <c r="GA11" s="516">
        <v>1</v>
      </c>
      <c r="GB11" s="517" t="s">
        <v>214</v>
      </c>
      <c r="GC11" s="518"/>
      <c r="GD11" s="519"/>
      <c r="GE11" s="581"/>
      <c r="GF11" s="521"/>
      <c r="GG11" s="177"/>
      <c r="GH11" s="177"/>
      <c r="GI11" s="177"/>
      <c r="GJ11" s="177"/>
      <c r="GK11" s="177"/>
      <c r="GL11" s="177"/>
      <c r="GM11" s="177"/>
      <c r="GN11" s="177"/>
      <c r="GQ11" s="516"/>
      <c r="GR11" s="516">
        <v>1</v>
      </c>
      <c r="GS11" s="517" t="s">
        <v>214</v>
      </c>
      <c r="GT11" s="518"/>
      <c r="GU11" s="519"/>
      <c r="GV11" s="520"/>
      <c r="GW11" s="521"/>
      <c r="GX11" s="177"/>
      <c r="GY11" s="177"/>
      <c r="GZ11" s="177"/>
      <c r="HA11" s="177"/>
      <c r="HB11" s="177"/>
      <c r="HC11" s="177"/>
      <c r="HD11" s="177"/>
      <c r="HE11" s="177"/>
      <c r="HH11" s="516"/>
      <c r="HI11" s="516">
        <v>1</v>
      </c>
      <c r="HJ11" s="517" t="s">
        <v>214</v>
      </c>
      <c r="HK11" s="518"/>
      <c r="HL11" s="519"/>
      <c r="HM11" s="520"/>
      <c r="HN11" s="521"/>
      <c r="HO11" s="177"/>
      <c r="HP11" s="177"/>
      <c r="HQ11" s="177"/>
      <c r="HR11" s="177"/>
      <c r="HS11" s="177"/>
      <c r="HT11" s="177"/>
      <c r="HU11" s="177"/>
      <c r="HV11" s="177"/>
      <c r="IF11" s="177"/>
      <c r="IG11" s="177"/>
      <c r="IH11" s="177"/>
      <c r="II11" s="177"/>
      <c r="IJ11" s="177"/>
      <c r="IK11" s="177"/>
      <c r="IL11" s="177"/>
      <c r="IM11" s="177"/>
      <c r="IW11" s="177"/>
      <c r="IX11" s="177"/>
      <c r="IY11" s="177"/>
      <c r="IZ11" s="177"/>
      <c r="JA11" s="177"/>
      <c r="JB11" s="177"/>
      <c r="JC11" s="177"/>
      <c r="JD11" s="177"/>
    </row>
    <row r="12" spans="2:519" ht="120" customHeight="1" thickTop="1" thickBot="1">
      <c r="B12" s="203" t="s">
        <v>215</v>
      </c>
      <c r="C12" s="204">
        <v>1.1000000000000001</v>
      </c>
      <c r="D12" s="170" t="s">
        <v>216</v>
      </c>
      <c r="E12" s="205" t="s">
        <v>144</v>
      </c>
      <c r="F12" s="206">
        <v>1</v>
      </c>
      <c r="G12" s="207">
        <v>0</v>
      </c>
      <c r="H12" s="208">
        <f>G12*F12</f>
        <v>0</v>
      </c>
      <c r="I12" s="209"/>
      <c r="L12" s="375" t="s">
        <v>215</v>
      </c>
      <c r="M12" s="376">
        <v>1.1000000000000001</v>
      </c>
      <c r="N12" s="377" t="s">
        <v>216</v>
      </c>
      <c r="O12" s="378" t="s">
        <v>144</v>
      </c>
      <c r="P12" s="379">
        <v>1</v>
      </c>
      <c r="Q12" s="380">
        <v>45000</v>
      </c>
      <c r="R12" s="381">
        <f>Q12*P12</f>
        <v>45000</v>
      </c>
      <c r="S12" s="162">
        <f>IF($D12=N12,1,0)</f>
        <v>1</v>
      </c>
      <c r="T12" s="190">
        <f>IF($E12=O12,1,0)</f>
        <v>1</v>
      </c>
      <c r="U12" s="190">
        <f>IF($F12=P12,1,0)</f>
        <v>1</v>
      </c>
      <c r="V12" s="190">
        <f>IF(Q12=0,0,1)</f>
        <v>1</v>
      </c>
      <c r="W12" s="190">
        <f>IF(R12=0,0,1)</f>
        <v>1</v>
      </c>
      <c r="X12" s="200">
        <f>PRODUCT(S12:W12)</f>
        <v>1</v>
      </c>
      <c r="Y12" s="210">
        <f>ROUND(Q12,0)</f>
        <v>45000</v>
      </c>
      <c r="Z12" s="202">
        <f>Q12-Y12</f>
        <v>0</v>
      </c>
      <c r="AA12" s="185"/>
      <c r="AB12" s="185"/>
      <c r="AC12" s="375" t="s">
        <v>215</v>
      </c>
      <c r="AD12" s="376">
        <v>1.1000000000000001</v>
      </c>
      <c r="AE12" s="445" t="s">
        <v>595</v>
      </c>
      <c r="AF12" s="378" t="s">
        <v>144</v>
      </c>
      <c r="AG12" s="379">
        <v>1</v>
      </c>
      <c r="AH12" s="380">
        <v>39840</v>
      </c>
      <c r="AI12" s="381">
        <f>AH12*AG12</f>
        <v>39840</v>
      </c>
      <c r="AJ12" s="162">
        <f>IF($D12=AE12,1,0)</f>
        <v>1</v>
      </c>
      <c r="AK12" s="190">
        <f>IF($E12=AF12,1,0)</f>
        <v>1</v>
      </c>
      <c r="AL12" s="190">
        <f>IF($F12=AG12,1,0)</f>
        <v>1</v>
      </c>
      <c r="AM12" s="190">
        <f>IF(AH12=0,0,1)</f>
        <v>1</v>
      </c>
      <c r="AN12" s="190">
        <f>IF(AI12=0,0,1)</f>
        <v>1</v>
      </c>
      <c r="AO12" s="200">
        <f>PRODUCT(AJ12:AN12)</f>
        <v>1</v>
      </c>
      <c r="AP12" s="210">
        <f>ROUND(AH12,0)</f>
        <v>39840</v>
      </c>
      <c r="AQ12" s="202">
        <f t="shared" ref="AQ12:AQ13" si="0">AH12-AP12</f>
        <v>0</v>
      </c>
      <c r="AR12" s="185"/>
      <c r="AS12" s="185"/>
      <c r="AT12" s="461" t="s">
        <v>215</v>
      </c>
      <c r="AU12" s="471">
        <v>1.1000000000000001</v>
      </c>
      <c r="AV12" s="170" t="s">
        <v>216</v>
      </c>
      <c r="AW12" s="463" t="s">
        <v>144</v>
      </c>
      <c r="AX12" s="464">
        <v>1</v>
      </c>
      <c r="AY12" s="465">
        <v>49500</v>
      </c>
      <c r="AZ12" s="452">
        <f>AY12*AX12</f>
        <v>49500</v>
      </c>
      <c r="BA12" s="162">
        <f>IF($D12=AV12,1,0)</f>
        <v>1</v>
      </c>
      <c r="BB12" s="190">
        <f>IF($E12=AW12,1,0)</f>
        <v>1</v>
      </c>
      <c r="BC12" s="190">
        <f>IF($F12=AX12,1,0)</f>
        <v>1</v>
      </c>
      <c r="BD12" s="190">
        <f>IF(AY12=0,0,1)</f>
        <v>1</v>
      </c>
      <c r="BE12" s="190">
        <f>IF(AZ12=0,0,1)</f>
        <v>1</v>
      </c>
      <c r="BF12" s="200">
        <f>PRODUCT(BA12:BE12)</f>
        <v>1</v>
      </c>
      <c r="BG12" s="210">
        <f>ROUND(AY12,0)</f>
        <v>49500</v>
      </c>
      <c r="BH12" s="202">
        <f t="shared" ref="BH12:BH13" si="1">AY12-BG12</f>
        <v>0</v>
      </c>
      <c r="BK12" s="461" t="s">
        <v>215</v>
      </c>
      <c r="BL12" s="471">
        <v>1.1000000000000001</v>
      </c>
      <c r="BM12" s="522" t="s">
        <v>216</v>
      </c>
      <c r="BN12" s="523" t="s">
        <v>144</v>
      </c>
      <c r="BO12" s="379">
        <v>1</v>
      </c>
      <c r="BP12" s="380">
        <v>50988.674999999996</v>
      </c>
      <c r="BQ12" s="381">
        <f>BP12*BO12</f>
        <v>50988.674999999996</v>
      </c>
      <c r="BR12" s="162">
        <f>IF($D12=BM12,1,0)</f>
        <v>1</v>
      </c>
      <c r="BS12" s="190">
        <f>IF($E12=BN12,1,0)</f>
        <v>1</v>
      </c>
      <c r="BT12" s="190">
        <f>IF($F12=BO12,1,0)</f>
        <v>1</v>
      </c>
      <c r="BU12" s="190">
        <f>IF(BP12=0,0,1)</f>
        <v>1</v>
      </c>
      <c r="BV12" s="190">
        <f>IF(BQ12=0,0,1)</f>
        <v>1</v>
      </c>
      <c r="BW12" s="200">
        <f>PRODUCT(BR12:BV12)</f>
        <v>1</v>
      </c>
      <c r="BX12" s="210">
        <f>ROUND(BP12,0)</f>
        <v>50989</v>
      </c>
      <c r="BY12" s="202">
        <f t="shared" ref="BY12:BY13" si="2">BP12-BX12</f>
        <v>-0.32500000000436557</v>
      </c>
      <c r="CB12" s="461" t="s">
        <v>215</v>
      </c>
      <c r="CC12" s="471">
        <v>1.1000000000000001</v>
      </c>
      <c r="CD12" s="522" t="s">
        <v>216</v>
      </c>
      <c r="CE12" s="523" t="s">
        <v>144</v>
      </c>
      <c r="CF12" s="379">
        <v>1</v>
      </c>
      <c r="CG12" s="380">
        <v>42000</v>
      </c>
      <c r="CH12" s="381">
        <f>CG12*CF12</f>
        <v>42000</v>
      </c>
      <c r="CI12" s="162">
        <f>IF($D12=CD12,1,0)</f>
        <v>1</v>
      </c>
      <c r="CJ12" s="190">
        <f>IF($E12=CE12,1,0)</f>
        <v>1</v>
      </c>
      <c r="CK12" s="190">
        <f>IF($F12=CF12,1,0)</f>
        <v>1</v>
      </c>
      <c r="CL12" s="190">
        <f>IF(CG12=0,0,1)</f>
        <v>1</v>
      </c>
      <c r="CM12" s="190">
        <f>IF(CH12=0,0,1)</f>
        <v>1</v>
      </c>
      <c r="CN12" s="200">
        <f>PRODUCT(CI12:CM12)</f>
        <v>1</v>
      </c>
      <c r="CO12" s="210">
        <f>ROUND(CG12,0)</f>
        <v>42000</v>
      </c>
      <c r="CP12" s="202">
        <f t="shared" ref="CP12:CP13" si="3">CG12-CO12</f>
        <v>0</v>
      </c>
      <c r="CS12" s="461" t="s">
        <v>215</v>
      </c>
      <c r="CT12" s="471">
        <v>1.1000000000000001</v>
      </c>
      <c r="CU12" s="522" t="s">
        <v>216</v>
      </c>
      <c r="CV12" s="523" t="s">
        <v>144</v>
      </c>
      <c r="CW12" s="379">
        <v>1</v>
      </c>
      <c r="CX12" s="565">
        <v>42334</v>
      </c>
      <c r="CY12" s="381">
        <f>CX12*CW12</f>
        <v>42334</v>
      </c>
      <c r="CZ12" s="162">
        <f>IF($D12=CU12,1,0)</f>
        <v>1</v>
      </c>
      <c r="DA12" s="190">
        <f>IF($E12=CV12,1,0)</f>
        <v>1</v>
      </c>
      <c r="DB12" s="190">
        <f>IF($F12=CW12,1,0)</f>
        <v>1</v>
      </c>
      <c r="DC12" s="190">
        <f>IF(CX12=0,0,1)</f>
        <v>1</v>
      </c>
      <c r="DD12" s="190">
        <f>IF(CY12=0,0,1)</f>
        <v>1</v>
      </c>
      <c r="DE12" s="200">
        <f>PRODUCT(CZ12:DD12)</f>
        <v>1</v>
      </c>
      <c r="DF12" s="210">
        <f>ROUND(CX12,0)</f>
        <v>42334</v>
      </c>
      <c r="DG12" s="202">
        <f t="shared" ref="DG12:DG13" si="4">CX12-DF12</f>
        <v>0</v>
      </c>
      <c r="DJ12" s="461" t="s">
        <v>215</v>
      </c>
      <c r="DK12" s="471">
        <v>1.1000000000000001</v>
      </c>
      <c r="DL12" s="569" t="s">
        <v>216</v>
      </c>
      <c r="DM12" s="523" t="s">
        <v>144</v>
      </c>
      <c r="DN12" s="379">
        <v>1</v>
      </c>
      <c r="DO12" s="380">
        <v>44733.408000000003</v>
      </c>
      <c r="DP12" s="381">
        <f>DO12*DN12</f>
        <v>44733.408000000003</v>
      </c>
      <c r="DQ12" s="162">
        <f>IF($D12=DL12,1,0)</f>
        <v>1</v>
      </c>
      <c r="DR12" s="190">
        <f>IF($E12=DM12,1,0)</f>
        <v>1</v>
      </c>
      <c r="DS12" s="190">
        <f>IF($F12=DN12,1,0)</f>
        <v>1</v>
      </c>
      <c r="DT12" s="190">
        <f>IF(DO12=0,0,1)</f>
        <v>1</v>
      </c>
      <c r="DU12" s="190">
        <f>IF(DP12=0,0,1)</f>
        <v>1</v>
      </c>
      <c r="DV12" s="200">
        <f>PRODUCT(DQ12:DU12)</f>
        <v>1</v>
      </c>
      <c r="DW12" s="210">
        <f>ROUND(DO12,0)</f>
        <v>44733</v>
      </c>
      <c r="DX12" s="202">
        <f t="shared" ref="DX12:DX13" si="5">DO12-DW12</f>
        <v>0.40800000000308501</v>
      </c>
      <c r="EA12" s="461" t="s">
        <v>215</v>
      </c>
      <c r="EB12" s="471">
        <v>1.1000000000000001</v>
      </c>
      <c r="EC12" s="522" t="s">
        <v>216</v>
      </c>
      <c r="ED12" s="523" t="s">
        <v>144</v>
      </c>
      <c r="EE12" s="379">
        <v>1</v>
      </c>
      <c r="EF12" s="380">
        <v>35000</v>
      </c>
      <c r="EG12" s="381">
        <f>EF12*EE12</f>
        <v>35000</v>
      </c>
      <c r="EH12" s="162">
        <f>IF($D12=EC12,1,0)</f>
        <v>1</v>
      </c>
      <c r="EI12" s="190">
        <f>IF($E12=ED12,1,0)</f>
        <v>1</v>
      </c>
      <c r="EJ12" s="190">
        <f>IF($F12=EE12,1,0)</f>
        <v>1</v>
      </c>
      <c r="EK12" s="190">
        <f>IF(EF12=0,0,1)</f>
        <v>1</v>
      </c>
      <c r="EL12" s="190">
        <f>IF(EG12=0,0,1)</f>
        <v>1</v>
      </c>
      <c r="EM12" s="200">
        <f>PRODUCT(EH12:EL12)</f>
        <v>1</v>
      </c>
      <c r="EN12" s="210">
        <f>ROUND(EF12,0)</f>
        <v>35000</v>
      </c>
      <c r="EO12" s="202">
        <f>EF12-EN12</f>
        <v>0</v>
      </c>
      <c r="ER12" s="461" t="s">
        <v>215</v>
      </c>
      <c r="ES12" s="471">
        <v>1.1000000000000001</v>
      </c>
      <c r="ET12" s="522" t="s">
        <v>216</v>
      </c>
      <c r="EU12" s="523" t="s">
        <v>144</v>
      </c>
      <c r="EV12" s="379">
        <v>1</v>
      </c>
      <c r="EW12" s="380">
        <v>50735</v>
      </c>
      <c r="EX12" s="381">
        <f>EW12*EV12</f>
        <v>50735</v>
      </c>
      <c r="EY12" s="162">
        <f>IF($D12=ET12,1,0)</f>
        <v>1</v>
      </c>
      <c r="EZ12" s="190">
        <f>IF($E12=EU12,1,0)</f>
        <v>1</v>
      </c>
      <c r="FA12" s="190">
        <f>IF($F12=EV12,1,0)</f>
        <v>1</v>
      </c>
      <c r="FB12" s="190">
        <f>IF(EW12=0,0,1)</f>
        <v>1</v>
      </c>
      <c r="FC12" s="190">
        <f>IF(EX12=0,0,1)</f>
        <v>1</v>
      </c>
      <c r="FD12" s="200">
        <f>PRODUCT(EY12:FC12)</f>
        <v>1</v>
      </c>
      <c r="FE12" s="210">
        <f>ROUND(EW12,0)</f>
        <v>50735</v>
      </c>
      <c r="FF12" s="202">
        <f t="shared" ref="FF12:FF13" si="6">EW12-FE12</f>
        <v>0</v>
      </c>
      <c r="FI12" s="461" t="s">
        <v>215</v>
      </c>
      <c r="FJ12" s="471">
        <v>1.1000000000000001</v>
      </c>
      <c r="FK12" s="522" t="s">
        <v>216</v>
      </c>
      <c r="FL12" s="523" t="s">
        <v>144</v>
      </c>
      <c r="FM12" s="379">
        <v>1</v>
      </c>
      <c r="FN12" s="380">
        <v>28887</v>
      </c>
      <c r="FO12" s="381">
        <f>FN12*FM12</f>
        <v>28887</v>
      </c>
      <c r="FP12" s="162">
        <f>IF($D12=FK12,1,0)</f>
        <v>1</v>
      </c>
      <c r="FQ12" s="190">
        <f>IF($E12=FL12,1,0)</f>
        <v>1</v>
      </c>
      <c r="FR12" s="190">
        <f>IF($F12=FM12,1,0)</f>
        <v>1</v>
      </c>
      <c r="FS12" s="190">
        <f>IF(FN12=0,0,1)</f>
        <v>1</v>
      </c>
      <c r="FT12" s="190">
        <f>IF(FO12=0,0,1)</f>
        <v>1</v>
      </c>
      <c r="FU12" s="200">
        <f>PRODUCT(FP12:FT12)</f>
        <v>1</v>
      </c>
      <c r="FV12" s="210">
        <f>ROUND(FN12,0)</f>
        <v>28887</v>
      </c>
      <c r="FW12" s="202">
        <f t="shared" ref="FW12:FW13" si="7">FN12-FV12</f>
        <v>0</v>
      </c>
      <c r="FZ12" s="461" t="s">
        <v>215</v>
      </c>
      <c r="GA12" s="471">
        <v>1.1000000000000001</v>
      </c>
      <c r="GB12" s="522" t="s">
        <v>216</v>
      </c>
      <c r="GC12" s="523" t="s">
        <v>144</v>
      </c>
      <c r="GD12" s="379">
        <v>1</v>
      </c>
      <c r="GE12" s="582">
        <v>32900</v>
      </c>
      <c r="GF12" s="381">
        <f>GE12*GD12</f>
        <v>32900</v>
      </c>
      <c r="GG12" s="162">
        <f>IF($D12=GB12,1,0)</f>
        <v>1</v>
      </c>
      <c r="GH12" s="190">
        <f>IF($E12=GC12,1,0)</f>
        <v>1</v>
      </c>
      <c r="GI12" s="190">
        <f>IF($F12=GD12,1,0)</f>
        <v>1</v>
      </c>
      <c r="GJ12" s="190">
        <f>IF(GE12=0,0,1)</f>
        <v>1</v>
      </c>
      <c r="GK12" s="190">
        <f>IF(GF12=0,0,1)</f>
        <v>1</v>
      </c>
      <c r="GL12" s="200">
        <f>PRODUCT(GG12:GK12)</f>
        <v>1</v>
      </c>
      <c r="GM12" s="210">
        <f>ROUND(GE12,0)</f>
        <v>32900</v>
      </c>
      <c r="GN12" s="202">
        <f t="shared" ref="GN12:GN13" si="8">GE12-GM12</f>
        <v>0</v>
      </c>
      <c r="GQ12" s="461" t="s">
        <v>215</v>
      </c>
      <c r="GR12" s="483">
        <v>1.1000000000000001</v>
      </c>
      <c r="GS12" s="522" t="s">
        <v>216</v>
      </c>
      <c r="GT12" s="523" t="s">
        <v>144</v>
      </c>
      <c r="GU12" s="379">
        <v>1</v>
      </c>
      <c r="GV12" s="380">
        <v>60000</v>
      </c>
      <c r="GW12" s="381">
        <f>GV12*GU12</f>
        <v>60000</v>
      </c>
      <c r="GX12" s="162">
        <f>IF($D12=GS12,1,0)</f>
        <v>1</v>
      </c>
      <c r="GY12" s="190">
        <f>IF($E12=GT12,1,0)</f>
        <v>1</v>
      </c>
      <c r="GZ12" s="190">
        <f>IF($F12=GU12,1,0)</f>
        <v>1</v>
      </c>
      <c r="HA12" s="190">
        <f>IF(GV12=0,0,1)</f>
        <v>1</v>
      </c>
      <c r="HB12" s="190">
        <f>IF(GW12=0,0,1)</f>
        <v>1</v>
      </c>
      <c r="HC12" s="200">
        <f>PRODUCT(GX12:HB12)</f>
        <v>1</v>
      </c>
      <c r="HD12" s="210">
        <f>ROUND(GV12,0)</f>
        <v>60000</v>
      </c>
      <c r="HE12" s="202">
        <f t="shared" ref="HE12:HE13" si="9">GV12-HD12</f>
        <v>0</v>
      </c>
      <c r="HH12" s="461" t="s">
        <v>215</v>
      </c>
      <c r="HI12" s="471">
        <v>1.1000000000000001</v>
      </c>
      <c r="HJ12" s="522" t="s">
        <v>216</v>
      </c>
      <c r="HK12" s="523" t="s">
        <v>144</v>
      </c>
      <c r="HL12" s="379">
        <v>1</v>
      </c>
      <c r="HM12" s="380">
        <v>28625</v>
      </c>
      <c r="HN12" s="381">
        <f>HM12*HL12</f>
        <v>28625</v>
      </c>
      <c r="HO12" s="162">
        <f>IF($D12=HJ12,1,0)</f>
        <v>1</v>
      </c>
      <c r="HP12" s="190">
        <f>IF($E12=HK12,1,0)</f>
        <v>1</v>
      </c>
      <c r="HQ12" s="190">
        <f>IF($F12=HL12,1,0)</f>
        <v>1</v>
      </c>
      <c r="HR12" s="190">
        <f>IF(HM12=0,0,1)</f>
        <v>1</v>
      </c>
      <c r="HS12" s="190">
        <f>IF(HN12=0,0,1)</f>
        <v>1</v>
      </c>
      <c r="HT12" s="200">
        <f>PRODUCT(HO12:HS12)</f>
        <v>1</v>
      </c>
      <c r="HU12" s="210">
        <f>ROUND(HM12,0)</f>
        <v>28625</v>
      </c>
      <c r="HV12" s="202">
        <f t="shared" ref="HV12:HV13" si="10">HM12-HU12</f>
        <v>0</v>
      </c>
      <c r="HY12" s="176"/>
      <c r="HZ12" s="186"/>
      <c r="IA12" s="187"/>
      <c r="IB12" s="188"/>
      <c r="IC12" s="163"/>
      <c r="ID12" s="164"/>
      <c r="IE12" s="162"/>
      <c r="IF12" s="189"/>
      <c r="IG12" s="190"/>
      <c r="IH12" s="190"/>
      <c r="II12" s="190"/>
      <c r="IJ12" s="190"/>
      <c r="IK12" s="190"/>
      <c r="IL12" s="191"/>
      <c r="IM12" s="192"/>
      <c r="IP12" s="176"/>
      <c r="IQ12" s="186"/>
      <c r="IR12" s="187"/>
      <c r="IS12" s="188"/>
      <c r="IT12" s="163"/>
      <c r="IU12" s="164"/>
      <c r="IV12" s="162"/>
      <c r="IW12" s="189"/>
      <c r="IX12" s="190"/>
      <c r="IY12" s="190"/>
      <c r="IZ12" s="190"/>
      <c r="JA12" s="190"/>
      <c r="JB12" s="190"/>
      <c r="JC12" s="191"/>
      <c r="JD12" s="192"/>
      <c r="JG12" s="176"/>
      <c r="JH12" s="186"/>
      <c r="JI12" s="187"/>
      <c r="JJ12" s="188"/>
      <c r="JK12" s="163"/>
      <c r="JL12" s="164"/>
      <c r="JM12" s="162"/>
      <c r="JN12" s="189"/>
      <c r="JO12" s="190"/>
      <c r="JP12" s="190"/>
      <c r="JQ12" s="190"/>
      <c r="JR12" s="190"/>
      <c r="JS12" s="190"/>
      <c r="JT12" s="191"/>
      <c r="JU12" s="192"/>
      <c r="JX12" s="176"/>
      <c r="JY12" s="186"/>
      <c r="JZ12" s="187"/>
      <c r="KA12" s="188"/>
      <c r="KB12" s="163"/>
      <c r="KC12" s="164"/>
      <c r="KD12" s="162"/>
      <c r="KE12" s="189"/>
      <c r="KF12" s="190"/>
      <c r="KG12" s="190"/>
      <c r="KH12" s="190"/>
      <c r="KI12" s="190"/>
      <c r="KJ12" s="190"/>
      <c r="KK12" s="191"/>
      <c r="KL12" s="192"/>
      <c r="KO12" s="176"/>
      <c r="KP12" s="186"/>
      <c r="KQ12" s="187"/>
      <c r="KR12" s="188"/>
      <c r="KS12" s="163"/>
      <c r="KT12" s="164"/>
      <c r="KU12" s="162"/>
      <c r="KV12" s="189"/>
      <c r="KW12" s="190"/>
      <c r="KX12" s="190"/>
      <c r="KY12" s="190"/>
      <c r="KZ12" s="190"/>
      <c r="LA12" s="190"/>
      <c r="LB12" s="191"/>
      <c r="LC12" s="192"/>
      <c r="LF12" s="176"/>
      <c r="LG12" s="186"/>
      <c r="LH12" s="187"/>
      <c r="LI12" s="188"/>
      <c r="LJ12" s="163"/>
      <c r="LK12" s="164"/>
      <c r="LL12" s="162"/>
      <c r="LM12" s="189"/>
      <c r="LN12" s="190"/>
      <c r="LO12" s="190"/>
      <c r="LP12" s="190"/>
      <c r="LQ12" s="190"/>
      <c r="LR12" s="190"/>
      <c r="LS12" s="191"/>
      <c r="LT12" s="192"/>
      <c r="LW12" s="176"/>
      <c r="LX12" s="186"/>
      <c r="LY12" s="187"/>
      <c r="LZ12" s="188"/>
      <c r="MA12" s="163"/>
      <c r="MB12" s="164"/>
      <c r="MC12" s="162"/>
      <c r="MD12" s="189"/>
      <c r="ME12" s="190"/>
      <c r="MF12" s="190"/>
      <c r="MG12" s="190"/>
      <c r="MH12" s="190"/>
      <c r="MI12" s="190"/>
      <c r="MJ12" s="191"/>
      <c r="MK12" s="192"/>
      <c r="MN12" s="176"/>
      <c r="MO12" s="186"/>
      <c r="MP12" s="187"/>
      <c r="MQ12" s="188"/>
      <c r="MR12" s="163"/>
      <c r="MS12" s="164"/>
      <c r="MT12" s="162"/>
      <c r="MU12" s="189"/>
      <c r="MV12" s="190"/>
      <c r="MW12" s="190"/>
      <c r="MX12" s="190"/>
      <c r="MY12" s="190"/>
      <c r="MZ12" s="190"/>
      <c r="NA12" s="191"/>
      <c r="NB12" s="192"/>
      <c r="NE12" s="176"/>
      <c r="NF12" s="186"/>
      <c r="NG12" s="187"/>
      <c r="NH12" s="188"/>
      <c r="NI12" s="163"/>
      <c r="NJ12" s="164"/>
      <c r="NK12" s="162"/>
      <c r="NL12" s="189"/>
      <c r="NM12" s="190"/>
      <c r="NN12" s="190"/>
      <c r="NO12" s="190"/>
      <c r="NP12" s="190"/>
      <c r="NQ12" s="190"/>
      <c r="NR12" s="191"/>
      <c r="NS12" s="192"/>
      <c r="NV12" s="176"/>
      <c r="NW12" s="186"/>
      <c r="NX12" s="187"/>
      <c r="NY12" s="188"/>
      <c r="NZ12" s="163"/>
      <c r="OA12" s="164"/>
      <c r="OB12" s="162"/>
      <c r="OC12" s="189"/>
      <c r="OD12" s="190"/>
      <c r="OE12" s="190"/>
      <c r="OF12" s="190"/>
      <c r="OG12" s="190"/>
      <c r="OH12" s="190"/>
      <c r="OI12" s="191"/>
      <c r="OJ12" s="192"/>
      <c r="OM12" s="176"/>
      <c r="ON12" s="186"/>
      <c r="OO12" s="187"/>
      <c r="OP12" s="188"/>
      <c r="OQ12" s="163"/>
      <c r="OR12" s="164"/>
      <c r="OS12" s="162"/>
      <c r="OT12" s="189"/>
      <c r="OU12" s="190"/>
      <c r="OV12" s="190"/>
      <c r="OW12" s="190"/>
      <c r="OX12" s="190"/>
      <c r="OY12" s="190"/>
      <c r="OZ12" s="191"/>
      <c r="PA12" s="192"/>
      <c r="PD12" s="176"/>
      <c r="PE12" s="186"/>
      <c r="PF12" s="187"/>
      <c r="PG12" s="188"/>
      <c r="PH12" s="163"/>
      <c r="PI12" s="164"/>
      <c r="PJ12" s="162"/>
      <c r="PK12" s="189"/>
      <c r="PL12" s="190"/>
      <c r="PM12" s="190"/>
      <c r="PN12" s="190"/>
      <c r="PO12" s="190"/>
      <c r="PP12" s="190"/>
      <c r="PQ12" s="191"/>
      <c r="PR12" s="192"/>
      <c r="PU12" s="176"/>
      <c r="PV12" s="186"/>
      <c r="PW12" s="187"/>
      <c r="PX12" s="188"/>
      <c r="PY12" s="163"/>
      <c r="PZ12" s="164"/>
      <c r="QA12" s="162"/>
      <c r="QB12" s="189"/>
      <c r="QC12" s="190"/>
      <c r="QD12" s="190"/>
      <c r="QE12" s="190"/>
      <c r="QF12" s="190"/>
      <c r="QG12" s="190"/>
      <c r="QH12" s="191"/>
      <c r="QI12" s="192"/>
      <c r="QL12" s="176"/>
      <c r="QM12" s="186"/>
      <c r="QN12" s="187"/>
      <c r="QO12" s="188"/>
      <c r="QP12" s="163"/>
      <c r="QQ12" s="164"/>
      <c r="QR12" s="162"/>
      <c r="QS12" s="189"/>
      <c r="QT12" s="190"/>
      <c r="QU12" s="190"/>
      <c r="QV12" s="190"/>
      <c r="QW12" s="190"/>
      <c r="QX12" s="190"/>
      <c r="QY12" s="191"/>
      <c r="QZ12" s="192"/>
      <c r="RC12" s="176"/>
      <c r="RD12" s="186"/>
      <c r="RE12" s="187"/>
      <c r="RF12" s="188"/>
      <c r="RG12" s="163"/>
      <c r="RH12" s="164"/>
      <c r="RI12" s="162"/>
      <c r="RJ12" s="189"/>
      <c r="RK12" s="190"/>
      <c r="RL12" s="190"/>
      <c r="RM12" s="190"/>
      <c r="RN12" s="190"/>
      <c r="RO12" s="190"/>
      <c r="RP12" s="191"/>
      <c r="RQ12" s="192"/>
      <c r="RT12" s="176"/>
      <c r="RU12" s="186"/>
      <c r="RV12" s="187"/>
      <c r="RW12" s="188"/>
      <c r="RX12" s="163"/>
      <c r="RY12" s="164"/>
      <c r="RZ12" s="162"/>
      <c r="SA12" s="189"/>
      <c r="SB12" s="190"/>
      <c r="SC12" s="190"/>
      <c r="SD12" s="190"/>
      <c r="SE12" s="190"/>
      <c r="SF12" s="190"/>
      <c r="SG12" s="191"/>
      <c r="SH12" s="192"/>
      <c r="SK12" s="176"/>
      <c r="SL12" s="186"/>
      <c r="SM12" s="187"/>
      <c r="SN12" s="188"/>
      <c r="SO12" s="163"/>
      <c r="SP12" s="164"/>
      <c r="SQ12" s="162"/>
      <c r="SR12" s="189"/>
      <c r="SS12" s="190"/>
      <c r="ST12" s="190"/>
      <c r="SU12" s="190"/>
      <c r="SV12" s="190"/>
      <c r="SW12" s="190"/>
      <c r="SX12" s="191"/>
      <c r="SY12" s="192"/>
    </row>
    <row r="13" spans="2:519" ht="85.5" customHeight="1" thickTop="1" thickBot="1">
      <c r="B13" s="203" t="s">
        <v>215</v>
      </c>
      <c r="C13" s="211">
        <v>1.2</v>
      </c>
      <c r="D13" s="170" t="s">
        <v>217</v>
      </c>
      <c r="E13" s="212" t="s">
        <v>144</v>
      </c>
      <c r="F13" s="206">
        <v>1</v>
      </c>
      <c r="G13" s="207">
        <v>0</v>
      </c>
      <c r="H13" s="208">
        <f>G13*F13</f>
        <v>0</v>
      </c>
      <c r="I13" s="209"/>
      <c r="L13" s="375" t="s">
        <v>215</v>
      </c>
      <c r="M13" s="382">
        <v>1.2</v>
      </c>
      <c r="N13" s="377" t="s">
        <v>217</v>
      </c>
      <c r="O13" s="383" t="s">
        <v>144</v>
      </c>
      <c r="P13" s="379">
        <v>1</v>
      </c>
      <c r="Q13" s="380">
        <v>35000</v>
      </c>
      <c r="R13" s="381">
        <f>Q13*P13</f>
        <v>35000</v>
      </c>
      <c r="S13" s="162">
        <f>IF($D13=N13,1,0)</f>
        <v>1</v>
      </c>
      <c r="T13" s="190">
        <f t="shared" ref="T13:T76" si="11">IF($E13=O13,1,0)</f>
        <v>1</v>
      </c>
      <c r="U13" s="190">
        <f>IF($F13=P13,1,0)</f>
        <v>1</v>
      </c>
      <c r="V13" s="190">
        <f t="shared" ref="V13:V76" si="12">IF(Q13=0,0,1)</f>
        <v>1</v>
      </c>
      <c r="W13" s="190">
        <f t="shared" ref="W13:W76" si="13">IF(R13=0,0,1)</f>
        <v>1</v>
      </c>
      <c r="X13" s="200">
        <f t="shared" ref="X13:X76" si="14">PRODUCT(S13:W13)</f>
        <v>1</v>
      </c>
      <c r="Y13" s="210">
        <f t="shared" ref="Y13:Y76" si="15">ROUND(Q13,0)</f>
        <v>35000</v>
      </c>
      <c r="Z13" s="202">
        <f t="shared" ref="Z13:Z76" si="16">Q13-Y13</f>
        <v>0</v>
      </c>
      <c r="AA13" s="185"/>
      <c r="AB13" s="185"/>
      <c r="AC13" s="375" t="s">
        <v>215</v>
      </c>
      <c r="AD13" s="382">
        <v>1.2</v>
      </c>
      <c r="AE13" s="377" t="s">
        <v>217</v>
      </c>
      <c r="AF13" s="383" t="s">
        <v>144</v>
      </c>
      <c r="AG13" s="379">
        <v>1</v>
      </c>
      <c r="AH13" s="380">
        <v>18675</v>
      </c>
      <c r="AI13" s="381">
        <f>AH13*AG13</f>
        <v>18675</v>
      </c>
      <c r="AJ13" s="162">
        <f>IF($D13=AE13,1,0)</f>
        <v>1</v>
      </c>
      <c r="AK13" s="190">
        <f t="shared" ref="AK13" si="17">IF($E13=AF13,1,0)</f>
        <v>1</v>
      </c>
      <c r="AL13" s="190">
        <f>IF($F13=AG13,1,0)</f>
        <v>1</v>
      </c>
      <c r="AM13" s="190">
        <f t="shared" ref="AM13" si="18">IF(AH13=0,0,1)</f>
        <v>1</v>
      </c>
      <c r="AN13" s="190">
        <f t="shared" ref="AN13" si="19">IF(AI13=0,0,1)</f>
        <v>1</v>
      </c>
      <c r="AO13" s="200">
        <f t="shared" ref="AO13" si="20">PRODUCT(AJ13:AN13)</f>
        <v>1</v>
      </c>
      <c r="AP13" s="210">
        <f t="shared" ref="AP13" si="21">ROUND(AH13,0)</f>
        <v>18675</v>
      </c>
      <c r="AQ13" s="202">
        <f t="shared" si="0"/>
        <v>0</v>
      </c>
      <c r="AR13" s="185"/>
      <c r="AS13" s="185"/>
      <c r="AT13" s="461" t="s">
        <v>215</v>
      </c>
      <c r="AU13" s="390">
        <v>1.2</v>
      </c>
      <c r="AV13" s="170" t="s">
        <v>217</v>
      </c>
      <c r="AW13" s="453" t="s">
        <v>144</v>
      </c>
      <c r="AX13" s="454">
        <v>1</v>
      </c>
      <c r="AY13" s="455">
        <v>21500</v>
      </c>
      <c r="AZ13" s="452">
        <f>AY13*AX13</f>
        <v>21500</v>
      </c>
      <c r="BA13" s="162">
        <f>IF($D13=AV13,1,0)</f>
        <v>1</v>
      </c>
      <c r="BB13" s="190">
        <f t="shared" ref="BB13" si="22">IF($E13=AW13,1,0)</f>
        <v>1</v>
      </c>
      <c r="BC13" s="190">
        <f>IF($F13=AX13,1,0)</f>
        <v>1</v>
      </c>
      <c r="BD13" s="190">
        <f t="shared" ref="BD13" si="23">IF(AY13=0,0,1)</f>
        <v>1</v>
      </c>
      <c r="BE13" s="190">
        <f t="shared" ref="BE13" si="24">IF(AZ13=0,0,1)</f>
        <v>1</v>
      </c>
      <c r="BF13" s="200">
        <f t="shared" ref="BF13" si="25">PRODUCT(BA13:BE13)</f>
        <v>1</v>
      </c>
      <c r="BG13" s="210">
        <f t="shared" ref="BG13" si="26">ROUND(AY13,0)</f>
        <v>21500</v>
      </c>
      <c r="BH13" s="202">
        <f t="shared" si="1"/>
        <v>0</v>
      </c>
      <c r="BK13" s="461" t="s">
        <v>215</v>
      </c>
      <c r="BL13" s="382">
        <v>1.2</v>
      </c>
      <c r="BM13" s="522" t="s">
        <v>217</v>
      </c>
      <c r="BN13" s="383" t="s">
        <v>144</v>
      </c>
      <c r="BO13" s="379">
        <v>1</v>
      </c>
      <c r="BP13" s="380">
        <v>30732.899999999994</v>
      </c>
      <c r="BQ13" s="381">
        <f>BP13*BO13</f>
        <v>30732.899999999994</v>
      </c>
      <c r="BR13" s="162">
        <f>IF($D13=BM13,1,0)</f>
        <v>1</v>
      </c>
      <c r="BS13" s="190">
        <f t="shared" ref="BS13" si="27">IF($E13=BN13,1,0)</f>
        <v>1</v>
      </c>
      <c r="BT13" s="190">
        <f>IF($F13=BO13,1,0)</f>
        <v>1</v>
      </c>
      <c r="BU13" s="190">
        <f t="shared" ref="BU13" si="28">IF(BP13=0,0,1)</f>
        <v>1</v>
      </c>
      <c r="BV13" s="190">
        <f t="shared" ref="BV13" si="29">IF(BQ13=0,0,1)</f>
        <v>1</v>
      </c>
      <c r="BW13" s="200">
        <f t="shared" ref="BW13" si="30">PRODUCT(BR13:BV13)</f>
        <v>1</v>
      </c>
      <c r="BX13" s="210">
        <f t="shared" ref="BX13" si="31">ROUND(BP13,0)</f>
        <v>30733</v>
      </c>
      <c r="BY13" s="202">
        <f t="shared" si="2"/>
        <v>-0.10000000000582077</v>
      </c>
      <c r="CB13" s="461" t="s">
        <v>215</v>
      </c>
      <c r="CC13" s="382">
        <v>1.2</v>
      </c>
      <c r="CD13" s="522" t="s">
        <v>217</v>
      </c>
      <c r="CE13" s="383" t="s">
        <v>144</v>
      </c>
      <c r="CF13" s="379">
        <v>1</v>
      </c>
      <c r="CG13" s="380">
        <v>36000</v>
      </c>
      <c r="CH13" s="381">
        <f>CG13*CF13</f>
        <v>36000</v>
      </c>
      <c r="CI13" s="162">
        <f>IF($D13=CD13,1,0)</f>
        <v>1</v>
      </c>
      <c r="CJ13" s="190">
        <f t="shared" ref="CJ13" si="32">IF($E13=CE13,1,0)</f>
        <v>1</v>
      </c>
      <c r="CK13" s="190">
        <f>IF($F13=CF13,1,0)</f>
        <v>1</v>
      </c>
      <c r="CL13" s="190">
        <f t="shared" ref="CL13" si="33">IF(CG13=0,0,1)</f>
        <v>1</v>
      </c>
      <c r="CM13" s="190">
        <f t="shared" ref="CM13" si="34">IF(CH13=0,0,1)</f>
        <v>1</v>
      </c>
      <c r="CN13" s="200">
        <f t="shared" ref="CN13" si="35">PRODUCT(CI13:CM13)</f>
        <v>1</v>
      </c>
      <c r="CO13" s="210">
        <f t="shared" ref="CO13" si="36">ROUND(CG13,0)</f>
        <v>36000</v>
      </c>
      <c r="CP13" s="202">
        <f t="shared" si="3"/>
        <v>0</v>
      </c>
      <c r="CS13" s="461" t="s">
        <v>215</v>
      </c>
      <c r="CT13" s="382">
        <v>1.2</v>
      </c>
      <c r="CU13" s="522" t="s">
        <v>217</v>
      </c>
      <c r="CV13" s="383" t="s">
        <v>144</v>
      </c>
      <c r="CW13" s="379">
        <v>1</v>
      </c>
      <c r="CX13" s="565">
        <v>17995</v>
      </c>
      <c r="CY13" s="381">
        <f>CX13*CW13</f>
        <v>17995</v>
      </c>
      <c r="CZ13" s="162">
        <f>IF($D13=CU13,1,0)</f>
        <v>1</v>
      </c>
      <c r="DA13" s="190">
        <f t="shared" ref="DA13" si="37">IF($E13=CV13,1,0)</f>
        <v>1</v>
      </c>
      <c r="DB13" s="190">
        <f>IF($F13=CW13,1,0)</f>
        <v>1</v>
      </c>
      <c r="DC13" s="190">
        <f t="shared" ref="DC13" si="38">IF(CX13=0,0,1)</f>
        <v>1</v>
      </c>
      <c r="DD13" s="190">
        <f t="shared" ref="DD13" si="39">IF(CY13=0,0,1)</f>
        <v>1</v>
      </c>
      <c r="DE13" s="200">
        <f t="shared" ref="DE13" si="40">PRODUCT(CZ13:DD13)</f>
        <v>1</v>
      </c>
      <c r="DF13" s="210">
        <f t="shared" ref="DF13" si="41">ROUND(CX13,0)</f>
        <v>17995</v>
      </c>
      <c r="DG13" s="202">
        <f t="shared" si="4"/>
        <v>0</v>
      </c>
      <c r="DJ13" s="461" t="s">
        <v>215</v>
      </c>
      <c r="DK13" s="382">
        <v>1.2</v>
      </c>
      <c r="DL13" s="569" t="s">
        <v>217</v>
      </c>
      <c r="DM13" s="383" t="s">
        <v>144</v>
      </c>
      <c r="DN13" s="379">
        <v>1</v>
      </c>
      <c r="DO13" s="380">
        <v>22279.516</v>
      </c>
      <c r="DP13" s="381">
        <f>DO13*DN13</f>
        <v>22279.516</v>
      </c>
      <c r="DQ13" s="162">
        <f>IF($D13=DL13,1,0)</f>
        <v>1</v>
      </c>
      <c r="DR13" s="190">
        <f t="shared" ref="DR13" si="42">IF($E13=DM13,1,0)</f>
        <v>1</v>
      </c>
      <c r="DS13" s="190">
        <f>IF($F13=DN13,1,0)</f>
        <v>1</v>
      </c>
      <c r="DT13" s="190">
        <f t="shared" ref="DT13" si="43">IF(DO13=0,0,1)</f>
        <v>1</v>
      </c>
      <c r="DU13" s="190">
        <f t="shared" ref="DU13" si="44">IF(DP13=0,0,1)</f>
        <v>1</v>
      </c>
      <c r="DV13" s="200">
        <f t="shared" ref="DV13" si="45">PRODUCT(DQ13:DU13)</f>
        <v>1</v>
      </c>
      <c r="DW13" s="210">
        <f t="shared" ref="DW13" si="46">ROUND(DO13,0)</f>
        <v>22280</v>
      </c>
      <c r="DX13" s="202">
        <f t="shared" si="5"/>
        <v>-0.48400000000037835</v>
      </c>
      <c r="EA13" s="461" t="s">
        <v>215</v>
      </c>
      <c r="EB13" s="382">
        <v>1.2</v>
      </c>
      <c r="EC13" s="522" t="s">
        <v>217</v>
      </c>
      <c r="ED13" s="383" t="s">
        <v>144</v>
      </c>
      <c r="EE13" s="379">
        <v>1</v>
      </c>
      <c r="EF13" s="380">
        <v>24000</v>
      </c>
      <c r="EG13" s="381">
        <f t="shared" ref="EG13:EG76" si="47">EF13*EE13</f>
        <v>24000</v>
      </c>
      <c r="EH13" s="162">
        <f>IF($D13=EC13,1,0)</f>
        <v>1</v>
      </c>
      <c r="EI13" s="190">
        <f t="shared" ref="EI13" si="48">IF($E13=ED13,1,0)</f>
        <v>1</v>
      </c>
      <c r="EJ13" s="190">
        <f>IF($F13=EE13,1,0)</f>
        <v>1</v>
      </c>
      <c r="EK13" s="190">
        <f t="shared" ref="EK13" si="49">IF(EF13=0,0,1)</f>
        <v>1</v>
      </c>
      <c r="EL13" s="190">
        <f t="shared" ref="EL13" si="50">IF(EG13=0,0,1)</f>
        <v>1</v>
      </c>
      <c r="EM13" s="200">
        <f t="shared" ref="EM13" si="51">PRODUCT(EH13:EL13)</f>
        <v>1</v>
      </c>
      <c r="EN13" s="210">
        <f t="shared" ref="EN13" si="52">ROUND(EF13,0)</f>
        <v>24000</v>
      </c>
      <c r="EO13" s="202">
        <f t="shared" ref="EO13" si="53">EF13-EN13</f>
        <v>0</v>
      </c>
      <c r="ER13" s="461" t="s">
        <v>215</v>
      </c>
      <c r="ES13" s="382">
        <v>1.2</v>
      </c>
      <c r="ET13" s="522" t="s">
        <v>217</v>
      </c>
      <c r="EU13" s="383" t="s">
        <v>144</v>
      </c>
      <c r="EV13" s="379">
        <v>1</v>
      </c>
      <c r="EW13" s="380">
        <v>30579.999999999996</v>
      </c>
      <c r="EX13" s="381">
        <f>EW13*EV13</f>
        <v>30579.999999999996</v>
      </c>
      <c r="EY13" s="162">
        <f>IF($D13=ET13,1,0)</f>
        <v>1</v>
      </c>
      <c r="EZ13" s="190">
        <f t="shared" ref="EZ13" si="54">IF($E13=EU13,1,0)</f>
        <v>1</v>
      </c>
      <c r="FA13" s="190">
        <f>IF($F13=EV13,1,0)</f>
        <v>1</v>
      </c>
      <c r="FB13" s="190">
        <f t="shared" ref="FB13" si="55">IF(EW13=0,0,1)</f>
        <v>1</v>
      </c>
      <c r="FC13" s="190">
        <f t="shared" ref="FC13" si="56">IF(EX13=0,0,1)</f>
        <v>1</v>
      </c>
      <c r="FD13" s="200">
        <f t="shared" ref="FD13" si="57">PRODUCT(EY13:FC13)</f>
        <v>1</v>
      </c>
      <c r="FE13" s="210">
        <f t="shared" ref="FE13" si="58">ROUND(EW13,0)</f>
        <v>30580</v>
      </c>
      <c r="FF13" s="202">
        <f t="shared" si="6"/>
        <v>0</v>
      </c>
      <c r="FI13" s="461" t="s">
        <v>215</v>
      </c>
      <c r="FJ13" s="382">
        <v>1.2</v>
      </c>
      <c r="FK13" s="522" t="s">
        <v>217</v>
      </c>
      <c r="FL13" s="383" t="s">
        <v>144</v>
      </c>
      <c r="FM13" s="379">
        <v>1</v>
      </c>
      <c r="FN13" s="380">
        <v>18422</v>
      </c>
      <c r="FO13" s="381">
        <f>FN13*FM13</f>
        <v>18422</v>
      </c>
      <c r="FP13" s="162">
        <f>IF($D13=FK13,1,0)</f>
        <v>1</v>
      </c>
      <c r="FQ13" s="190">
        <f t="shared" ref="FQ13" si="59">IF($E13=FL13,1,0)</f>
        <v>1</v>
      </c>
      <c r="FR13" s="190">
        <f>IF($F13=FM13,1,0)</f>
        <v>1</v>
      </c>
      <c r="FS13" s="190">
        <f t="shared" ref="FS13" si="60">IF(FN13=0,0,1)</f>
        <v>1</v>
      </c>
      <c r="FT13" s="190">
        <f t="shared" ref="FT13" si="61">IF(FO13=0,0,1)</f>
        <v>1</v>
      </c>
      <c r="FU13" s="200">
        <f t="shared" ref="FU13" si="62">PRODUCT(FP13:FT13)</f>
        <v>1</v>
      </c>
      <c r="FV13" s="210">
        <f t="shared" ref="FV13" si="63">ROUND(FN13,0)</f>
        <v>18422</v>
      </c>
      <c r="FW13" s="202">
        <f t="shared" si="7"/>
        <v>0</v>
      </c>
      <c r="FZ13" s="461" t="s">
        <v>215</v>
      </c>
      <c r="GA13" s="382">
        <v>1.2</v>
      </c>
      <c r="GB13" s="522" t="s">
        <v>217</v>
      </c>
      <c r="GC13" s="383" t="s">
        <v>144</v>
      </c>
      <c r="GD13" s="379">
        <v>1</v>
      </c>
      <c r="GE13" s="582">
        <v>17600</v>
      </c>
      <c r="GF13" s="381">
        <f>GE13*GD13</f>
        <v>17600</v>
      </c>
      <c r="GG13" s="162">
        <f>IF($D13=GB13,1,0)</f>
        <v>1</v>
      </c>
      <c r="GH13" s="190">
        <f t="shared" ref="GH13" si="64">IF($E13=GC13,1,0)</f>
        <v>1</v>
      </c>
      <c r="GI13" s="190">
        <f>IF($F13=GD13,1,0)</f>
        <v>1</v>
      </c>
      <c r="GJ13" s="190">
        <f t="shared" ref="GJ13" si="65">IF(GE13=0,0,1)</f>
        <v>1</v>
      </c>
      <c r="GK13" s="190">
        <f t="shared" ref="GK13" si="66">IF(GF13=0,0,1)</f>
        <v>1</v>
      </c>
      <c r="GL13" s="200">
        <f t="shared" ref="GL13" si="67">PRODUCT(GG13:GK13)</f>
        <v>1</v>
      </c>
      <c r="GM13" s="210">
        <f t="shared" ref="GM13" si="68">ROUND(GE13,0)</f>
        <v>17600</v>
      </c>
      <c r="GN13" s="202">
        <f t="shared" si="8"/>
        <v>0</v>
      </c>
      <c r="GQ13" s="461" t="s">
        <v>215</v>
      </c>
      <c r="GR13" s="448">
        <v>1.2</v>
      </c>
      <c r="GS13" s="522" t="s">
        <v>217</v>
      </c>
      <c r="GT13" s="383" t="s">
        <v>144</v>
      </c>
      <c r="GU13" s="379">
        <v>1</v>
      </c>
      <c r="GV13" s="380">
        <v>14000</v>
      </c>
      <c r="GW13" s="381">
        <f>GV13*GU13</f>
        <v>14000</v>
      </c>
      <c r="GX13" s="162">
        <f>IF($D13=GS13,1,0)</f>
        <v>1</v>
      </c>
      <c r="GY13" s="190">
        <f t="shared" ref="GY13" si="69">IF($E13=GT13,1,0)</f>
        <v>1</v>
      </c>
      <c r="GZ13" s="190">
        <f>IF($F13=GU13,1,0)</f>
        <v>1</v>
      </c>
      <c r="HA13" s="190">
        <f t="shared" ref="HA13" si="70">IF(GV13=0,0,1)</f>
        <v>1</v>
      </c>
      <c r="HB13" s="190">
        <f t="shared" ref="HB13" si="71">IF(GW13=0,0,1)</f>
        <v>1</v>
      </c>
      <c r="HC13" s="200">
        <f t="shared" ref="HC13" si="72">PRODUCT(GX13:HB13)</f>
        <v>1</v>
      </c>
      <c r="HD13" s="210">
        <f t="shared" ref="HD13" si="73">ROUND(GV13,0)</f>
        <v>14000</v>
      </c>
      <c r="HE13" s="202">
        <f t="shared" si="9"/>
        <v>0</v>
      </c>
      <c r="HH13" s="461" t="s">
        <v>215</v>
      </c>
      <c r="HI13" s="382">
        <v>1.2</v>
      </c>
      <c r="HJ13" s="522" t="s">
        <v>217</v>
      </c>
      <c r="HK13" s="383" t="s">
        <v>144</v>
      </c>
      <c r="HL13" s="379">
        <v>1</v>
      </c>
      <c r="HM13" s="380">
        <v>20037.5</v>
      </c>
      <c r="HN13" s="381">
        <f>HM13*HL13</f>
        <v>20037.5</v>
      </c>
      <c r="HO13" s="162">
        <f>IF($D13=HJ13,1,0)</f>
        <v>1</v>
      </c>
      <c r="HP13" s="190">
        <f t="shared" ref="HP13" si="74">IF($E13=HK13,1,0)</f>
        <v>1</v>
      </c>
      <c r="HQ13" s="190">
        <f>IF($F13=HL13,1,0)</f>
        <v>1</v>
      </c>
      <c r="HR13" s="190">
        <f t="shared" ref="HR13" si="75">IF(HM13=0,0,1)</f>
        <v>1</v>
      </c>
      <c r="HS13" s="190">
        <f t="shared" ref="HS13" si="76">IF(HN13=0,0,1)</f>
        <v>1</v>
      </c>
      <c r="HT13" s="200">
        <f t="shared" ref="HT13" si="77">PRODUCT(HO13:HS13)</f>
        <v>1</v>
      </c>
      <c r="HU13" s="210">
        <f t="shared" ref="HU13" si="78">ROUND(HM13,0)</f>
        <v>20038</v>
      </c>
      <c r="HV13" s="202">
        <f t="shared" si="10"/>
        <v>-0.5</v>
      </c>
      <c r="HY13" s="165"/>
      <c r="HZ13" s="193"/>
      <c r="IA13" s="194"/>
      <c r="IB13" s="195"/>
      <c r="IC13" s="196"/>
      <c r="ID13" s="197"/>
      <c r="IE13" s="198"/>
      <c r="IF13" s="198"/>
      <c r="IG13" s="199"/>
      <c r="IH13" s="200"/>
      <c r="II13" s="200"/>
      <c r="IJ13" s="200"/>
      <c r="IK13" s="200"/>
      <c r="IL13" s="201"/>
      <c r="IM13" s="202"/>
      <c r="IP13" s="165"/>
      <c r="IQ13" s="193"/>
      <c r="IR13" s="194"/>
      <c r="IS13" s="195"/>
      <c r="IT13" s="196"/>
      <c r="IU13" s="197"/>
      <c r="IV13" s="198"/>
      <c r="IW13" s="198"/>
      <c r="IX13" s="199"/>
      <c r="IY13" s="200"/>
      <c r="IZ13" s="200"/>
      <c r="JA13" s="200"/>
      <c r="JB13" s="200"/>
      <c r="JC13" s="201"/>
      <c r="JD13" s="202"/>
      <c r="JG13" s="165"/>
      <c r="JH13" s="193"/>
      <c r="JI13" s="194"/>
      <c r="JJ13" s="195"/>
      <c r="JK13" s="196"/>
      <c r="JL13" s="197"/>
      <c r="JM13" s="198"/>
      <c r="JN13" s="198"/>
      <c r="JO13" s="199"/>
      <c r="JP13" s="200"/>
      <c r="JQ13" s="200"/>
      <c r="JR13" s="200"/>
      <c r="JS13" s="200"/>
      <c r="JT13" s="201"/>
      <c r="JU13" s="202"/>
      <c r="JX13" s="165"/>
      <c r="JY13" s="193"/>
      <c r="JZ13" s="194"/>
      <c r="KA13" s="195"/>
      <c r="KB13" s="196"/>
      <c r="KC13" s="197"/>
      <c r="KD13" s="198"/>
      <c r="KE13" s="198"/>
      <c r="KF13" s="199"/>
      <c r="KG13" s="200"/>
      <c r="KH13" s="200"/>
      <c r="KI13" s="200"/>
      <c r="KJ13" s="200"/>
      <c r="KK13" s="201"/>
      <c r="KL13" s="202"/>
      <c r="KO13" s="165"/>
      <c r="KP13" s="193"/>
      <c r="KQ13" s="194"/>
      <c r="KR13" s="195"/>
      <c r="KS13" s="196"/>
      <c r="KT13" s="197"/>
      <c r="KU13" s="198"/>
      <c r="KV13" s="198"/>
      <c r="KW13" s="199"/>
      <c r="KX13" s="200"/>
      <c r="KY13" s="200"/>
      <c r="KZ13" s="200"/>
      <c r="LA13" s="200"/>
      <c r="LB13" s="201"/>
      <c r="LC13" s="202"/>
      <c r="LF13" s="165"/>
      <c r="LG13" s="193"/>
      <c r="LH13" s="194"/>
      <c r="LI13" s="195"/>
      <c r="LJ13" s="196"/>
      <c r="LK13" s="197"/>
      <c r="LL13" s="198"/>
      <c r="LM13" s="198"/>
      <c r="LN13" s="199"/>
      <c r="LO13" s="200"/>
      <c r="LP13" s="200"/>
      <c r="LQ13" s="200"/>
      <c r="LR13" s="200"/>
      <c r="LS13" s="201"/>
      <c r="LT13" s="202"/>
      <c r="LW13" s="165"/>
      <c r="LX13" s="193"/>
      <c r="LY13" s="194"/>
      <c r="LZ13" s="195"/>
      <c r="MA13" s="196"/>
      <c r="MB13" s="197"/>
      <c r="MC13" s="198"/>
      <c r="MD13" s="198"/>
      <c r="ME13" s="199"/>
      <c r="MF13" s="200"/>
      <c r="MG13" s="200"/>
      <c r="MH13" s="200"/>
      <c r="MI13" s="200"/>
      <c r="MJ13" s="201"/>
      <c r="MK13" s="202"/>
      <c r="MN13" s="165"/>
      <c r="MO13" s="193"/>
      <c r="MP13" s="194"/>
      <c r="MQ13" s="195"/>
      <c r="MR13" s="196"/>
      <c r="MS13" s="197"/>
      <c r="MT13" s="198"/>
      <c r="MU13" s="198"/>
      <c r="MV13" s="199"/>
      <c r="MW13" s="200"/>
      <c r="MX13" s="200"/>
      <c r="MY13" s="200"/>
      <c r="MZ13" s="200"/>
      <c r="NA13" s="201"/>
      <c r="NB13" s="202"/>
      <c r="NE13" s="165"/>
      <c r="NF13" s="193"/>
      <c r="NG13" s="194"/>
      <c r="NH13" s="195"/>
      <c r="NI13" s="196"/>
      <c r="NJ13" s="197"/>
      <c r="NK13" s="198"/>
      <c r="NL13" s="198"/>
      <c r="NM13" s="199"/>
      <c r="NN13" s="200"/>
      <c r="NO13" s="200"/>
      <c r="NP13" s="200"/>
      <c r="NQ13" s="200"/>
      <c r="NR13" s="201"/>
      <c r="NS13" s="202"/>
      <c r="NV13" s="165"/>
      <c r="NW13" s="193"/>
      <c r="NX13" s="194"/>
      <c r="NY13" s="195"/>
      <c r="NZ13" s="196"/>
      <c r="OA13" s="197"/>
      <c r="OB13" s="198"/>
      <c r="OC13" s="198"/>
      <c r="OD13" s="199"/>
      <c r="OE13" s="200"/>
      <c r="OF13" s="200"/>
      <c r="OG13" s="200"/>
      <c r="OH13" s="200"/>
      <c r="OI13" s="201"/>
      <c r="OJ13" s="202"/>
      <c r="OM13" s="165"/>
      <c r="ON13" s="193"/>
      <c r="OO13" s="194"/>
      <c r="OP13" s="195"/>
      <c r="OQ13" s="196"/>
      <c r="OR13" s="197"/>
      <c r="OS13" s="198"/>
      <c r="OT13" s="198"/>
      <c r="OU13" s="199"/>
      <c r="OV13" s="200"/>
      <c r="OW13" s="200"/>
      <c r="OX13" s="200"/>
      <c r="OY13" s="200"/>
      <c r="OZ13" s="201"/>
      <c r="PA13" s="202"/>
      <c r="PD13" s="165"/>
      <c r="PE13" s="193"/>
      <c r="PF13" s="194"/>
      <c r="PG13" s="195"/>
      <c r="PH13" s="196"/>
      <c r="PI13" s="197"/>
      <c r="PJ13" s="198"/>
      <c r="PK13" s="198"/>
      <c r="PL13" s="199"/>
      <c r="PM13" s="200"/>
      <c r="PN13" s="200"/>
      <c r="PO13" s="200"/>
      <c r="PP13" s="200"/>
      <c r="PQ13" s="201"/>
      <c r="PR13" s="202"/>
      <c r="PU13" s="165"/>
      <c r="PV13" s="193"/>
      <c r="PW13" s="194"/>
      <c r="PX13" s="195"/>
      <c r="PY13" s="196"/>
      <c r="PZ13" s="197"/>
      <c r="QA13" s="198"/>
      <c r="QB13" s="198"/>
      <c r="QC13" s="199"/>
      <c r="QD13" s="200"/>
      <c r="QE13" s="200"/>
      <c r="QF13" s="200"/>
      <c r="QG13" s="200"/>
      <c r="QH13" s="201"/>
      <c r="QI13" s="202"/>
      <c r="QL13" s="165"/>
      <c r="QM13" s="193"/>
      <c r="QN13" s="194"/>
      <c r="QO13" s="195"/>
      <c r="QP13" s="196"/>
      <c r="QQ13" s="197"/>
      <c r="QR13" s="198"/>
      <c r="QS13" s="198"/>
      <c r="QT13" s="199"/>
      <c r="QU13" s="200"/>
      <c r="QV13" s="200"/>
      <c r="QW13" s="200"/>
      <c r="QX13" s="200"/>
      <c r="QY13" s="201"/>
      <c r="QZ13" s="202"/>
      <c r="RC13" s="165"/>
      <c r="RD13" s="193"/>
      <c r="RE13" s="194"/>
      <c r="RF13" s="195"/>
      <c r="RG13" s="196"/>
      <c r="RH13" s="197"/>
      <c r="RI13" s="198"/>
      <c r="RJ13" s="198"/>
      <c r="RK13" s="199"/>
      <c r="RL13" s="200"/>
      <c r="RM13" s="200"/>
      <c r="RN13" s="200"/>
      <c r="RO13" s="200"/>
      <c r="RP13" s="201"/>
      <c r="RQ13" s="202"/>
      <c r="RT13" s="165"/>
      <c r="RU13" s="193"/>
      <c r="RV13" s="194"/>
      <c r="RW13" s="195"/>
      <c r="RX13" s="196"/>
      <c r="RY13" s="197"/>
      <c r="RZ13" s="198"/>
      <c r="SA13" s="198"/>
      <c r="SB13" s="199"/>
      <c r="SC13" s="200"/>
      <c r="SD13" s="200"/>
      <c r="SE13" s="200"/>
      <c r="SF13" s="200"/>
      <c r="SG13" s="201"/>
      <c r="SH13" s="202"/>
      <c r="SK13" s="165"/>
      <c r="SL13" s="193"/>
      <c r="SM13" s="194"/>
      <c r="SN13" s="195"/>
      <c r="SO13" s="196"/>
      <c r="SP13" s="197"/>
      <c r="SQ13" s="198"/>
      <c r="SR13" s="198"/>
      <c r="SS13" s="199"/>
      <c r="ST13" s="200"/>
      <c r="SU13" s="200"/>
      <c r="SV13" s="200"/>
      <c r="SW13" s="200"/>
      <c r="SX13" s="201"/>
      <c r="SY13" s="202"/>
    </row>
    <row r="14" spans="2:519" ht="17.25" thickTop="1" thickBot="1">
      <c r="B14" s="165"/>
      <c r="C14" s="166" t="s">
        <v>183</v>
      </c>
      <c r="D14" s="213" t="s">
        <v>218</v>
      </c>
      <c r="E14" s="214"/>
      <c r="F14" s="215"/>
      <c r="G14" s="215"/>
      <c r="H14" s="216"/>
      <c r="I14" s="209"/>
      <c r="L14" s="369"/>
      <c r="M14" s="384" t="s">
        <v>183</v>
      </c>
      <c r="N14" s="385" t="s">
        <v>218</v>
      </c>
      <c r="O14" s="386"/>
      <c r="P14" s="387"/>
      <c r="Q14" s="387"/>
      <c r="R14" s="388"/>
      <c r="S14" s="162"/>
      <c r="T14" s="190"/>
      <c r="U14" s="190"/>
      <c r="V14" s="190"/>
      <c r="W14" s="190"/>
      <c r="X14" s="200"/>
      <c r="Y14" s="210"/>
      <c r="Z14" s="202"/>
      <c r="AA14" s="185"/>
      <c r="AB14" s="185"/>
      <c r="AC14" s="369"/>
      <c r="AD14" s="384" t="s">
        <v>183</v>
      </c>
      <c r="AE14" s="385" t="s">
        <v>218</v>
      </c>
      <c r="AF14" s="386"/>
      <c r="AG14" s="387"/>
      <c r="AH14" s="387"/>
      <c r="AI14" s="388"/>
      <c r="AJ14" s="162"/>
      <c r="AK14" s="190"/>
      <c r="AL14" s="190"/>
      <c r="AM14" s="190"/>
      <c r="AN14" s="190"/>
      <c r="AO14" s="200"/>
      <c r="AP14" s="210"/>
      <c r="AQ14" s="202"/>
      <c r="AR14" s="185"/>
      <c r="AS14" s="185"/>
      <c r="AT14" s="472"/>
      <c r="AU14" s="480" t="s">
        <v>183</v>
      </c>
      <c r="AV14" s="213" t="s">
        <v>218</v>
      </c>
      <c r="AW14" s="474"/>
      <c r="AX14" s="475"/>
      <c r="AY14" s="475"/>
      <c r="AZ14" s="476"/>
      <c r="BA14" s="162"/>
      <c r="BB14" s="190"/>
      <c r="BC14" s="190"/>
      <c r="BD14" s="190"/>
      <c r="BE14" s="190"/>
      <c r="BF14" s="200"/>
      <c r="BG14" s="210"/>
      <c r="BH14" s="202"/>
      <c r="BK14" s="516"/>
      <c r="BL14" s="524" t="s">
        <v>183</v>
      </c>
      <c r="BM14" s="525" t="s">
        <v>218</v>
      </c>
      <c r="BN14" s="526"/>
      <c r="BO14" s="527"/>
      <c r="BP14" s="527"/>
      <c r="BQ14" s="528"/>
      <c r="BR14" s="162"/>
      <c r="BS14" s="190"/>
      <c r="BT14" s="190"/>
      <c r="BU14" s="190"/>
      <c r="BV14" s="190"/>
      <c r="BW14" s="200"/>
      <c r="BX14" s="210"/>
      <c r="BY14" s="202"/>
      <c r="CB14" s="516"/>
      <c r="CC14" s="524" t="s">
        <v>183</v>
      </c>
      <c r="CD14" s="525" t="s">
        <v>218</v>
      </c>
      <c r="CE14" s="526"/>
      <c r="CF14" s="527"/>
      <c r="CG14" s="527"/>
      <c r="CH14" s="528"/>
      <c r="CI14" s="162"/>
      <c r="CJ14" s="190"/>
      <c r="CK14" s="190"/>
      <c r="CL14" s="190"/>
      <c r="CM14" s="190"/>
      <c r="CN14" s="200"/>
      <c r="CO14" s="210"/>
      <c r="CP14" s="202"/>
      <c r="CS14" s="516"/>
      <c r="CT14" s="524" t="s">
        <v>183</v>
      </c>
      <c r="CU14" s="525" t="s">
        <v>218</v>
      </c>
      <c r="CV14" s="526"/>
      <c r="CW14" s="527"/>
      <c r="CX14" s="527"/>
      <c r="CY14" s="528"/>
      <c r="CZ14" s="162"/>
      <c r="DA14" s="190"/>
      <c r="DB14" s="190"/>
      <c r="DC14" s="190"/>
      <c r="DD14" s="190"/>
      <c r="DE14" s="200"/>
      <c r="DF14" s="210"/>
      <c r="DG14" s="202"/>
      <c r="DJ14" s="516"/>
      <c r="DK14" s="524" t="s">
        <v>183</v>
      </c>
      <c r="DL14" s="570" t="s">
        <v>218</v>
      </c>
      <c r="DM14" s="526"/>
      <c r="DN14" s="527"/>
      <c r="DO14" s="527"/>
      <c r="DP14" s="528"/>
      <c r="DQ14" s="162"/>
      <c r="DR14" s="190"/>
      <c r="DS14" s="190"/>
      <c r="DT14" s="190"/>
      <c r="DU14" s="190"/>
      <c r="DV14" s="200"/>
      <c r="DW14" s="210"/>
      <c r="DX14" s="202"/>
      <c r="EA14" s="516"/>
      <c r="EB14" s="524" t="s">
        <v>183</v>
      </c>
      <c r="EC14" s="525" t="s">
        <v>218</v>
      </c>
      <c r="ED14" s="526"/>
      <c r="EE14" s="527"/>
      <c r="EF14" s="527"/>
      <c r="EG14" s="577"/>
      <c r="EH14" s="162"/>
      <c r="EI14" s="190"/>
      <c r="EJ14" s="190"/>
      <c r="EK14" s="190"/>
      <c r="EL14" s="190"/>
      <c r="EM14" s="200"/>
      <c r="EN14" s="210"/>
      <c r="EO14" s="202"/>
      <c r="ER14" s="516"/>
      <c r="ES14" s="524" t="s">
        <v>183</v>
      </c>
      <c r="ET14" s="525" t="s">
        <v>218</v>
      </c>
      <c r="EU14" s="526"/>
      <c r="EV14" s="527"/>
      <c r="EW14" s="527"/>
      <c r="EX14" s="528"/>
      <c r="EY14" s="162"/>
      <c r="EZ14" s="190"/>
      <c r="FA14" s="190"/>
      <c r="FB14" s="190"/>
      <c r="FC14" s="190"/>
      <c r="FD14" s="200"/>
      <c r="FE14" s="210"/>
      <c r="FF14" s="202"/>
      <c r="FI14" s="516"/>
      <c r="FJ14" s="524" t="s">
        <v>183</v>
      </c>
      <c r="FK14" s="525" t="s">
        <v>218</v>
      </c>
      <c r="FL14" s="526"/>
      <c r="FM14" s="527"/>
      <c r="FN14" s="527"/>
      <c r="FO14" s="528"/>
      <c r="FP14" s="162"/>
      <c r="FQ14" s="190"/>
      <c r="FR14" s="190"/>
      <c r="FS14" s="190"/>
      <c r="FT14" s="190"/>
      <c r="FU14" s="200"/>
      <c r="FV14" s="210"/>
      <c r="FW14" s="202"/>
      <c r="FZ14" s="516"/>
      <c r="GA14" s="524" t="s">
        <v>183</v>
      </c>
      <c r="GB14" s="525" t="s">
        <v>218</v>
      </c>
      <c r="GC14" s="526"/>
      <c r="GD14" s="527"/>
      <c r="GE14" s="583"/>
      <c r="GF14" s="528"/>
      <c r="GG14" s="162"/>
      <c r="GH14" s="190"/>
      <c r="GI14" s="190"/>
      <c r="GJ14" s="190"/>
      <c r="GK14" s="190"/>
      <c r="GL14" s="200"/>
      <c r="GM14" s="210"/>
      <c r="GN14" s="202"/>
      <c r="GQ14" s="516"/>
      <c r="GR14" s="524" t="s">
        <v>183</v>
      </c>
      <c r="GS14" s="525" t="s">
        <v>218</v>
      </c>
      <c r="GT14" s="526"/>
      <c r="GU14" s="527"/>
      <c r="GV14" s="527"/>
      <c r="GW14" s="528"/>
      <c r="GX14" s="162"/>
      <c r="GY14" s="190"/>
      <c r="GZ14" s="190"/>
      <c r="HA14" s="190"/>
      <c r="HB14" s="190"/>
      <c r="HC14" s="200"/>
      <c r="HD14" s="210"/>
      <c r="HE14" s="202"/>
      <c r="HH14" s="516"/>
      <c r="HI14" s="524" t="s">
        <v>183</v>
      </c>
      <c r="HJ14" s="525" t="s">
        <v>218</v>
      </c>
      <c r="HK14" s="526"/>
      <c r="HL14" s="527"/>
      <c r="HM14" s="527"/>
      <c r="HN14" s="528"/>
      <c r="HO14" s="162"/>
      <c r="HP14" s="190"/>
      <c r="HQ14" s="190"/>
      <c r="HR14" s="190"/>
      <c r="HS14" s="190"/>
      <c r="HT14" s="200"/>
      <c r="HU14" s="210"/>
      <c r="HV14" s="202"/>
      <c r="HY14" s="204"/>
      <c r="HZ14" s="170"/>
      <c r="IA14" s="205"/>
      <c r="IB14" s="206"/>
      <c r="IC14" s="207"/>
      <c r="ID14" s="208"/>
      <c r="IE14" s="209"/>
      <c r="IF14" s="209" t="e">
        <f t="shared" ref="IF14:IF77" si="79">IF(EXACT(VLOOKUP(HY14,OFERTA_0,2,FALSE),HZ14),1,0)</f>
        <v>#N/A</v>
      </c>
      <c r="IG14" s="199" t="e">
        <f t="shared" ref="IG14:IG77" si="80">IF(EXACT(VLOOKUP(HY14,OFERTA_0,3,FALSE),IA14),1,0)</f>
        <v>#N/A</v>
      </c>
      <c r="IH14" s="200" t="e">
        <f t="shared" ref="IH14:IH77" si="81">IF(EXACT(VLOOKUP(HY14,OFERTA_0,4,FALSE),IB14),1,0)</f>
        <v>#N/A</v>
      </c>
      <c r="II14" s="200">
        <f t="shared" ref="II14:II77" si="82">IF(IC14=0,0,1)</f>
        <v>0</v>
      </c>
      <c r="IJ14" s="200">
        <f t="shared" ref="IJ14:IJ77" si="83">IF(ID14=0,0,1)</f>
        <v>0</v>
      </c>
      <c r="IK14" s="200" t="e">
        <f t="shared" ref="IK14:IK77" si="84">PRODUCT(IF14:IJ14)</f>
        <v>#N/A</v>
      </c>
      <c r="IL14" s="210">
        <f t="shared" ref="IL14:IL77" si="85">ROUND(ID14,0)</f>
        <v>0</v>
      </c>
      <c r="IM14" s="202">
        <f t="shared" ref="IM14:IM77" si="86">ID14-IL14</f>
        <v>0</v>
      </c>
      <c r="IP14" s="204"/>
      <c r="IQ14" s="170"/>
      <c r="IR14" s="205"/>
      <c r="IS14" s="206"/>
      <c r="IT14" s="207"/>
      <c r="IU14" s="208"/>
      <c r="IV14" s="209"/>
      <c r="IW14" s="209" t="e">
        <f t="shared" ref="IW14:IW77" si="87">IF(EXACT(VLOOKUP(IP14,OFERTA_0,2,FALSE),IQ14),1,0)</f>
        <v>#N/A</v>
      </c>
      <c r="IX14" s="199" t="e">
        <f t="shared" ref="IX14:IX77" si="88">IF(EXACT(VLOOKUP(IP14,OFERTA_0,3,FALSE),IR14),1,0)</f>
        <v>#N/A</v>
      </c>
      <c r="IY14" s="200" t="e">
        <f t="shared" ref="IY14:IY77" si="89">IF(EXACT(VLOOKUP(IP14,OFERTA_0,4,FALSE),IS14),1,0)</f>
        <v>#N/A</v>
      </c>
      <c r="IZ14" s="200">
        <f t="shared" ref="IZ14:IZ77" si="90">IF(IT14=0,0,1)</f>
        <v>0</v>
      </c>
      <c r="JA14" s="200">
        <f t="shared" ref="JA14:JA77" si="91">IF(IU14=0,0,1)</f>
        <v>0</v>
      </c>
      <c r="JB14" s="200" t="e">
        <f t="shared" ref="JB14:JB77" si="92">PRODUCT(IW14:JA14)</f>
        <v>#N/A</v>
      </c>
      <c r="JC14" s="210">
        <f t="shared" ref="JC14:JC77" si="93">ROUND(IU14,0)</f>
        <v>0</v>
      </c>
      <c r="JD14" s="202">
        <f t="shared" ref="JD14:JD77" si="94">IU14-JC14</f>
        <v>0</v>
      </c>
      <c r="JG14" s="204"/>
      <c r="JH14" s="170"/>
      <c r="JI14" s="205"/>
      <c r="JJ14" s="206"/>
      <c r="JK14" s="207"/>
      <c r="JL14" s="208"/>
      <c r="JM14" s="209"/>
      <c r="JN14" s="209" t="e">
        <f t="shared" ref="JN14:JN77" si="95">IF(EXACT(VLOOKUP(JG14,OFERTA_0,2,FALSE),JH14),1,0)</f>
        <v>#N/A</v>
      </c>
      <c r="JO14" s="199" t="e">
        <f t="shared" ref="JO14:JO77" si="96">IF(EXACT(VLOOKUP(JG14,OFERTA_0,3,FALSE),JI14),1,0)</f>
        <v>#N/A</v>
      </c>
      <c r="JP14" s="200" t="e">
        <f t="shared" ref="JP14:JP77" si="97">IF(EXACT(VLOOKUP(JG14,OFERTA_0,4,FALSE),JJ14),1,0)</f>
        <v>#N/A</v>
      </c>
      <c r="JQ14" s="200">
        <f t="shared" ref="JQ14:JQ77" si="98">IF(JK14=0,0,1)</f>
        <v>0</v>
      </c>
      <c r="JR14" s="200">
        <f t="shared" ref="JR14:JR77" si="99">IF(JL14=0,0,1)</f>
        <v>0</v>
      </c>
      <c r="JS14" s="200" t="e">
        <f t="shared" ref="JS14:JS77" si="100">PRODUCT(JN14:JR14)</f>
        <v>#N/A</v>
      </c>
      <c r="JT14" s="210">
        <f t="shared" ref="JT14:JT77" si="101">ROUND(JL14,0)</f>
        <v>0</v>
      </c>
      <c r="JU14" s="202">
        <f t="shared" ref="JU14:JU77" si="102">JL14-JT14</f>
        <v>0</v>
      </c>
      <c r="JX14" s="204"/>
      <c r="JY14" s="170"/>
      <c r="JZ14" s="205"/>
      <c r="KA14" s="206"/>
      <c r="KB14" s="207"/>
      <c r="KC14" s="208"/>
      <c r="KD14" s="209"/>
      <c r="KE14" s="209" t="e">
        <f t="shared" ref="KE14:KE77" si="103">IF(EXACT(VLOOKUP(JX14,OFERTA_0,2,FALSE),JY14),1,0)</f>
        <v>#N/A</v>
      </c>
      <c r="KF14" s="199" t="e">
        <f t="shared" ref="KF14:KF77" si="104">IF(EXACT(VLOOKUP(JX14,OFERTA_0,3,FALSE),JZ14),1,0)</f>
        <v>#N/A</v>
      </c>
      <c r="KG14" s="200" t="e">
        <f t="shared" ref="KG14:KG77" si="105">IF(EXACT(VLOOKUP(JX14,OFERTA_0,4,FALSE),KA14),1,0)</f>
        <v>#N/A</v>
      </c>
      <c r="KH14" s="200">
        <f t="shared" ref="KH14:KH77" si="106">IF(KB14=0,0,1)</f>
        <v>0</v>
      </c>
      <c r="KI14" s="200">
        <f t="shared" ref="KI14:KI77" si="107">IF(KC14=0,0,1)</f>
        <v>0</v>
      </c>
      <c r="KJ14" s="200" t="e">
        <f t="shared" ref="KJ14:KJ77" si="108">PRODUCT(KE14:KI14)</f>
        <v>#N/A</v>
      </c>
      <c r="KK14" s="210">
        <f t="shared" ref="KK14:KK77" si="109">ROUND(KC14,0)</f>
        <v>0</v>
      </c>
      <c r="KL14" s="202">
        <f t="shared" ref="KL14:KL77" si="110">KC14-KK14</f>
        <v>0</v>
      </c>
      <c r="KO14" s="204"/>
      <c r="KP14" s="170"/>
      <c r="KQ14" s="205"/>
      <c r="KR14" s="206"/>
      <c r="KS14" s="207"/>
      <c r="KT14" s="208"/>
      <c r="KU14" s="209"/>
      <c r="KV14" s="209" t="e">
        <f t="shared" ref="KV14:KV77" si="111">IF(EXACT(VLOOKUP(KO14,OFERTA_0,2,FALSE),KP14),1,0)</f>
        <v>#N/A</v>
      </c>
      <c r="KW14" s="199" t="e">
        <f t="shared" ref="KW14:KW77" si="112">IF(EXACT(VLOOKUP(KO14,OFERTA_0,3,FALSE),KQ14),1,0)</f>
        <v>#N/A</v>
      </c>
      <c r="KX14" s="200" t="e">
        <f t="shared" ref="KX14:KX77" si="113">IF(EXACT(VLOOKUP(KO14,OFERTA_0,4,FALSE),KR14),1,0)</f>
        <v>#N/A</v>
      </c>
      <c r="KY14" s="200">
        <f t="shared" ref="KY14:KY77" si="114">IF(KS14=0,0,1)</f>
        <v>0</v>
      </c>
      <c r="KZ14" s="200">
        <f t="shared" ref="KZ14:KZ77" si="115">IF(KT14=0,0,1)</f>
        <v>0</v>
      </c>
      <c r="LA14" s="200" t="e">
        <f t="shared" ref="LA14:LA77" si="116">PRODUCT(KV14:KZ14)</f>
        <v>#N/A</v>
      </c>
      <c r="LB14" s="210">
        <f t="shared" ref="LB14:LB77" si="117">ROUND(KT14,0)</f>
        <v>0</v>
      </c>
      <c r="LC14" s="202">
        <f t="shared" ref="LC14:LC77" si="118">KT14-LB14</f>
        <v>0</v>
      </c>
      <c r="LF14" s="204"/>
      <c r="LG14" s="170"/>
      <c r="LH14" s="205"/>
      <c r="LI14" s="206"/>
      <c r="LJ14" s="207"/>
      <c r="LK14" s="208"/>
      <c r="LL14" s="209"/>
      <c r="LM14" s="209" t="e">
        <f t="shared" ref="LM14:LM77" si="119">IF(EXACT(VLOOKUP(LF14,OFERTA_0,2,FALSE),LG14),1,0)</f>
        <v>#N/A</v>
      </c>
      <c r="LN14" s="199" t="e">
        <f t="shared" ref="LN14:LN77" si="120">IF(EXACT(VLOOKUP(LF14,OFERTA_0,3,FALSE),LH14),1,0)</f>
        <v>#N/A</v>
      </c>
      <c r="LO14" s="200" t="e">
        <f t="shared" ref="LO14:LO77" si="121">IF(EXACT(VLOOKUP(LF14,OFERTA_0,4,FALSE),LI14),1,0)</f>
        <v>#N/A</v>
      </c>
      <c r="LP14" s="200">
        <f t="shared" ref="LP14:LP77" si="122">IF(LJ14=0,0,1)</f>
        <v>0</v>
      </c>
      <c r="LQ14" s="200">
        <f t="shared" ref="LQ14:LQ77" si="123">IF(LK14=0,0,1)</f>
        <v>0</v>
      </c>
      <c r="LR14" s="200" t="e">
        <f t="shared" ref="LR14:LR77" si="124">PRODUCT(LM14:LQ14)</f>
        <v>#N/A</v>
      </c>
      <c r="LS14" s="210">
        <f t="shared" ref="LS14:LS77" si="125">ROUND(LK14,0)</f>
        <v>0</v>
      </c>
      <c r="LT14" s="202">
        <f t="shared" ref="LT14:LT77" si="126">LK14-LS14</f>
        <v>0</v>
      </c>
      <c r="LW14" s="204"/>
      <c r="LX14" s="170"/>
      <c r="LY14" s="205"/>
      <c r="LZ14" s="206"/>
      <c r="MA14" s="207"/>
      <c r="MB14" s="208"/>
      <c r="MC14" s="209"/>
      <c r="MD14" s="209" t="e">
        <f t="shared" ref="MD14:MD77" si="127">IF(EXACT(VLOOKUP(LW14,OFERTA_0,2,FALSE),LX14),1,0)</f>
        <v>#N/A</v>
      </c>
      <c r="ME14" s="199" t="e">
        <f t="shared" ref="ME14:ME77" si="128">IF(EXACT(VLOOKUP(LW14,OFERTA_0,3,FALSE),LY14),1,0)</f>
        <v>#N/A</v>
      </c>
      <c r="MF14" s="200" t="e">
        <f t="shared" ref="MF14:MF77" si="129">IF(EXACT(VLOOKUP(LW14,OFERTA_0,4,FALSE),LZ14),1,0)</f>
        <v>#N/A</v>
      </c>
      <c r="MG14" s="200">
        <f t="shared" ref="MG14:MG77" si="130">IF(MA14=0,0,1)</f>
        <v>0</v>
      </c>
      <c r="MH14" s="200">
        <f t="shared" ref="MH14:MH77" si="131">IF(MB14=0,0,1)</f>
        <v>0</v>
      </c>
      <c r="MI14" s="200" t="e">
        <f t="shared" ref="MI14:MI77" si="132">PRODUCT(MD14:MH14)</f>
        <v>#N/A</v>
      </c>
      <c r="MJ14" s="210">
        <f t="shared" ref="MJ14:MJ77" si="133">ROUND(MB14,0)</f>
        <v>0</v>
      </c>
      <c r="MK14" s="202">
        <f t="shared" ref="MK14:MK77" si="134">MB14-MJ14</f>
        <v>0</v>
      </c>
      <c r="MN14" s="204"/>
      <c r="MO14" s="170"/>
      <c r="MP14" s="205"/>
      <c r="MQ14" s="206"/>
      <c r="MR14" s="207"/>
      <c r="MS14" s="208"/>
      <c r="MT14" s="209"/>
      <c r="MU14" s="209" t="e">
        <f t="shared" ref="MU14:MU77" si="135">IF(EXACT(VLOOKUP(MN14,OFERTA_0,2,FALSE),MO14),1,0)</f>
        <v>#N/A</v>
      </c>
      <c r="MV14" s="199" t="e">
        <f t="shared" ref="MV14:MV77" si="136">IF(EXACT(VLOOKUP(MN14,OFERTA_0,3,FALSE),MP14),1,0)</f>
        <v>#N/A</v>
      </c>
      <c r="MW14" s="200" t="e">
        <f t="shared" ref="MW14:MW77" si="137">IF(EXACT(VLOOKUP(MN14,OFERTA_0,4,FALSE),MQ14),1,0)</f>
        <v>#N/A</v>
      </c>
      <c r="MX14" s="200">
        <f t="shared" ref="MX14:MX77" si="138">IF(MR14=0,0,1)</f>
        <v>0</v>
      </c>
      <c r="MY14" s="200">
        <f t="shared" ref="MY14:MY77" si="139">IF(MS14=0,0,1)</f>
        <v>0</v>
      </c>
      <c r="MZ14" s="200" t="e">
        <f t="shared" ref="MZ14:MZ77" si="140">PRODUCT(MU14:MY14)</f>
        <v>#N/A</v>
      </c>
      <c r="NA14" s="210">
        <f t="shared" ref="NA14:NA77" si="141">ROUND(MS14,0)</f>
        <v>0</v>
      </c>
      <c r="NB14" s="202">
        <f t="shared" ref="NB14:NB77" si="142">MS14-NA14</f>
        <v>0</v>
      </c>
      <c r="NE14" s="204"/>
      <c r="NF14" s="170"/>
      <c r="NG14" s="205"/>
      <c r="NH14" s="206"/>
      <c r="NI14" s="207"/>
      <c r="NJ14" s="208"/>
      <c r="NK14" s="209"/>
      <c r="NL14" s="209" t="e">
        <f t="shared" ref="NL14:NL77" si="143">IF(EXACT(VLOOKUP(NE14,OFERTA_0,2,FALSE),NF14),1,0)</f>
        <v>#N/A</v>
      </c>
      <c r="NM14" s="199" t="e">
        <f t="shared" ref="NM14:NM77" si="144">IF(EXACT(VLOOKUP(NE14,OFERTA_0,3,FALSE),NG14),1,0)</f>
        <v>#N/A</v>
      </c>
      <c r="NN14" s="200" t="e">
        <f t="shared" ref="NN14:NN77" si="145">IF(EXACT(VLOOKUP(NE14,OFERTA_0,4,FALSE),NH14),1,0)</f>
        <v>#N/A</v>
      </c>
      <c r="NO14" s="200">
        <f t="shared" ref="NO14:NO77" si="146">IF(NI14=0,0,1)</f>
        <v>0</v>
      </c>
      <c r="NP14" s="200">
        <f t="shared" ref="NP14:NP77" si="147">IF(NJ14=0,0,1)</f>
        <v>0</v>
      </c>
      <c r="NQ14" s="200" t="e">
        <f t="shared" ref="NQ14:NQ77" si="148">PRODUCT(NL14:NP14)</f>
        <v>#N/A</v>
      </c>
      <c r="NR14" s="210">
        <f t="shared" ref="NR14:NR77" si="149">ROUND(NJ14,0)</f>
        <v>0</v>
      </c>
      <c r="NS14" s="202">
        <f t="shared" ref="NS14:NS77" si="150">NJ14-NR14</f>
        <v>0</v>
      </c>
      <c r="NV14" s="204"/>
      <c r="NW14" s="170"/>
      <c r="NX14" s="205"/>
      <c r="NY14" s="206"/>
      <c r="NZ14" s="207"/>
      <c r="OA14" s="208"/>
      <c r="OB14" s="209"/>
      <c r="OC14" s="209" t="e">
        <f t="shared" ref="OC14:OC77" si="151">IF(EXACT(VLOOKUP(NV14,OFERTA_0,2,FALSE),NW14),1,0)</f>
        <v>#N/A</v>
      </c>
      <c r="OD14" s="199" t="e">
        <f t="shared" ref="OD14:OD77" si="152">IF(EXACT(VLOOKUP(NV14,OFERTA_0,3,FALSE),NX14),1,0)</f>
        <v>#N/A</v>
      </c>
      <c r="OE14" s="200" t="e">
        <f t="shared" ref="OE14:OE77" si="153">IF(EXACT(VLOOKUP(NV14,OFERTA_0,4,FALSE),NY14),1,0)</f>
        <v>#N/A</v>
      </c>
      <c r="OF14" s="200">
        <f t="shared" ref="OF14:OF77" si="154">IF(NZ14=0,0,1)</f>
        <v>0</v>
      </c>
      <c r="OG14" s="200">
        <f t="shared" ref="OG14:OG77" si="155">IF(OA14=0,0,1)</f>
        <v>0</v>
      </c>
      <c r="OH14" s="200" t="e">
        <f t="shared" ref="OH14:OH77" si="156">PRODUCT(OC14:OG14)</f>
        <v>#N/A</v>
      </c>
      <c r="OI14" s="210">
        <f t="shared" ref="OI14:OI77" si="157">ROUND(OA14,0)</f>
        <v>0</v>
      </c>
      <c r="OJ14" s="202">
        <f t="shared" ref="OJ14:OJ77" si="158">OA14-OI14</f>
        <v>0</v>
      </c>
      <c r="OM14" s="204"/>
      <c r="ON14" s="170"/>
      <c r="OO14" s="205"/>
      <c r="OP14" s="206"/>
      <c r="OQ14" s="207"/>
      <c r="OR14" s="208"/>
      <c r="OS14" s="209"/>
      <c r="OT14" s="209" t="e">
        <f t="shared" ref="OT14:OT77" si="159">IF(EXACT(VLOOKUP(OM14,OFERTA_0,2,FALSE),ON14),1,0)</f>
        <v>#N/A</v>
      </c>
      <c r="OU14" s="199" t="e">
        <f t="shared" ref="OU14:OU77" si="160">IF(EXACT(VLOOKUP(OM14,OFERTA_0,3,FALSE),OO14),1,0)</f>
        <v>#N/A</v>
      </c>
      <c r="OV14" s="200" t="e">
        <f t="shared" ref="OV14:OV77" si="161">IF(EXACT(VLOOKUP(OM14,OFERTA_0,4,FALSE),OP14),1,0)</f>
        <v>#N/A</v>
      </c>
      <c r="OW14" s="200">
        <f t="shared" ref="OW14:OW77" si="162">IF(OQ14=0,0,1)</f>
        <v>0</v>
      </c>
      <c r="OX14" s="200">
        <f t="shared" ref="OX14:OX77" si="163">IF(OR14=0,0,1)</f>
        <v>0</v>
      </c>
      <c r="OY14" s="200" t="e">
        <f t="shared" ref="OY14:OY77" si="164">PRODUCT(OT14:OX14)</f>
        <v>#N/A</v>
      </c>
      <c r="OZ14" s="210">
        <f t="shared" ref="OZ14:OZ77" si="165">ROUND(OR14,0)</f>
        <v>0</v>
      </c>
      <c r="PA14" s="202">
        <f t="shared" ref="PA14:PA77" si="166">OR14-OZ14</f>
        <v>0</v>
      </c>
      <c r="PD14" s="204"/>
      <c r="PE14" s="170"/>
      <c r="PF14" s="205"/>
      <c r="PG14" s="206"/>
      <c r="PH14" s="207"/>
      <c r="PI14" s="208"/>
      <c r="PJ14" s="209"/>
      <c r="PK14" s="209" t="e">
        <f t="shared" ref="PK14:PK77" si="167">IF(EXACT(VLOOKUP(PD14,OFERTA_0,2,FALSE),PE14),1,0)</f>
        <v>#N/A</v>
      </c>
      <c r="PL14" s="199" t="e">
        <f t="shared" ref="PL14:PL77" si="168">IF(EXACT(VLOOKUP(PD14,OFERTA_0,3,FALSE),PF14),1,0)</f>
        <v>#N/A</v>
      </c>
      <c r="PM14" s="200" t="e">
        <f t="shared" ref="PM14:PM77" si="169">IF(EXACT(VLOOKUP(PD14,OFERTA_0,4,FALSE),PG14),1,0)</f>
        <v>#N/A</v>
      </c>
      <c r="PN14" s="200">
        <f t="shared" ref="PN14:PN77" si="170">IF(PH14=0,0,1)</f>
        <v>0</v>
      </c>
      <c r="PO14" s="200">
        <f t="shared" ref="PO14:PO77" si="171">IF(PI14=0,0,1)</f>
        <v>0</v>
      </c>
      <c r="PP14" s="200" t="e">
        <f t="shared" ref="PP14:PP77" si="172">PRODUCT(PK14:PO14)</f>
        <v>#N/A</v>
      </c>
      <c r="PQ14" s="210">
        <f t="shared" ref="PQ14:PQ77" si="173">ROUND(PI14,0)</f>
        <v>0</v>
      </c>
      <c r="PR14" s="202">
        <f t="shared" ref="PR14:PR77" si="174">PI14-PQ14</f>
        <v>0</v>
      </c>
      <c r="PU14" s="204"/>
      <c r="PV14" s="170"/>
      <c r="PW14" s="205"/>
      <c r="PX14" s="206"/>
      <c r="PY14" s="207"/>
      <c r="PZ14" s="208"/>
      <c r="QA14" s="209"/>
      <c r="QB14" s="209" t="e">
        <f t="shared" ref="QB14:QB77" si="175">IF(EXACT(VLOOKUP(PU14,OFERTA_0,2,FALSE),PV14),1,0)</f>
        <v>#N/A</v>
      </c>
      <c r="QC14" s="199" t="e">
        <f t="shared" ref="QC14:QC77" si="176">IF(EXACT(VLOOKUP(PU14,OFERTA_0,3,FALSE),PW14),1,0)</f>
        <v>#N/A</v>
      </c>
      <c r="QD14" s="200" t="e">
        <f t="shared" ref="QD14:QD77" si="177">IF(EXACT(VLOOKUP(PU14,OFERTA_0,4,FALSE),PX14),1,0)</f>
        <v>#N/A</v>
      </c>
      <c r="QE14" s="200">
        <f t="shared" ref="QE14:QE77" si="178">IF(PY14=0,0,1)</f>
        <v>0</v>
      </c>
      <c r="QF14" s="200">
        <f t="shared" ref="QF14:QF77" si="179">IF(PZ14=0,0,1)</f>
        <v>0</v>
      </c>
      <c r="QG14" s="200" t="e">
        <f t="shared" ref="QG14:QG77" si="180">PRODUCT(QB14:QF14)</f>
        <v>#N/A</v>
      </c>
      <c r="QH14" s="210">
        <f t="shared" ref="QH14:QH77" si="181">ROUND(PZ14,0)</f>
        <v>0</v>
      </c>
      <c r="QI14" s="202">
        <f t="shared" ref="QI14:QI77" si="182">PZ14-QH14</f>
        <v>0</v>
      </c>
      <c r="QL14" s="204"/>
      <c r="QM14" s="170"/>
      <c r="QN14" s="205"/>
      <c r="QO14" s="206"/>
      <c r="QP14" s="207"/>
      <c r="QQ14" s="208"/>
      <c r="QR14" s="209"/>
      <c r="QS14" s="209" t="e">
        <f t="shared" ref="QS14:QS77" si="183">IF(EXACT(VLOOKUP(QL14,OFERTA_0,2,FALSE),QM14),1,0)</f>
        <v>#N/A</v>
      </c>
      <c r="QT14" s="199" t="e">
        <f t="shared" ref="QT14:QT77" si="184">IF(EXACT(VLOOKUP(QL14,OFERTA_0,3,FALSE),QN14),1,0)</f>
        <v>#N/A</v>
      </c>
      <c r="QU14" s="200" t="e">
        <f t="shared" ref="QU14:QU77" si="185">IF(EXACT(VLOOKUP(QL14,OFERTA_0,4,FALSE),QO14),1,0)</f>
        <v>#N/A</v>
      </c>
      <c r="QV14" s="200">
        <f t="shared" ref="QV14:QV77" si="186">IF(QP14=0,0,1)</f>
        <v>0</v>
      </c>
      <c r="QW14" s="200">
        <f t="shared" ref="QW14:QW77" si="187">IF(QQ14=0,0,1)</f>
        <v>0</v>
      </c>
      <c r="QX14" s="200" t="e">
        <f t="shared" ref="QX14:QX77" si="188">PRODUCT(QS14:QW14)</f>
        <v>#N/A</v>
      </c>
      <c r="QY14" s="210">
        <f t="shared" ref="QY14:QY77" si="189">ROUND(QQ14,0)</f>
        <v>0</v>
      </c>
      <c r="QZ14" s="202">
        <f t="shared" ref="QZ14:QZ77" si="190">QQ14-QY14</f>
        <v>0</v>
      </c>
      <c r="RC14" s="204"/>
      <c r="RD14" s="170"/>
      <c r="RE14" s="205"/>
      <c r="RF14" s="206"/>
      <c r="RG14" s="207"/>
      <c r="RH14" s="208"/>
      <c r="RI14" s="209"/>
      <c r="RJ14" s="209" t="e">
        <f t="shared" ref="RJ14:RJ77" si="191">IF(EXACT(VLOOKUP(RC14,OFERTA_0,2,FALSE),RD14),1,0)</f>
        <v>#N/A</v>
      </c>
      <c r="RK14" s="199" t="e">
        <f t="shared" ref="RK14:RK77" si="192">IF(EXACT(VLOOKUP(RC14,OFERTA_0,3,FALSE),RE14),1,0)</f>
        <v>#N/A</v>
      </c>
      <c r="RL14" s="200" t="e">
        <f t="shared" ref="RL14:RL77" si="193">IF(EXACT(VLOOKUP(RC14,OFERTA_0,4,FALSE),RF14),1,0)</f>
        <v>#N/A</v>
      </c>
      <c r="RM14" s="200">
        <f t="shared" ref="RM14:RM77" si="194">IF(RG14=0,0,1)</f>
        <v>0</v>
      </c>
      <c r="RN14" s="200">
        <f t="shared" ref="RN14:RN77" si="195">IF(RH14=0,0,1)</f>
        <v>0</v>
      </c>
      <c r="RO14" s="200" t="e">
        <f t="shared" ref="RO14:RO77" si="196">PRODUCT(RJ14:RN14)</f>
        <v>#N/A</v>
      </c>
      <c r="RP14" s="210">
        <f t="shared" ref="RP14:RP77" si="197">ROUND(RH14,0)</f>
        <v>0</v>
      </c>
      <c r="RQ14" s="202">
        <f t="shared" ref="RQ14:RQ77" si="198">RH14-RP14</f>
        <v>0</v>
      </c>
      <c r="RT14" s="204"/>
      <c r="RU14" s="170"/>
      <c r="RV14" s="205"/>
      <c r="RW14" s="206"/>
      <c r="RX14" s="207"/>
      <c r="RY14" s="208"/>
      <c r="RZ14" s="209"/>
      <c r="SA14" s="209" t="e">
        <f t="shared" ref="SA14:SA77" si="199">IF(EXACT(VLOOKUP(RT14,OFERTA_0,2,FALSE),RU14),1,0)</f>
        <v>#N/A</v>
      </c>
      <c r="SB14" s="199" t="e">
        <f t="shared" ref="SB14:SB77" si="200">IF(EXACT(VLOOKUP(RT14,OFERTA_0,3,FALSE),RV14),1,0)</f>
        <v>#N/A</v>
      </c>
      <c r="SC14" s="200" t="e">
        <f t="shared" ref="SC14:SC77" si="201">IF(EXACT(VLOOKUP(RT14,OFERTA_0,4,FALSE),RW14),1,0)</f>
        <v>#N/A</v>
      </c>
      <c r="SD14" s="200">
        <f t="shared" ref="SD14:SD77" si="202">IF(RX14=0,0,1)</f>
        <v>0</v>
      </c>
      <c r="SE14" s="200">
        <f t="shared" ref="SE14:SE77" si="203">IF(RY14=0,0,1)</f>
        <v>0</v>
      </c>
      <c r="SF14" s="200" t="e">
        <f t="shared" ref="SF14:SF77" si="204">PRODUCT(SA14:SE14)</f>
        <v>#N/A</v>
      </c>
      <c r="SG14" s="210">
        <f t="shared" ref="SG14:SG77" si="205">ROUND(RY14,0)</f>
        <v>0</v>
      </c>
      <c r="SH14" s="202">
        <f t="shared" ref="SH14:SH77" si="206">RY14-SG14</f>
        <v>0</v>
      </c>
      <c r="SK14" s="204"/>
      <c r="SL14" s="170"/>
      <c r="SM14" s="205"/>
      <c r="SN14" s="206"/>
      <c r="SO14" s="207"/>
      <c r="SP14" s="208"/>
      <c r="SQ14" s="209"/>
      <c r="SR14" s="209" t="e">
        <f t="shared" ref="SR14:SR77" si="207">IF(EXACT(VLOOKUP(SK14,OFERTA_0,2,FALSE),SL14),1,0)</f>
        <v>#N/A</v>
      </c>
      <c r="SS14" s="199" t="e">
        <f t="shared" ref="SS14:SS77" si="208">IF(EXACT(VLOOKUP(SK14,OFERTA_0,3,FALSE),SM14),1,0)</f>
        <v>#N/A</v>
      </c>
      <c r="ST14" s="200" t="e">
        <f t="shared" ref="ST14:ST77" si="209">IF(EXACT(VLOOKUP(SK14,OFERTA_0,4,FALSE),SN14),1,0)</f>
        <v>#N/A</v>
      </c>
      <c r="SU14" s="200">
        <f t="shared" ref="SU14:SU77" si="210">IF(SO14=0,0,1)</f>
        <v>0</v>
      </c>
      <c r="SV14" s="200">
        <f t="shared" ref="SV14:SV77" si="211">IF(SP14=0,0,1)</f>
        <v>0</v>
      </c>
      <c r="SW14" s="200" t="e">
        <f t="shared" ref="SW14:SW77" si="212">PRODUCT(SR14:SV14)</f>
        <v>#N/A</v>
      </c>
      <c r="SX14" s="210">
        <f t="shared" ref="SX14:SX77" si="213">ROUND(SP14,0)</f>
        <v>0</v>
      </c>
      <c r="SY14" s="202">
        <f t="shared" ref="SY14:SY77" si="214">SP14-SX14</f>
        <v>0</v>
      </c>
    </row>
    <row r="15" spans="2:519" ht="102.75" customHeight="1" thickTop="1" thickBot="1">
      <c r="B15" s="203" t="s">
        <v>215</v>
      </c>
      <c r="C15" s="217">
        <v>2.1</v>
      </c>
      <c r="D15" s="170" t="s">
        <v>219</v>
      </c>
      <c r="E15" s="212" t="s">
        <v>143</v>
      </c>
      <c r="F15" s="206">
        <v>1</v>
      </c>
      <c r="G15" s="207">
        <v>0</v>
      </c>
      <c r="H15" s="208">
        <f>G15*F15</f>
        <v>0</v>
      </c>
      <c r="I15" s="209"/>
      <c r="L15" s="375" t="s">
        <v>215</v>
      </c>
      <c r="M15" s="389">
        <v>2.1</v>
      </c>
      <c r="N15" s="377" t="s">
        <v>219</v>
      </c>
      <c r="O15" s="383" t="s">
        <v>143</v>
      </c>
      <c r="P15" s="379">
        <v>1</v>
      </c>
      <c r="Q15" s="380">
        <v>20000</v>
      </c>
      <c r="R15" s="381">
        <f>Q15*P15</f>
        <v>20000</v>
      </c>
      <c r="S15" s="162">
        <f t="shared" ref="S15:S32" si="215">IF($D15=N15,1,0)</f>
        <v>1</v>
      </c>
      <c r="T15" s="190">
        <f t="shared" si="11"/>
        <v>1</v>
      </c>
      <c r="U15" s="190">
        <f t="shared" ref="U15:U77" si="216">IF($F15=P15,1,0)</f>
        <v>1</v>
      </c>
      <c r="V15" s="190">
        <f t="shared" si="12"/>
        <v>1</v>
      </c>
      <c r="W15" s="190">
        <f t="shared" si="13"/>
        <v>1</v>
      </c>
      <c r="X15" s="200">
        <f t="shared" si="14"/>
        <v>1</v>
      </c>
      <c r="Y15" s="210">
        <f t="shared" si="15"/>
        <v>20000</v>
      </c>
      <c r="Z15" s="202">
        <f t="shared" si="16"/>
        <v>0</v>
      </c>
      <c r="AA15" s="185"/>
      <c r="AB15" s="185"/>
      <c r="AC15" s="375" t="s">
        <v>215</v>
      </c>
      <c r="AD15" s="389">
        <v>2.1</v>
      </c>
      <c r="AE15" s="377" t="s">
        <v>219</v>
      </c>
      <c r="AF15" s="383" t="s">
        <v>143</v>
      </c>
      <c r="AG15" s="379">
        <v>1</v>
      </c>
      <c r="AH15" s="380">
        <v>29880</v>
      </c>
      <c r="AI15" s="381">
        <f>AH15*AG15</f>
        <v>29880</v>
      </c>
      <c r="AJ15" s="162">
        <f t="shared" ref="AJ15:AJ32" si="217">IF($D15=AE15,1,0)</f>
        <v>1</v>
      </c>
      <c r="AK15" s="190">
        <f t="shared" ref="AK15:AK32" si="218">IF($E15=AF15,1,0)</f>
        <v>1</v>
      </c>
      <c r="AL15" s="190">
        <f t="shared" ref="AL15:AL32" si="219">IF($F15=AG15,1,0)</f>
        <v>1</v>
      </c>
      <c r="AM15" s="190">
        <f t="shared" ref="AM15:AM32" si="220">IF(AH15=0,0,1)</f>
        <v>1</v>
      </c>
      <c r="AN15" s="190">
        <f t="shared" ref="AN15:AN32" si="221">IF(AI15=0,0,1)</f>
        <v>1</v>
      </c>
      <c r="AO15" s="200">
        <f t="shared" ref="AO15:AO32" si="222">PRODUCT(AJ15:AN15)</f>
        <v>1</v>
      </c>
      <c r="AP15" s="210">
        <f t="shared" ref="AP15:AP32" si="223">ROUND(AH15,0)</f>
        <v>29880</v>
      </c>
      <c r="AQ15" s="202">
        <f t="shared" ref="AQ15:AQ32" si="224">AH15-AP15</f>
        <v>0</v>
      </c>
      <c r="AR15" s="185"/>
      <c r="AS15" s="185"/>
      <c r="AT15" s="506" t="s">
        <v>215</v>
      </c>
      <c r="AU15" s="456">
        <v>2.1</v>
      </c>
      <c r="AV15" s="170" t="s">
        <v>219</v>
      </c>
      <c r="AW15" s="457" t="s">
        <v>143</v>
      </c>
      <c r="AX15" s="458">
        <v>1</v>
      </c>
      <c r="AY15" s="459">
        <v>31000</v>
      </c>
      <c r="AZ15" s="460">
        <f>AY15*AX15</f>
        <v>31000</v>
      </c>
      <c r="BA15" s="162">
        <f t="shared" ref="BA15:BA32" si="225">IF($D15=AV15,1,0)</f>
        <v>1</v>
      </c>
      <c r="BB15" s="190">
        <f t="shared" ref="BB15:BB32" si="226">IF($E15=AW15,1,0)</f>
        <v>1</v>
      </c>
      <c r="BC15" s="190">
        <f t="shared" ref="BC15:BC32" si="227">IF($F15=AX15,1,0)</f>
        <v>1</v>
      </c>
      <c r="BD15" s="190">
        <f t="shared" ref="BD15:BD32" si="228">IF(AY15=0,0,1)</f>
        <v>1</v>
      </c>
      <c r="BE15" s="190">
        <f t="shared" ref="BE15:BE32" si="229">IF(AZ15=0,0,1)</f>
        <v>1</v>
      </c>
      <c r="BF15" s="200">
        <f t="shared" ref="BF15:BF32" si="230">PRODUCT(BA15:BE15)</f>
        <v>1</v>
      </c>
      <c r="BG15" s="210">
        <f t="shared" ref="BG15:BG32" si="231">ROUND(AY15,0)</f>
        <v>31000</v>
      </c>
      <c r="BH15" s="202">
        <f t="shared" ref="BH15:BH32" si="232">AY15-BG15</f>
        <v>0</v>
      </c>
      <c r="BK15" s="461" t="s">
        <v>215</v>
      </c>
      <c r="BL15" s="389">
        <v>2.1</v>
      </c>
      <c r="BM15" s="522" t="s">
        <v>219</v>
      </c>
      <c r="BN15" s="383" t="s">
        <v>143</v>
      </c>
      <c r="BO15" s="379">
        <v>1</v>
      </c>
      <c r="BP15" s="380">
        <v>22351.199999999997</v>
      </c>
      <c r="BQ15" s="381">
        <f t="shared" ref="BQ15:BQ32" si="233">BP15*BO15</f>
        <v>22351.199999999997</v>
      </c>
      <c r="BR15" s="162">
        <f t="shared" ref="BR15:BR32" si="234">IF($D15=BM15,1,0)</f>
        <v>1</v>
      </c>
      <c r="BS15" s="190">
        <f t="shared" ref="BS15:BS32" si="235">IF($E15=BN15,1,0)</f>
        <v>1</v>
      </c>
      <c r="BT15" s="190">
        <f t="shared" ref="BT15:BT32" si="236">IF($F15=BO15,1,0)</f>
        <v>1</v>
      </c>
      <c r="BU15" s="190">
        <f t="shared" ref="BU15:BU32" si="237">IF(BP15=0,0,1)</f>
        <v>1</v>
      </c>
      <c r="BV15" s="190">
        <f t="shared" ref="BV15:BV32" si="238">IF(BQ15=0,0,1)</f>
        <v>1</v>
      </c>
      <c r="BW15" s="200">
        <f t="shared" ref="BW15:BW32" si="239">PRODUCT(BR15:BV15)</f>
        <v>1</v>
      </c>
      <c r="BX15" s="210">
        <f t="shared" ref="BX15:BX32" si="240">ROUND(BP15,0)</f>
        <v>22351</v>
      </c>
      <c r="BY15" s="202">
        <f t="shared" ref="BY15:BY32" si="241">BP15-BX15</f>
        <v>0.19999999999708962</v>
      </c>
      <c r="CB15" s="461" t="s">
        <v>215</v>
      </c>
      <c r="CC15" s="389">
        <v>2.1</v>
      </c>
      <c r="CD15" s="522" t="s">
        <v>219</v>
      </c>
      <c r="CE15" s="383" t="s">
        <v>143</v>
      </c>
      <c r="CF15" s="379">
        <v>1</v>
      </c>
      <c r="CG15" s="380">
        <v>22000</v>
      </c>
      <c r="CH15" s="381">
        <f>CG15*CF15</f>
        <v>22000</v>
      </c>
      <c r="CI15" s="162">
        <f t="shared" ref="CI15:CI32" si="242">IF($D15=CD15,1,0)</f>
        <v>1</v>
      </c>
      <c r="CJ15" s="190">
        <f t="shared" ref="CJ15:CJ32" si="243">IF($E15=CE15,1,0)</f>
        <v>1</v>
      </c>
      <c r="CK15" s="190">
        <f t="shared" ref="CK15:CK32" si="244">IF($F15=CF15,1,0)</f>
        <v>1</v>
      </c>
      <c r="CL15" s="190">
        <f t="shared" ref="CL15:CL32" si="245">IF(CG15=0,0,1)</f>
        <v>1</v>
      </c>
      <c r="CM15" s="190">
        <f t="shared" ref="CM15:CM32" si="246">IF(CH15=0,0,1)</f>
        <v>1</v>
      </c>
      <c r="CN15" s="200">
        <f t="shared" ref="CN15:CN32" si="247">PRODUCT(CI15:CM15)</f>
        <v>1</v>
      </c>
      <c r="CO15" s="210">
        <f t="shared" ref="CO15:CO32" si="248">ROUND(CG15,0)</f>
        <v>22000</v>
      </c>
      <c r="CP15" s="202">
        <f t="shared" ref="CP15:CP32" si="249">CG15-CO15</f>
        <v>0</v>
      </c>
      <c r="CS15" s="461" t="s">
        <v>215</v>
      </c>
      <c r="CT15" s="389">
        <v>2.1</v>
      </c>
      <c r="CU15" s="522" t="s">
        <v>219</v>
      </c>
      <c r="CV15" s="383" t="s">
        <v>143</v>
      </c>
      <c r="CW15" s="379">
        <v>1</v>
      </c>
      <c r="CX15" s="565">
        <v>18244</v>
      </c>
      <c r="CY15" s="381">
        <f t="shared" ref="CY15:CY32" si="250">CX15*CW15</f>
        <v>18244</v>
      </c>
      <c r="CZ15" s="162">
        <f t="shared" ref="CZ15:CZ32" si="251">IF($D15=CU15,1,0)</f>
        <v>1</v>
      </c>
      <c r="DA15" s="190">
        <f t="shared" ref="DA15:DA32" si="252">IF($E15=CV15,1,0)</f>
        <v>1</v>
      </c>
      <c r="DB15" s="190">
        <f t="shared" ref="DB15:DB32" si="253">IF($F15=CW15,1,0)</f>
        <v>1</v>
      </c>
      <c r="DC15" s="190">
        <f t="shared" ref="DC15:DC32" si="254">IF(CX15=0,0,1)</f>
        <v>1</v>
      </c>
      <c r="DD15" s="190">
        <f t="shared" ref="DD15:DD32" si="255">IF(CY15=0,0,1)</f>
        <v>1</v>
      </c>
      <c r="DE15" s="200">
        <f t="shared" ref="DE15:DE32" si="256">PRODUCT(CZ15:DD15)</f>
        <v>1</v>
      </c>
      <c r="DF15" s="210">
        <f t="shared" ref="DF15:DF32" si="257">ROUND(CX15,0)</f>
        <v>18244</v>
      </c>
      <c r="DG15" s="202">
        <f t="shared" ref="DG15:DG32" si="258">CX15-DF15</f>
        <v>0</v>
      </c>
      <c r="DJ15" s="461" t="s">
        <v>215</v>
      </c>
      <c r="DK15" s="389">
        <v>2.1</v>
      </c>
      <c r="DL15" s="569" t="s">
        <v>219</v>
      </c>
      <c r="DM15" s="383" t="s">
        <v>143</v>
      </c>
      <c r="DN15" s="379">
        <v>1</v>
      </c>
      <c r="DO15" s="380">
        <v>39543.308000000005</v>
      </c>
      <c r="DP15" s="381">
        <f>DO15*DN15</f>
        <v>39543.308000000005</v>
      </c>
      <c r="DQ15" s="162">
        <f t="shared" ref="DQ15:DQ32" si="259">IF($D15=DL15,1,0)</f>
        <v>1</v>
      </c>
      <c r="DR15" s="190">
        <f t="shared" ref="DR15:DR32" si="260">IF($E15=DM15,1,0)</f>
        <v>1</v>
      </c>
      <c r="DS15" s="190">
        <f t="shared" ref="DS15:DS32" si="261">IF($F15=DN15,1,0)</f>
        <v>1</v>
      </c>
      <c r="DT15" s="190">
        <f t="shared" ref="DT15:DT32" si="262">IF(DO15=0,0,1)</f>
        <v>1</v>
      </c>
      <c r="DU15" s="190">
        <f t="shared" ref="DU15:DU32" si="263">IF(DP15=0,0,1)</f>
        <v>1</v>
      </c>
      <c r="DV15" s="200">
        <f t="shared" ref="DV15:DV32" si="264">PRODUCT(DQ15:DU15)</f>
        <v>1</v>
      </c>
      <c r="DW15" s="210">
        <f t="shared" ref="DW15:DW32" si="265">ROUND(DO15,0)</f>
        <v>39543</v>
      </c>
      <c r="DX15" s="202">
        <f t="shared" ref="DX15:DX32" si="266">DO15-DW15</f>
        <v>0.3080000000045402</v>
      </c>
      <c r="EA15" s="461" t="s">
        <v>215</v>
      </c>
      <c r="EB15" s="389">
        <v>2.1</v>
      </c>
      <c r="EC15" s="522" t="s">
        <v>219</v>
      </c>
      <c r="ED15" s="383" t="s">
        <v>143</v>
      </c>
      <c r="EE15" s="379">
        <v>1</v>
      </c>
      <c r="EF15" s="380">
        <v>13500</v>
      </c>
      <c r="EG15" s="381">
        <f t="shared" si="47"/>
        <v>13500</v>
      </c>
      <c r="EH15" s="162">
        <f t="shared" ref="EH15:EH32" si="267">IF($D15=EC15,1,0)</f>
        <v>1</v>
      </c>
      <c r="EI15" s="190">
        <f t="shared" ref="EI15:EI32" si="268">IF($E15=ED15,1,0)</f>
        <v>1</v>
      </c>
      <c r="EJ15" s="190">
        <f t="shared" ref="EJ15:EJ32" si="269">IF($F15=EE15,1,0)</f>
        <v>1</v>
      </c>
      <c r="EK15" s="190">
        <f t="shared" ref="EK15:EK32" si="270">IF(EF15=0,0,1)</f>
        <v>1</v>
      </c>
      <c r="EL15" s="190">
        <f t="shared" ref="EL15:EL32" si="271">IF(EG15=0,0,1)</f>
        <v>1</v>
      </c>
      <c r="EM15" s="200">
        <f t="shared" ref="EM15:EM32" si="272">PRODUCT(EH15:EL15)</f>
        <v>1</v>
      </c>
      <c r="EN15" s="210">
        <f t="shared" ref="EN15:EN32" si="273">ROUND(EF15,0)</f>
        <v>13500</v>
      </c>
      <c r="EO15" s="202">
        <f t="shared" ref="EO15:EO32" si="274">EF15-EN15</f>
        <v>0</v>
      </c>
      <c r="ER15" s="461" t="s">
        <v>215</v>
      </c>
      <c r="ES15" s="389">
        <v>2.1</v>
      </c>
      <c r="ET15" s="522" t="s">
        <v>219</v>
      </c>
      <c r="EU15" s="383" t="s">
        <v>143</v>
      </c>
      <c r="EV15" s="379">
        <v>1</v>
      </c>
      <c r="EW15" s="380">
        <v>22240</v>
      </c>
      <c r="EX15" s="381">
        <f t="shared" ref="EX15:EX32" si="275">EW15*EV15</f>
        <v>22240</v>
      </c>
      <c r="EY15" s="162">
        <f t="shared" ref="EY15:EY32" si="276">IF($D15=ET15,1,0)</f>
        <v>1</v>
      </c>
      <c r="EZ15" s="190">
        <f t="shared" ref="EZ15:EZ32" si="277">IF($E15=EU15,1,0)</f>
        <v>1</v>
      </c>
      <c r="FA15" s="190">
        <f t="shared" ref="FA15:FA32" si="278">IF($F15=EV15,1,0)</f>
        <v>1</v>
      </c>
      <c r="FB15" s="190">
        <f t="shared" ref="FB15:FB32" si="279">IF(EW15=0,0,1)</f>
        <v>1</v>
      </c>
      <c r="FC15" s="190">
        <f t="shared" ref="FC15:FC32" si="280">IF(EX15=0,0,1)</f>
        <v>1</v>
      </c>
      <c r="FD15" s="200">
        <f t="shared" ref="FD15:FD32" si="281">PRODUCT(EY15:FC15)</f>
        <v>1</v>
      </c>
      <c r="FE15" s="210">
        <f t="shared" ref="FE15:FE32" si="282">ROUND(EW15,0)</f>
        <v>22240</v>
      </c>
      <c r="FF15" s="202">
        <f t="shared" ref="FF15:FF32" si="283">EW15-FE15</f>
        <v>0</v>
      </c>
      <c r="FI15" s="461" t="s">
        <v>215</v>
      </c>
      <c r="FJ15" s="389">
        <v>2.1</v>
      </c>
      <c r="FK15" s="522" t="s">
        <v>219</v>
      </c>
      <c r="FL15" s="383" t="s">
        <v>143</v>
      </c>
      <c r="FM15" s="379">
        <v>1</v>
      </c>
      <c r="FN15" s="380">
        <v>26302</v>
      </c>
      <c r="FO15" s="381">
        <f>FN15*FM15</f>
        <v>26302</v>
      </c>
      <c r="FP15" s="162">
        <f t="shared" ref="FP15:FP32" si="284">IF($D15=FK15,1,0)</f>
        <v>1</v>
      </c>
      <c r="FQ15" s="190">
        <f t="shared" ref="FQ15:FQ32" si="285">IF($E15=FL15,1,0)</f>
        <v>1</v>
      </c>
      <c r="FR15" s="190">
        <f t="shared" ref="FR15:FR32" si="286">IF($F15=FM15,1,0)</f>
        <v>1</v>
      </c>
      <c r="FS15" s="190">
        <f t="shared" ref="FS15:FS32" si="287">IF(FN15=0,0,1)</f>
        <v>1</v>
      </c>
      <c r="FT15" s="190">
        <f t="shared" ref="FT15:FT32" si="288">IF(FO15=0,0,1)</f>
        <v>1</v>
      </c>
      <c r="FU15" s="200">
        <f t="shared" ref="FU15:FU32" si="289">PRODUCT(FP15:FT15)</f>
        <v>1</v>
      </c>
      <c r="FV15" s="210">
        <f t="shared" ref="FV15:FV32" si="290">ROUND(FN15,0)</f>
        <v>26302</v>
      </c>
      <c r="FW15" s="202">
        <f t="shared" ref="FW15:FW32" si="291">FN15-FV15</f>
        <v>0</v>
      </c>
      <c r="FZ15" s="461" t="s">
        <v>215</v>
      </c>
      <c r="GA15" s="389">
        <v>2.1</v>
      </c>
      <c r="GB15" s="522" t="s">
        <v>219</v>
      </c>
      <c r="GC15" s="383" t="s">
        <v>143</v>
      </c>
      <c r="GD15" s="379">
        <v>1</v>
      </c>
      <c r="GE15" s="582">
        <v>19300</v>
      </c>
      <c r="GF15" s="381">
        <f>GE15*GD15</f>
        <v>19300</v>
      </c>
      <c r="GG15" s="162">
        <f t="shared" ref="GG15:GG32" si="292">IF($D15=GB15,1,0)</f>
        <v>1</v>
      </c>
      <c r="GH15" s="190">
        <f t="shared" ref="GH15:GH32" si="293">IF($E15=GC15,1,0)</f>
        <v>1</v>
      </c>
      <c r="GI15" s="190">
        <f t="shared" ref="GI15:GI32" si="294">IF($F15=GD15,1,0)</f>
        <v>1</v>
      </c>
      <c r="GJ15" s="190">
        <f t="shared" ref="GJ15:GJ32" si="295">IF(GE15=0,0,1)</f>
        <v>1</v>
      </c>
      <c r="GK15" s="190">
        <f t="shared" ref="GK15:GK32" si="296">IF(GF15=0,0,1)</f>
        <v>1</v>
      </c>
      <c r="GL15" s="200">
        <f t="shared" ref="GL15:GL32" si="297">PRODUCT(GG15:GK15)</f>
        <v>1</v>
      </c>
      <c r="GM15" s="210">
        <f t="shared" ref="GM15:GM32" si="298">ROUND(GE15,0)</f>
        <v>19300</v>
      </c>
      <c r="GN15" s="202">
        <f t="shared" ref="GN15:GN32" si="299">GE15-GM15</f>
        <v>0</v>
      </c>
      <c r="GQ15" s="461" t="s">
        <v>215</v>
      </c>
      <c r="GR15" s="389">
        <v>2.1</v>
      </c>
      <c r="GS15" s="522" t="s">
        <v>219</v>
      </c>
      <c r="GT15" s="383" t="s">
        <v>143</v>
      </c>
      <c r="GU15" s="379">
        <v>1</v>
      </c>
      <c r="GV15" s="380">
        <v>25000</v>
      </c>
      <c r="GW15" s="381">
        <f>GV15*GU15</f>
        <v>25000</v>
      </c>
      <c r="GX15" s="162">
        <f t="shared" ref="GX15:GX32" si="300">IF($D15=GS15,1,0)</f>
        <v>1</v>
      </c>
      <c r="GY15" s="190">
        <f t="shared" ref="GY15:GY32" si="301">IF($E15=GT15,1,0)</f>
        <v>1</v>
      </c>
      <c r="GZ15" s="190">
        <f t="shared" ref="GZ15:GZ32" si="302">IF($F15=GU15,1,0)</f>
        <v>1</v>
      </c>
      <c r="HA15" s="190">
        <f t="shared" ref="HA15:HA32" si="303">IF(GV15=0,0,1)</f>
        <v>1</v>
      </c>
      <c r="HB15" s="190">
        <f t="shared" ref="HB15:HB32" si="304">IF(GW15=0,0,1)</f>
        <v>1</v>
      </c>
      <c r="HC15" s="200">
        <f t="shared" ref="HC15:HC32" si="305">PRODUCT(GX15:HB15)</f>
        <v>1</v>
      </c>
      <c r="HD15" s="210">
        <f t="shared" ref="HD15:HD32" si="306">ROUND(GV15,0)</f>
        <v>25000</v>
      </c>
      <c r="HE15" s="202">
        <f t="shared" ref="HE15:HE32" si="307">GV15-HD15</f>
        <v>0</v>
      </c>
      <c r="HH15" s="461" t="s">
        <v>215</v>
      </c>
      <c r="HI15" s="389">
        <v>2.1</v>
      </c>
      <c r="HJ15" s="522" t="s">
        <v>219</v>
      </c>
      <c r="HK15" s="383" t="s">
        <v>143</v>
      </c>
      <c r="HL15" s="379">
        <v>1</v>
      </c>
      <c r="HM15" s="380">
        <v>14312.5</v>
      </c>
      <c r="HN15" s="381">
        <f>HM15*HL15</f>
        <v>14312.5</v>
      </c>
      <c r="HO15" s="162">
        <f t="shared" ref="HO15:HO32" si="308">IF($D15=HJ15,1,0)</f>
        <v>1</v>
      </c>
      <c r="HP15" s="190">
        <f t="shared" ref="HP15:HP32" si="309">IF($E15=HK15,1,0)</f>
        <v>1</v>
      </c>
      <c r="HQ15" s="190">
        <f t="shared" ref="HQ15:HQ32" si="310">IF($F15=HL15,1,0)</f>
        <v>1</v>
      </c>
      <c r="HR15" s="190">
        <f t="shared" ref="HR15:HR32" si="311">IF(HM15=0,0,1)</f>
        <v>1</v>
      </c>
      <c r="HS15" s="190">
        <f t="shared" ref="HS15:HS32" si="312">IF(HN15=0,0,1)</f>
        <v>1</v>
      </c>
      <c r="HT15" s="200">
        <f t="shared" ref="HT15:HT32" si="313">PRODUCT(HO15:HS15)</f>
        <v>1</v>
      </c>
      <c r="HU15" s="210">
        <f t="shared" ref="HU15:HU32" si="314">ROUND(HM15,0)</f>
        <v>14313</v>
      </c>
      <c r="HV15" s="202">
        <f t="shared" ref="HV15:HV32" si="315">HM15-HU15</f>
        <v>-0.5</v>
      </c>
      <c r="HY15" s="211"/>
      <c r="HZ15" s="170"/>
      <c r="IA15" s="212"/>
      <c r="IB15" s="206"/>
      <c r="IC15" s="207"/>
      <c r="ID15" s="208"/>
      <c r="IE15" s="209"/>
      <c r="IF15" s="209" t="e">
        <f t="shared" si="79"/>
        <v>#N/A</v>
      </c>
      <c r="IG15" s="199" t="e">
        <f t="shared" si="80"/>
        <v>#N/A</v>
      </c>
      <c r="IH15" s="200" t="e">
        <f t="shared" si="81"/>
        <v>#N/A</v>
      </c>
      <c r="II15" s="200">
        <f t="shared" si="82"/>
        <v>0</v>
      </c>
      <c r="IJ15" s="200">
        <f t="shared" si="83"/>
        <v>0</v>
      </c>
      <c r="IK15" s="200" t="e">
        <f t="shared" si="84"/>
        <v>#N/A</v>
      </c>
      <c r="IL15" s="210">
        <f t="shared" si="85"/>
        <v>0</v>
      </c>
      <c r="IM15" s="202">
        <f t="shared" si="86"/>
        <v>0</v>
      </c>
      <c r="IP15" s="211"/>
      <c r="IQ15" s="170"/>
      <c r="IR15" s="212"/>
      <c r="IS15" s="206"/>
      <c r="IT15" s="207"/>
      <c r="IU15" s="208"/>
      <c r="IV15" s="209"/>
      <c r="IW15" s="209" t="e">
        <f t="shared" si="87"/>
        <v>#N/A</v>
      </c>
      <c r="IX15" s="199" t="e">
        <f t="shared" si="88"/>
        <v>#N/A</v>
      </c>
      <c r="IY15" s="200" t="e">
        <f t="shared" si="89"/>
        <v>#N/A</v>
      </c>
      <c r="IZ15" s="200">
        <f t="shared" si="90"/>
        <v>0</v>
      </c>
      <c r="JA15" s="200">
        <f t="shared" si="91"/>
        <v>0</v>
      </c>
      <c r="JB15" s="200" t="e">
        <f t="shared" si="92"/>
        <v>#N/A</v>
      </c>
      <c r="JC15" s="210">
        <f t="shared" si="93"/>
        <v>0</v>
      </c>
      <c r="JD15" s="202">
        <f t="shared" si="94"/>
        <v>0</v>
      </c>
      <c r="JG15" s="211"/>
      <c r="JH15" s="170"/>
      <c r="JI15" s="212"/>
      <c r="JJ15" s="206"/>
      <c r="JK15" s="207"/>
      <c r="JL15" s="208"/>
      <c r="JM15" s="209"/>
      <c r="JN15" s="209" t="e">
        <f t="shared" si="95"/>
        <v>#N/A</v>
      </c>
      <c r="JO15" s="199" t="e">
        <f t="shared" si="96"/>
        <v>#N/A</v>
      </c>
      <c r="JP15" s="200" t="e">
        <f t="shared" si="97"/>
        <v>#N/A</v>
      </c>
      <c r="JQ15" s="200">
        <f t="shared" si="98"/>
        <v>0</v>
      </c>
      <c r="JR15" s="200">
        <f t="shared" si="99"/>
        <v>0</v>
      </c>
      <c r="JS15" s="200" t="e">
        <f t="shared" si="100"/>
        <v>#N/A</v>
      </c>
      <c r="JT15" s="210">
        <f t="shared" si="101"/>
        <v>0</v>
      </c>
      <c r="JU15" s="202">
        <f t="shared" si="102"/>
        <v>0</v>
      </c>
      <c r="JX15" s="211"/>
      <c r="JY15" s="170"/>
      <c r="JZ15" s="212"/>
      <c r="KA15" s="206"/>
      <c r="KB15" s="207"/>
      <c r="KC15" s="208"/>
      <c r="KD15" s="209"/>
      <c r="KE15" s="209" t="e">
        <f t="shared" si="103"/>
        <v>#N/A</v>
      </c>
      <c r="KF15" s="199" t="e">
        <f t="shared" si="104"/>
        <v>#N/A</v>
      </c>
      <c r="KG15" s="200" t="e">
        <f t="shared" si="105"/>
        <v>#N/A</v>
      </c>
      <c r="KH15" s="200">
        <f t="shared" si="106"/>
        <v>0</v>
      </c>
      <c r="KI15" s="200">
        <f t="shared" si="107"/>
        <v>0</v>
      </c>
      <c r="KJ15" s="200" t="e">
        <f t="shared" si="108"/>
        <v>#N/A</v>
      </c>
      <c r="KK15" s="210">
        <f t="shared" si="109"/>
        <v>0</v>
      </c>
      <c r="KL15" s="202">
        <f t="shared" si="110"/>
        <v>0</v>
      </c>
      <c r="KO15" s="211"/>
      <c r="KP15" s="170"/>
      <c r="KQ15" s="212"/>
      <c r="KR15" s="206"/>
      <c r="KS15" s="207"/>
      <c r="KT15" s="208"/>
      <c r="KU15" s="209"/>
      <c r="KV15" s="209" t="e">
        <f t="shared" si="111"/>
        <v>#N/A</v>
      </c>
      <c r="KW15" s="199" t="e">
        <f t="shared" si="112"/>
        <v>#N/A</v>
      </c>
      <c r="KX15" s="200" t="e">
        <f t="shared" si="113"/>
        <v>#N/A</v>
      </c>
      <c r="KY15" s="200">
        <f t="shared" si="114"/>
        <v>0</v>
      </c>
      <c r="KZ15" s="200">
        <f t="shared" si="115"/>
        <v>0</v>
      </c>
      <c r="LA15" s="200" t="e">
        <f t="shared" si="116"/>
        <v>#N/A</v>
      </c>
      <c r="LB15" s="210">
        <f t="shared" si="117"/>
        <v>0</v>
      </c>
      <c r="LC15" s="202">
        <f t="shared" si="118"/>
        <v>0</v>
      </c>
      <c r="LF15" s="211"/>
      <c r="LG15" s="170"/>
      <c r="LH15" s="212"/>
      <c r="LI15" s="206"/>
      <c r="LJ15" s="207"/>
      <c r="LK15" s="208"/>
      <c r="LL15" s="209"/>
      <c r="LM15" s="209" t="e">
        <f t="shared" si="119"/>
        <v>#N/A</v>
      </c>
      <c r="LN15" s="199" t="e">
        <f t="shared" si="120"/>
        <v>#N/A</v>
      </c>
      <c r="LO15" s="200" t="e">
        <f t="shared" si="121"/>
        <v>#N/A</v>
      </c>
      <c r="LP15" s="200">
        <f t="shared" si="122"/>
        <v>0</v>
      </c>
      <c r="LQ15" s="200">
        <f t="shared" si="123"/>
        <v>0</v>
      </c>
      <c r="LR15" s="200" t="e">
        <f t="shared" si="124"/>
        <v>#N/A</v>
      </c>
      <c r="LS15" s="210">
        <f t="shared" si="125"/>
        <v>0</v>
      </c>
      <c r="LT15" s="202">
        <f t="shared" si="126"/>
        <v>0</v>
      </c>
      <c r="LW15" s="211"/>
      <c r="LX15" s="170"/>
      <c r="LY15" s="212"/>
      <c r="LZ15" s="206"/>
      <c r="MA15" s="207"/>
      <c r="MB15" s="208"/>
      <c r="MC15" s="209"/>
      <c r="MD15" s="209" t="e">
        <f t="shared" si="127"/>
        <v>#N/A</v>
      </c>
      <c r="ME15" s="199" t="e">
        <f t="shared" si="128"/>
        <v>#N/A</v>
      </c>
      <c r="MF15" s="200" t="e">
        <f t="shared" si="129"/>
        <v>#N/A</v>
      </c>
      <c r="MG15" s="200">
        <f t="shared" si="130"/>
        <v>0</v>
      </c>
      <c r="MH15" s="200">
        <f t="shared" si="131"/>
        <v>0</v>
      </c>
      <c r="MI15" s="200" t="e">
        <f t="shared" si="132"/>
        <v>#N/A</v>
      </c>
      <c r="MJ15" s="210">
        <f t="shared" si="133"/>
        <v>0</v>
      </c>
      <c r="MK15" s="202">
        <f t="shared" si="134"/>
        <v>0</v>
      </c>
      <c r="MN15" s="211"/>
      <c r="MO15" s="170"/>
      <c r="MP15" s="212"/>
      <c r="MQ15" s="206"/>
      <c r="MR15" s="207"/>
      <c r="MS15" s="208"/>
      <c r="MT15" s="209"/>
      <c r="MU15" s="209" t="e">
        <f t="shared" si="135"/>
        <v>#N/A</v>
      </c>
      <c r="MV15" s="199" t="e">
        <f t="shared" si="136"/>
        <v>#N/A</v>
      </c>
      <c r="MW15" s="200" t="e">
        <f t="shared" si="137"/>
        <v>#N/A</v>
      </c>
      <c r="MX15" s="200">
        <f t="shared" si="138"/>
        <v>0</v>
      </c>
      <c r="MY15" s="200">
        <f t="shared" si="139"/>
        <v>0</v>
      </c>
      <c r="MZ15" s="200" t="e">
        <f t="shared" si="140"/>
        <v>#N/A</v>
      </c>
      <c r="NA15" s="210">
        <f t="shared" si="141"/>
        <v>0</v>
      </c>
      <c r="NB15" s="202">
        <f t="shared" si="142"/>
        <v>0</v>
      </c>
      <c r="NE15" s="211"/>
      <c r="NF15" s="170"/>
      <c r="NG15" s="212"/>
      <c r="NH15" s="206"/>
      <c r="NI15" s="207"/>
      <c r="NJ15" s="208"/>
      <c r="NK15" s="209"/>
      <c r="NL15" s="209" t="e">
        <f t="shared" si="143"/>
        <v>#N/A</v>
      </c>
      <c r="NM15" s="199" t="e">
        <f t="shared" si="144"/>
        <v>#N/A</v>
      </c>
      <c r="NN15" s="200" t="e">
        <f t="shared" si="145"/>
        <v>#N/A</v>
      </c>
      <c r="NO15" s="200">
        <f t="shared" si="146"/>
        <v>0</v>
      </c>
      <c r="NP15" s="200">
        <f t="shared" si="147"/>
        <v>0</v>
      </c>
      <c r="NQ15" s="200" t="e">
        <f t="shared" si="148"/>
        <v>#N/A</v>
      </c>
      <c r="NR15" s="210">
        <f t="shared" si="149"/>
        <v>0</v>
      </c>
      <c r="NS15" s="202">
        <f t="shared" si="150"/>
        <v>0</v>
      </c>
      <c r="NV15" s="211"/>
      <c r="NW15" s="170"/>
      <c r="NX15" s="212"/>
      <c r="NY15" s="206"/>
      <c r="NZ15" s="207"/>
      <c r="OA15" s="208"/>
      <c r="OB15" s="209"/>
      <c r="OC15" s="209" t="e">
        <f t="shared" si="151"/>
        <v>#N/A</v>
      </c>
      <c r="OD15" s="199" t="e">
        <f t="shared" si="152"/>
        <v>#N/A</v>
      </c>
      <c r="OE15" s="200" t="e">
        <f t="shared" si="153"/>
        <v>#N/A</v>
      </c>
      <c r="OF15" s="200">
        <f t="shared" si="154"/>
        <v>0</v>
      </c>
      <c r="OG15" s="200">
        <f t="shared" si="155"/>
        <v>0</v>
      </c>
      <c r="OH15" s="200" t="e">
        <f t="shared" si="156"/>
        <v>#N/A</v>
      </c>
      <c r="OI15" s="210">
        <f t="shared" si="157"/>
        <v>0</v>
      </c>
      <c r="OJ15" s="202">
        <f t="shared" si="158"/>
        <v>0</v>
      </c>
      <c r="OM15" s="211"/>
      <c r="ON15" s="170"/>
      <c r="OO15" s="212"/>
      <c r="OP15" s="206"/>
      <c r="OQ15" s="207"/>
      <c r="OR15" s="208"/>
      <c r="OS15" s="209"/>
      <c r="OT15" s="209" t="e">
        <f t="shared" si="159"/>
        <v>#N/A</v>
      </c>
      <c r="OU15" s="199" t="e">
        <f t="shared" si="160"/>
        <v>#N/A</v>
      </c>
      <c r="OV15" s="200" t="e">
        <f t="shared" si="161"/>
        <v>#N/A</v>
      </c>
      <c r="OW15" s="200">
        <f t="shared" si="162"/>
        <v>0</v>
      </c>
      <c r="OX15" s="200">
        <f t="shared" si="163"/>
        <v>0</v>
      </c>
      <c r="OY15" s="200" t="e">
        <f t="shared" si="164"/>
        <v>#N/A</v>
      </c>
      <c r="OZ15" s="210">
        <f t="shared" si="165"/>
        <v>0</v>
      </c>
      <c r="PA15" s="202">
        <f t="shared" si="166"/>
        <v>0</v>
      </c>
      <c r="PD15" s="211"/>
      <c r="PE15" s="170"/>
      <c r="PF15" s="212"/>
      <c r="PG15" s="206"/>
      <c r="PH15" s="207"/>
      <c r="PI15" s="208"/>
      <c r="PJ15" s="209"/>
      <c r="PK15" s="209" t="e">
        <f t="shared" si="167"/>
        <v>#N/A</v>
      </c>
      <c r="PL15" s="199" t="e">
        <f t="shared" si="168"/>
        <v>#N/A</v>
      </c>
      <c r="PM15" s="200" t="e">
        <f t="shared" si="169"/>
        <v>#N/A</v>
      </c>
      <c r="PN15" s="200">
        <f t="shared" si="170"/>
        <v>0</v>
      </c>
      <c r="PO15" s="200">
        <f t="shared" si="171"/>
        <v>0</v>
      </c>
      <c r="PP15" s="200" t="e">
        <f t="shared" si="172"/>
        <v>#N/A</v>
      </c>
      <c r="PQ15" s="210">
        <f t="shared" si="173"/>
        <v>0</v>
      </c>
      <c r="PR15" s="202">
        <f t="shared" si="174"/>
        <v>0</v>
      </c>
      <c r="PU15" s="211"/>
      <c r="PV15" s="170"/>
      <c r="PW15" s="212"/>
      <c r="PX15" s="206"/>
      <c r="PY15" s="207"/>
      <c r="PZ15" s="208"/>
      <c r="QA15" s="209"/>
      <c r="QB15" s="209" t="e">
        <f t="shared" si="175"/>
        <v>#N/A</v>
      </c>
      <c r="QC15" s="199" t="e">
        <f t="shared" si="176"/>
        <v>#N/A</v>
      </c>
      <c r="QD15" s="200" t="e">
        <f t="shared" si="177"/>
        <v>#N/A</v>
      </c>
      <c r="QE15" s="200">
        <f t="shared" si="178"/>
        <v>0</v>
      </c>
      <c r="QF15" s="200">
        <f t="shared" si="179"/>
        <v>0</v>
      </c>
      <c r="QG15" s="200" t="e">
        <f t="shared" si="180"/>
        <v>#N/A</v>
      </c>
      <c r="QH15" s="210">
        <f t="shared" si="181"/>
        <v>0</v>
      </c>
      <c r="QI15" s="202">
        <f t="shared" si="182"/>
        <v>0</v>
      </c>
      <c r="QL15" s="211"/>
      <c r="QM15" s="170"/>
      <c r="QN15" s="212"/>
      <c r="QO15" s="206"/>
      <c r="QP15" s="207"/>
      <c r="QQ15" s="208"/>
      <c r="QR15" s="209"/>
      <c r="QS15" s="209" t="e">
        <f t="shared" si="183"/>
        <v>#N/A</v>
      </c>
      <c r="QT15" s="199" t="e">
        <f t="shared" si="184"/>
        <v>#N/A</v>
      </c>
      <c r="QU15" s="200" t="e">
        <f t="shared" si="185"/>
        <v>#N/A</v>
      </c>
      <c r="QV15" s="200">
        <f t="shared" si="186"/>
        <v>0</v>
      </c>
      <c r="QW15" s="200">
        <f t="shared" si="187"/>
        <v>0</v>
      </c>
      <c r="QX15" s="200" t="e">
        <f t="shared" si="188"/>
        <v>#N/A</v>
      </c>
      <c r="QY15" s="210">
        <f t="shared" si="189"/>
        <v>0</v>
      </c>
      <c r="QZ15" s="202">
        <f t="shared" si="190"/>
        <v>0</v>
      </c>
      <c r="RC15" s="211"/>
      <c r="RD15" s="170"/>
      <c r="RE15" s="212"/>
      <c r="RF15" s="206"/>
      <c r="RG15" s="207"/>
      <c r="RH15" s="208"/>
      <c r="RI15" s="209"/>
      <c r="RJ15" s="209" t="e">
        <f t="shared" si="191"/>
        <v>#N/A</v>
      </c>
      <c r="RK15" s="199" t="e">
        <f t="shared" si="192"/>
        <v>#N/A</v>
      </c>
      <c r="RL15" s="200" t="e">
        <f t="shared" si="193"/>
        <v>#N/A</v>
      </c>
      <c r="RM15" s="200">
        <f t="shared" si="194"/>
        <v>0</v>
      </c>
      <c r="RN15" s="200">
        <f t="shared" si="195"/>
        <v>0</v>
      </c>
      <c r="RO15" s="200" t="e">
        <f t="shared" si="196"/>
        <v>#N/A</v>
      </c>
      <c r="RP15" s="210">
        <f t="shared" si="197"/>
        <v>0</v>
      </c>
      <c r="RQ15" s="202">
        <f t="shared" si="198"/>
        <v>0</v>
      </c>
      <c r="RT15" s="211"/>
      <c r="RU15" s="170"/>
      <c r="RV15" s="212"/>
      <c r="RW15" s="206"/>
      <c r="RX15" s="207"/>
      <c r="RY15" s="208"/>
      <c r="RZ15" s="209"/>
      <c r="SA15" s="209" t="e">
        <f t="shared" si="199"/>
        <v>#N/A</v>
      </c>
      <c r="SB15" s="199" t="e">
        <f t="shared" si="200"/>
        <v>#N/A</v>
      </c>
      <c r="SC15" s="200" t="e">
        <f t="shared" si="201"/>
        <v>#N/A</v>
      </c>
      <c r="SD15" s="200">
        <f t="shared" si="202"/>
        <v>0</v>
      </c>
      <c r="SE15" s="200">
        <f t="shared" si="203"/>
        <v>0</v>
      </c>
      <c r="SF15" s="200" t="e">
        <f t="shared" si="204"/>
        <v>#N/A</v>
      </c>
      <c r="SG15" s="210">
        <f t="shared" si="205"/>
        <v>0</v>
      </c>
      <c r="SH15" s="202">
        <f t="shared" si="206"/>
        <v>0</v>
      </c>
      <c r="SK15" s="211"/>
      <c r="SL15" s="170"/>
      <c r="SM15" s="212"/>
      <c r="SN15" s="206"/>
      <c r="SO15" s="207"/>
      <c r="SP15" s="208"/>
      <c r="SQ15" s="209"/>
      <c r="SR15" s="209" t="e">
        <f t="shared" si="207"/>
        <v>#N/A</v>
      </c>
      <c r="SS15" s="199" t="e">
        <f t="shared" si="208"/>
        <v>#N/A</v>
      </c>
      <c r="ST15" s="200" t="e">
        <f t="shared" si="209"/>
        <v>#N/A</v>
      </c>
      <c r="SU15" s="200">
        <f t="shared" si="210"/>
        <v>0</v>
      </c>
      <c r="SV15" s="200">
        <f t="shared" si="211"/>
        <v>0</v>
      </c>
      <c r="SW15" s="200" t="e">
        <f t="shared" si="212"/>
        <v>#N/A</v>
      </c>
      <c r="SX15" s="210">
        <f t="shared" si="213"/>
        <v>0</v>
      </c>
      <c r="SY15" s="202">
        <f t="shared" si="214"/>
        <v>0</v>
      </c>
    </row>
    <row r="16" spans="2:519" ht="95.25" customHeight="1" thickTop="1" thickBot="1">
      <c r="B16" s="203" t="s">
        <v>220</v>
      </c>
      <c r="C16" s="218" t="s">
        <v>202</v>
      </c>
      <c r="D16" s="170" t="s">
        <v>221</v>
      </c>
      <c r="E16" s="212" t="s">
        <v>222</v>
      </c>
      <c r="F16" s="206">
        <v>1</v>
      </c>
      <c r="G16" s="207">
        <v>0</v>
      </c>
      <c r="H16" s="208">
        <f t="shared" ref="H16:H32" si="316">G16*F16</f>
        <v>0</v>
      </c>
      <c r="I16" s="209"/>
      <c r="L16" s="375" t="s">
        <v>220</v>
      </c>
      <c r="M16" s="390">
        <v>2.2000000000000002</v>
      </c>
      <c r="N16" s="377" t="s">
        <v>221</v>
      </c>
      <c r="O16" s="383" t="s">
        <v>222</v>
      </c>
      <c r="P16" s="379">
        <v>1</v>
      </c>
      <c r="Q16" s="380">
        <v>15000</v>
      </c>
      <c r="R16" s="381">
        <f t="shared" ref="R16:R32" si="317">Q16*P16</f>
        <v>15000</v>
      </c>
      <c r="S16" s="162">
        <f t="shared" si="215"/>
        <v>1</v>
      </c>
      <c r="T16" s="190">
        <f t="shared" si="11"/>
        <v>1</v>
      </c>
      <c r="U16" s="190">
        <f t="shared" si="216"/>
        <v>1</v>
      </c>
      <c r="V16" s="190">
        <f t="shared" si="12"/>
        <v>1</v>
      </c>
      <c r="W16" s="190">
        <f t="shared" si="13"/>
        <v>1</v>
      </c>
      <c r="X16" s="200">
        <f t="shared" si="14"/>
        <v>1</v>
      </c>
      <c r="Y16" s="210">
        <f t="shared" si="15"/>
        <v>15000</v>
      </c>
      <c r="Z16" s="202">
        <f t="shared" si="16"/>
        <v>0</v>
      </c>
      <c r="AA16" s="185"/>
      <c r="AB16" s="185"/>
      <c r="AC16" s="446" t="s">
        <v>220</v>
      </c>
      <c r="AD16" s="447" t="s">
        <v>202</v>
      </c>
      <c r="AE16" s="377" t="s">
        <v>221</v>
      </c>
      <c r="AF16" s="383" t="s">
        <v>222</v>
      </c>
      <c r="AG16" s="379">
        <v>1</v>
      </c>
      <c r="AH16" s="380">
        <v>16808</v>
      </c>
      <c r="AI16" s="381">
        <f t="shared" ref="AI16:AI32" si="318">AH16*AG16</f>
        <v>16808</v>
      </c>
      <c r="AJ16" s="162">
        <f t="shared" si="217"/>
        <v>1</v>
      </c>
      <c r="AK16" s="190">
        <f t="shared" si="218"/>
        <v>1</v>
      </c>
      <c r="AL16" s="190">
        <f t="shared" si="219"/>
        <v>1</v>
      </c>
      <c r="AM16" s="190">
        <f t="shared" si="220"/>
        <v>1</v>
      </c>
      <c r="AN16" s="190">
        <f t="shared" si="221"/>
        <v>1</v>
      </c>
      <c r="AO16" s="200">
        <f t="shared" si="222"/>
        <v>1</v>
      </c>
      <c r="AP16" s="210">
        <f t="shared" si="223"/>
        <v>16808</v>
      </c>
      <c r="AQ16" s="202">
        <f t="shared" si="224"/>
        <v>0</v>
      </c>
      <c r="AR16" s="185"/>
      <c r="AS16" s="185"/>
      <c r="AT16" s="461" t="s">
        <v>220</v>
      </c>
      <c r="AU16" s="462" t="s">
        <v>202</v>
      </c>
      <c r="AV16" s="170" t="s">
        <v>221</v>
      </c>
      <c r="AW16" s="463" t="s">
        <v>222</v>
      </c>
      <c r="AX16" s="464">
        <v>1</v>
      </c>
      <c r="AY16" s="465">
        <v>17000</v>
      </c>
      <c r="AZ16" s="466">
        <f t="shared" ref="AZ16:AZ32" si="319">AY16*AX16</f>
        <v>17000</v>
      </c>
      <c r="BA16" s="162">
        <f t="shared" si="225"/>
        <v>1</v>
      </c>
      <c r="BB16" s="190">
        <f t="shared" si="226"/>
        <v>1</v>
      </c>
      <c r="BC16" s="190">
        <f t="shared" si="227"/>
        <v>1</v>
      </c>
      <c r="BD16" s="190">
        <f t="shared" si="228"/>
        <v>1</v>
      </c>
      <c r="BE16" s="190">
        <f t="shared" si="229"/>
        <v>1</v>
      </c>
      <c r="BF16" s="200">
        <f t="shared" si="230"/>
        <v>1</v>
      </c>
      <c r="BG16" s="210">
        <f t="shared" si="231"/>
        <v>17000</v>
      </c>
      <c r="BH16" s="202">
        <f t="shared" si="232"/>
        <v>0</v>
      </c>
      <c r="BK16" s="461" t="s">
        <v>220</v>
      </c>
      <c r="BL16" s="390" t="s">
        <v>202</v>
      </c>
      <c r="BM16" s="522" t="s">
        <v>221</v>
      </c>
      <c r="BN16" s="383" t="s">
        <v>222</v>
      </c>
      <c r="BO16" s="379">
        <v>1</v>
      </c>
      <c r="BP16" s="380">
        <v>16763.399999999998</v>
      </c>
      <c r="BQ16" s="381">
        <f t="shared" si="233"/>
        <v>16763.399999999998</v>
      </c>
      <c r="BR16" s="162">
        <f t="shared" si="234"/>
        <v>1</v>
      </c>
      <c r="BS16" s="190">
        <f t="shared" si="235"/>
        <v>1</v>
      </c>
      <c r="BT16" s="190">
        <f t="shared" si="236"/>
        <v>1</v>
      </c>
      <c r="BU16" s="190">
        <f t="shared" si="237"/>
        <v>1</v>
      </c>
      <c r="BV16" s="190">
        <f t="shared" si="238"/>
        <v>1</v>
      </c>
      <c r="BW16" s="200">
        <f t="shared" si="239"/>
        <v>1</v>
      </c>
      <c r="BX16" s="210">
        <f t="shared" si="240"/>
        <v>16763</v>
      </c>
      <c r="BY16" s="202">
        <f t="shared" si="241"/>
        <v>0.39999999999781721</v>
      </c>
      <c r="CB16" s="461" t="s">
        <v>220</v>
      </c>
      <c r="CC16" s="390" t="s">
        <v>202</v>
      </c>
      <c r="CD16" s="522" t="s">
        <v>221</v>
      </c>
      <c r="CE16" s="383" t="s">
        <v>222</v>
      </c>
      <c r="CF16" s="379">
        <v>1</v>
      </c>
      <c r="CG16" s="380">
        <v>17000</v>
      </c>
      <c r="CH16" s="381">
        <f t="shared" ref="CH16:CH32" si="320">CG16*CF16</f>
        <v>17000</v>
      </c>
      <c r="CI16" s="162">
        <f t="shared" si="242"/>
        <v>1</v>
      </c>
      <c r="CJ16" s="190">
        <f t="shared" si="243"/>
        <v>1</v>
      </c>
      <c r="CK16" s="190">
        <f t="shared" si="244"/>
        <v>1</v>
      </c>
      <c r="CL16" s="190">
        <f t="shared" si="245"/>
        <v>1</v>
      </c>
      <c r="CM16" s="190">
        <f t="shared" si="246"/>
        <v>1</v>
      </c>
      <c r="CN16" s="200">
        <f t="shared" si="247"/>
        <v>1</v>
      </c>
      <c r="CO16" s="210">
        <f t="shared" si="248"/>
        <v>17000</v>
      </c>
      <c r="CP16" s="202">
        <f t="shared" si="249"/>
        <v>0</v>
      </c>
      <c r="CS16" s="461" t="s">
        <v>220</v>
      </c>
      <c r="CT16" s="390" t="s">
        <v>202</v>
      </c>
      <c r="CU16" s="522" t="s">
        <v>221</v>
      </c>
      <c r="CV16" s="383" t="s">
        <v>222</v>
      </c>
      <c r="CW16" s="379">
        <v>1</v>
      </c>
      <c r="CX16" s="565">
        <v>23630</v>
      </c>
      <c r="CY16" s="381">
        <f t="shared" si="250"/>
        <v>23630</v>
      </c>
      <c r="CZ16" s="162">
        <f t="shared" si="251"/>
        <v>1</v>
      </c>
      <c r="DA16" s="190">
        <f t="shared" si="252"/>
        <v>1</v>
      </c>
      <c r="DB16" s="190">
        <f t="shared" si="253"/>
        <v>1</v>
      </c>
      <c r="DC16" s="190">
        <f t="shared" si="254"/>
        <v>1</v>
      </c>
      <c r="DD16" s="190">
        <f t="shared" si="255"/>
        <v>1</v>
      </c>
      <c r="DE16" s="200">
        <f t="shared" si="256"/>
        <v>1</v>
      </c>
      <c r="DF16" s="210">
        <f t="shared" si="257"/>
        <v>23630</v>
      </c>
      <c r="DG16" s="202">
        <f t="shared" si="258"/>
        <v>0</v>
      </c>
      <c r="DJ16" s="461" t="s">
        <v>220</v>
      </c>
      <c r="DK16" s="390" t="s">
        <v>202</v>
      </c>
      <c r="DL16" s="569" t="s">
        <v>221</v>
      </c>
      <c r="DM16" s="383" t="s">
        <v>222</v>
      </c>
      <c r="DN16" s="379">
        <v>1</v>
      </c>
      <c r="DO16" s="380">
        <v>13125</v>
      </c>
      <c r="DP16" s="381">
        <f t="shared" ref="DP16:DP32" si="321">DO16*DN16</f>
        <v>13125</v>
      </c>
      <c r="DQ16" s="162">
        <f t="shared" si="259"/>
        <v>1</v>
      </c>
      <c r="DR16" s="190">
        <f t="shared" si="260"/>
        <v>1</v>
      </c>
      <c r="DS16" s="190">
        <f t="shared" si="261"/>
        <v>1</v>
      </c>
      <c r="DT16" s="190">
        <f t="shared" si="262"/>
        <v>1</v>
      </c>
      <c r="DU16" s="190">
        <f t="shared" si="263"/>
        <v>1</v>
      </c>
      <c r="DV16" s="200">
        <f t="shared" si="264"/>
        <v>1</v>
      </c>
      <c r="DW16" s="210">
        <f t="shared" si="265"/>
        <v>13125</v>
      </c>
      <c r="DX16" s="202">
        <f t="shared" si="266"/>
        <v>0</v>
      </c>
      <c r="EA16" s="461" t="s">
        <v>220</v>
      </c>
      <c r="EB16" s="390" t="s">
        <v>202</v>
      </c>
      <c r="EC16" s="522" t="s">
        <v>221</v>
      </c>
      <c r="ED16" s="383" t="s">
        <v>222</v>
      </c>
      <c r="EE16" s="379">
        <v>1</v>
      </c>
      <c r="EF16" s="380">
        <v>25600</v>
      </c>
      <c r="EG16" s="381">
        <f t="shared" si="47"/>
        <v>25600</v>
      </c>
      <c r="EH16" s="162">
        <f t="shared" si="267"/>
        <v>1</v>
      </c>
      <c r="EI16" s="190">
        <f t="shared" si="268"/>
        <v>1</v>
      </c>
      <c r="EJ16" s="190">
        <f t="shared" si="269"/>
        <v>1</v>
      </c>
      <c r="EK16" s="190">
        <f t="shared" si="270"/>
        <v>1</v>
      </c>
      <c r="EL16" s="190">
        <f t="shared" si="271"/>
        <v>1</v>
      </c>
      <c r="EM16" s="200">
        <f t="shared" si="272"/>
        <v>1</v>
      </c>
      <c r="EN16" s="210">
        <f t="shared" si="273"/>
        <v>25600</v>
      </c>
      <c r="EO16" s="202">
        <f t="shared" si="274"/>
        <v>0</v>
      </c>
      <c r="ER16" s="461" t="s">
        <v>220</v>
      </c>
      <c r="ES16" s="390" t="s">
        <v>202</v>
      </c>
      <c r="ET16" s="522" t="s">
        <v>221</v>
      </c>
      <c r="EU16" s="383" t="s">
        <v>222</v>
      </c>
      <c r="EV16" s="379">
        <v>1</v>
      </c>
      <c r="EW16" s="380">
        <v>16680</v>
      </c>
      <c r="EX16" s="381">
        <f t="shared" si="275"/>
        <v>16680</v>
      </c>
      <c r="EY16" s="162">
        <f t="shared" si="276"/>
        <v>1</v>
      </c>
      <c r="EZ16" s="190">
        <f t="shared" si="277"/>
        <v>1</v>
      </c>
      <c r="FA16" s="190">
        <f t="shared" si="278"/>
        <v>1</v>
      </c>
      <c r="FB16" s="190">
        <f t="shared" si="279"/>
        <v>1</v>
      </c>
      <c r="FC16" s="190">
        <f t="shared" si="280"/>
        <v>1</v>
      </c>
      <c r="FD16" s="200">
        <f t="shared" si="281"/>
        <v>1</v>
      </c>
      <c r="FE16" s="210">
        <f t="shared" si="282"/>
        <v>16680</v>
      </c>
      <c r="FF16" s="202">
        <f t="shared" si="283"/>
        <v>0</v>
      </c>
      <c r="FI16" s="461" t="s">
        <v>220</v>
      </c>
      <c r="FJ16" s="390" t="s">
        <v>202</v>
      </c>
      <c r="FK16" s="522" t="s">
        <v>221</v>
      </c>
      <c r="FL16" s="383" t="s">
        <v>222</v>
      </c>
      <c r="FM16" s="379">
        <v>1</v>
      </c>
      <c r="FN16" s="380">
        <v>17107</v>
      </c>
      <c r="FO16" s="381">
        <f t="shared" ref="FO16:FO32" si="322">FN16*FM16</f>
        <v>17107</v>
      </c>
      <c r="FP16" s="162">
        <f t="shared" si="284"/>
        <v>1</v>
      </c>
      <c r="FQ16" s="190">
        <f t="shared" si="285"/>
        <v>1</v>
      </c>
      <c r="FR16" s="190">
        <f t="shared" si="286"/>
        <v>1</v>
      </c>
      <c r="FS16" s="190">
        <f t="shared" si="287"/>
        <v>1</v>
      </c>
      <c r="FT16" s="190">
        <f t="shared" si="288"/>
        <v>1</v>
      </c>
      <c r="FU16" s="200">
        <f t="shared" si="289"/>
        <v>1</v>
      </c>
      <c r="FV16" s="210">
        <f t="shared" si="290"/>
        <v>17107</v>
      </c>
      <c r="FW16" s="202">
        <f t="shared" si="291"/>
        <v>0</v>
      </c>
      <c r="FZ16" s="461" t="s">
        <v>220</v>
      </c>
      <c r="GA16" s="390" t="s">
        <v>202</v>
      </c>
      <c r="GB16" s="522" t="s">
        <v>221</v>
      </c>
      <c r="GC16" s="383" t="s">
        <v>222</v>
      </c>
      <c r="GD16" s="379">
        <v>1</v>
      </c>
      <c r="GE16" s="582">
        <v>18500</v>
      </c>
      <c r="GF16" s="381">
        <f t="shared" ref="GF16:GF32" si="323">GE16*GD16</f>
        <v>18500</v>
      </c>
      <c r="GG16" s="162">
        <f t="shared" si="292"/>
        <v>1</v>
      </c>
      <c r="GH16" s="190">
        <f t="shared" si="293"/>
        <v>1</v>
      </c>
      <c r="GI16" s="190">
        <f t="shared" si="294"/>
        <v>1</v>
      </c>
      <c r="GJ16" s="190">
        <f t="shared" si="295"/>
        <v>1</v>
      </c>
      <c r="GK16" s="190">
        <f t="shared" si="296"/>
        <v>1</v>
      </c>
      <c r="GL16" s="200">
        <f t="shared" si="297"/>
        <v>1</v>
      </c>
      <c r="GM16" s="210">
        <f t="shared" si="298"/>
        <v>18500</v>
      </c>
      <c r="GN16" s="202">
        <f t="shared" si="299"/>
        <v>0</v>
      </c>
      <c r="GQ16" s="461" t="s">
        <v>220</v>
      </c>
      <c r="GR16" s="390" t="s">
        <v>202</v>
      </c>
      <c r="GS16" s="522" t="s">
        <v>221</v>
      </c>
      <c r="GT16" s="383" t="s">
        <v>222</v>
      </c>
      <c r="GU16" s="379">
        <v>1</v>
      </c>
      <c r="GV16" s="380">
        <v>18000</v>
      </c>
      <c r="GW16" s="381">
        <f t="shared" ref="GW16:GW32" si="324">GV16*GU16</f>
        <v>18000</v>
      </c>
      <c r="GX16" s="162">
        <f t="shared" si="300"/>
        <v>1</v>
      </c>
      <c r="GY16" s="190">
        <f t="shared" si="301"/>
        <v>1</v>
      </c>
      <c r="GZ16" s="190">
        <f t="shared" si="302"/>
        <v>1</v>
      </c>
      <c r="HA16" s="190">
        <f t="shared" si="303"/>
        <v>1</v>
      </c>
      <c r="HB16" s="190">
        <f t="shared" si="304"/>
        <v>1</v>
      </c>
      <c r="HC16" s="200">
        <f t="shared" si="305"/>
        <v>1</v>
      </c>
      <c r="HD16" s="210">
        <f t="shared" si="306"/>
        <v>18000</v>
      </c>
      <c r="HE16" s="202">
        <f t="shared" si="307"/>
        <v>0</v>
      </c>
      <c r="HH16" s="461" t="s">
        <v>220</v>
      </c>
      <c r="HI16" s="390" t="s">
        <v>202</v>
      </c>
      <c r="HJ16" s="522" t="s">
        <v>221</v>
      </c>
      <c r="HK16" s="383" t="s">
        <v>222</v>
      </c>
      <c r="HL16" s="379">
        <v>1</v>
      </c>
      <c r="HM16" s="380">
        <v>28625</v>
      </c>
      <c r="HN16" s="381">
        <f t="shared" ref="HN16:HN32" si="325">HM16*HL16</f>
        <v>28625</v>
      </c>
      <c r="HO16" s="162">
        <f t="shared" si="308"/>
        <v>1</v>
      </c>
      <c r="HP16" s="190">
        <f t="shared" si="309"/>
        <v>1</v>
      </c>
      <c r="HQ16" s="190">
        <f t="shared" si="310"/>
        <v>1</v>
      </c>
      <c r="HR16" s="190">
        <f t="shared" si="311"/>
        <v>1</v>
      </c>
      <c r="HS16" s="190">
        <f t="shared" si="312"/>
        <v>1</v>
      </c>
      <c r="HT16" s="200">
        <f t="shared" si="313"/>
        <v>1</v>
      </c>
      <c r="HU16" s="210">
        <f t="shared" si="314"/>
        <v>28625</v>
      </c>
      <c r="HV16" s="202">
        <f t="shared" si="315"/>
        <v>0</v>
      </c>
      <c r="HY16" s="166"/>
      <c r="HZ16" s="213"/>
      <c r="IA16" s="214"/>
      <c r="IB16" s="215"/>
      <c r="IC16" s="215"/>
      <c r="ID16" s="216"/>
      <c r="IE16" s="209"/>
      <c r="IF16" s="209" t="e">
        <f t="shared" si="79"/>
        <v>#N/A</v>
      </c>
      <c r="IG16" s="199" t="e">
        <f t="shared" si="80"/>
        <v>#N/A</v>
      </c>
      <c r="IH16" s="200" t="e">
        <f t="shared" si="81"/>
        <v>#N/A</v>
      </c>
      <c r="II16" s="200">
        <f t="shared" si="82"/>
        <v>0</v>
      </c>
      <c r="IJ16" s="200">
        <f t="shared" si="83"/>
        <v>0</v>
      </c>
      <c r="IK16" s="200" t="e">
        <f t="shared" si="84"/>
        <v>#N/A</v>
      </c>
      <c r="IL16" s="210">
        <f t="shared" si="85"/>
        <v>0</v>
      </c>
      <c r="IM16" s="202">
        <f t="shared" si="86"/>
        <v>0</v>
      </c>
      <c r="IP16" s="166"/>
      <c r="IQ16" s="213"/>
      <c r="IR16" s="214"/>
      <c r="IS16" s="215"/>
      <c r="IT16" s="215"/>
      <c r="IU16" s="216"/>
      <c r="IV16" s="209"/>
      <c r="IW16" s="209" t="e">
        <f t="shared" si="87"/>
        <v>#N/A</v>
      </c>
      <c r="IX16" s="199" t="e">
        <f t="shared" si="88"/>
        <v>#N/A</v>
      </c>
      <c r="IY16" s="200" t="e">
        <f t="shared" si="89"/>
        <v>#N/A</v>
      </c>
      <c r="IZ16" s="200">
        <f t="shared" si="90"/>
        <v>0</v>
      </c>
      <c r="JA16" s="200">
        <f t="shared" si="91"/>
        <v>0</v>
      </c>
      <c r="JB16" s="200" t="e">
        <f t="shared" si="92"/>
        <v>#N/A</v>
      </c>
      <c r="JC16" s="210">
        <f t="shared" si="93"/>
        <v>0</v>
      </c>
      <c r="JD16" s="202">
        <f t="shared" si="94"/>
        <v>0</v>
      </c>
      <c r="JG16" s="166"/>
      <c r="JH16" s="213"/>
      <c r="JI16" s="214"/>
      <c r="JJ16" s="215"/>
      <c r="JK16" s="215"/>
      <c r="JL16" s="216"/>
      <c r="JM16" s="209"/>
      <c r="JN16" s="209" t="e">
        <f t="shared" si="95"/>
        <v>#N/A</v>
      </c>
      <c r="JO16" s="199" t="e">
        <f t="shared" si="96"/>
        <v>#N/A</v>
      </c>
      <c r="JP16" s="200" t="e">
        <f t="shared" si="97"/>
        <v>#N/A</v>
      </c>
      <c r="JQ16" s="200">
        <f t="shared" si="98"/>
        <v>0</v>
      </c>
      <c r="JR16" s="200">
        <f t="shared" si="99"/>
        <v>0</v>
      </c>
      <c r="JS16" s="200" t="e">
        <f t="shared" si="100"/>
        <v>#N/A</v>
      </c>
      <c r="JT16" s="210">
        <f t="shared" si="101"/>
        <v>0</v>
      </c>
      <c r="JU16" s="202">
        <f t="shared" si="102"/>
        <v>0</v>
      </c>
      <c r="JX16" s="166"/>
      <c r="JY16" s="213"/>
      <c r="JZ16" s="214"/>
      <c r="KA16" s="215"/>
      <c r="KB16" s="215"/>
      <c r="KC16" s="216"/>
      <c r="KD16" s="209"/>
      <c r="KE16" s="209" t="e">
        <f t="shared" si="103"/>
        <v>#N/A</v>
      </c>
      <c r="KF16" s="199" t="e">
        <f t="shared" si="104"/>
        <v>#N/A</v>
      </c>
      <c r="KG16" s="200" t="e">
        <f t="shared" si="105"/>
        <v>#N/A</v>
      </c>
      <c r="KH16" s="200">
        <f t="shared" si="106"/>
        <v>0</v>
      </c>
      <c r="KI16" s="200">
        <f t="shared" si="107"/>
        <v>0</v>
      </c>
      <c r="KJ16" s="200" t="e">
        <f t="shared" si="108"/>
        <v>#N/A</v>
      </c>
      <c r="KK16" s="210">
        <f t="shared" si="109"/>
        <v>0</v>
      </c>
      <c r="KL16" s="202">
        <f t="shared" si="110"/>
        <v>0</v>
      </c>
      <c r="KO16" s="166"/>
      <c r="KP16" s="213"/>
      <c r="KQ16" s="214"/>
      <c r="KR16" s="215"/>
      <c r="KS16" s="215"/>
      <c r="KT16" s="216"/>
      <c r="KU16" s="209"/>
      <c r="KV16" s="209" t="e">
        <f t="shared" si="111"/>
        <v>#N/A</v>
      </c>
      <c r="KW16" s="199" t="e">
        <f t="shared" si="112"/>
        <v>#N/A</v>
      </c>
      <c r="KX16" s="200" t="e">
        <f t="shared" si="113"/>
        <v>#N/A</v>
      </c>
      <c r="KY16" s="200">
        <f t="shared" si="114"/>
        <v>0</v>
      </c>
      <c r="KZ16" s="200">
        <f t="shared" si="115"/>
        <v>0</v>
      </c>
      <c r="LA16" s="200" t="e">
        <f t="shared" si="116"/>
        <v>#N/A</v>
      </c>
      <c r="LB16" s="210">
        <f t="shared" si="117"/>
        <v>0</v>
      </c>
      <c r="LC16" s="202">
        <f t="shared" si="118"/>
        <v>0</v>
      </c>
      <c r="LF16" s="166"/>
      <c r="LG16" s="213"/>
      <c r="LH16" s="214"/>
      <c r="LI16" s="215"/>
      <c r="LJ16" s="215"/>
      <c r="LK16" s="216"/>
      <c r="LL16" s="209"/>
      <c r="LM16" s="209" t="e">
        <f t="shared" si="119"/>
        <v>#N/A</v>
      </c>
      <c r="LN16" s="199" t="e">
        <f t="shared" si="120"/>
        <v>#N/A</v>
      </c>
      <c r="LO16" s="200" t="e">
        <f t="shared" si="121"/>
        <v>#N/A</v>
      </c>
      <c r="LP16" s="200">
        <f t="shared" si="122"/>
        <v>0</v>
      </c>
      <c r="LQ16" s="200">
        <f t="shared" si="123"/>
        <v>0</v>
      </c>
      <c r="LR16" s="200" t="e">
        <f t="shared" si="124"/>
        <v>#N/A</v>
      </c>
      <c r="LS16" s="210">
        <f t="shared" si="125"/>
        <v>0</v>
      </c>
      <c r="LT16" s="202">
        <f t="shared" si="126"/>
        <v>0</v>
      </c>
      <c r="LW16" s="166"/>
      <c r="LX16" s="213"/>
      <c r="LY16" s="214"/>
      <c r="LZ16" s="215"/>
      <c r="MA16" s="215"/>
      <c r="MB16" s="216"/>
      <c r="MC16" s="209"/>
      <c r="MD16" s="209" t="e">
        <f t="shared" si="127"/>
        <v>#N/A</v>
      </c>
      <c r="ME16" s="199" t="e">
        <f t="shared" si="128"/>
        <v>#N/A</v>
      </c>
      <c r="MF16" s="200" t="e">
        <f t="shared" si="129"/>
        <v>#N/A</v>
      </c>
      <c r="MG16" s="200">
        <f t="shared" si="130"/>
        <v>0</v>
      </c>
      <c r="MH16" s="200">
        <f t="shared" si="131"/>
        <v>0</v>
      </c>
      <c r="MI16" s="200" t="e">
        <f t="shared" si="132"/>
        <v>#N/A</v>
      </c>
      <c r="MJ16" s="210">
        <f t="shared" si="133"/>
        <v>0</v>
      </c>
      <c r="MK16" s="202">
        <f t="shared" si="134"/>
        <v>0</v>
      </c>
      <c r="MN16" s="166"/>
      <c r="MO16" s="213"/>
      <c r="MP16" s="214"/>
      <c r="MQ16" s="215"/>
      <c r="MR16" s="215"/>
      <c r="MS16" s="216"/>
      <c r="MT16" s="209"/>
      <c r="MU16" s="209" t="e">
        <f t="shared" si="135"/>
        <v>#N/A</v>
      </c>
      <c r="MV16" s="199" t="e">
        <f t="shared" si="136"/>
        <v>#N/A</v>
      </c>
      <c r="MW16" s="200" t="e">
        <f t="shared" si="137"/>
        <v>#N/A</v>
      </c>
      <c r="MX16" s="200">
        <f t="shared" si="138"/>
        <v>0</v>
      </c>
      <c r="MY16" s="200">
        <f t="shared" si="139"/>
        <v>0</v>
      </c>
      <c r="MZ16" s="200" t="e">
        <f t="shared" si="140"/>
        <v>#N/A</v>
      </c>
      <c r="NA16" s="210">
        <f t="shared" si="141"/>
        <v>0</v>
      </c>
      <c r="NB16" s="202">
        <f t="shared" si="142"/>
        <v>0</v>
      </c>
      <c r="NE16" s="166"/>
      <c r="NF16" s="213"/>
      <c r="NG16" s="214"/>
      <c r="NH16" s="215"/>
      <c r="NI16" s="215"/>
      <c r="NJ16" s="216"/>
      <c r="NK16" s="209"/>
      <c r="NL16" s="209" t="e">
        <f t="shared" si="143"/>
        <v>#N/A</v>
      </c>
      <c r="NM16" s="199" t="e">
        <f t="shared" si="144"/>
        <v>#N/A</v>
      </c>
      <c r="NN16" s="200" t="e">
        <f t="shared" si="145"/>
        <v>#N/A</v>
      </c>
      <c r="NO16" s="200">
        <f t="shared" si="146"/>
        <v>0</v>
      </c>
      <c r="NP16" s="200">
        <f t="shared" si="147"/>
        <v>0</v>
      </c>
      <c r="NQ16" s="200" t="e">
        <f t="shared" si="148"/>
        <v>#N/A</v>
      </c>
      <c r="NR16" s="210">
        <f t="shared" si="149"/>
        <v>0</v>
      </c>
      <c r="NS16" s="202">
        <f t="shared" si="150"/>
        <v>0</v>
      </c>
      <c r="NV16" s="166"/>
      <c r="NW16" s="213"/>
      <c r="NX16" s="214"/>
      <c r="NY16" s="215"/>
      <c r="NZ16" s="215"/>
      <c r="OA16" s="216"/>
      <c r="OB16" s="209"/>
      <c r="OC16" s="209" t="e">
        <f t="shared" si="151"/>
        <v>#N/A</v>
      </c>
      <c r="OD16" s="199" t="e">
        <f t="shared" si="152"/>
        <v>#N/A</v>
      </c>
      <c r="OE16" s="200" t="e">
        <f t="shared" si="153"/>
        <v>#N/A</v>
      </c>
      <c r="OF16" s="200">
        <f t="shared" si="154"/>
        <v>0</v>
      </c>
      <c r="OG16" s="200">
        <f t="shared" si="155"/>
        <v>0</v>
      </c>
      <c r="OH16" s="200" t="e">
        <f t="shared" si="156"/>
        <v>#N/A</v>
      </c>
      <c r="OI16" s="210">
        <f t="shared" si="157"/>
        <v>0</v>
      </c>
      <c r="OJ16" s="202">
        <f t="shared" si="158"/>
        <v>0</v>
      </c>
      <c r="OM16" s="166"/>
      <c r="ON16" s="213"/>
      <c r="OO16" s="214"/>
      <c r="OP16" s="215"/>
      <c r="OQ16" s="215"/>
      <c r="OR16" s="216"/>
      <c r="OS16" s="209"/>
      <c r="OT16" s="209" t="e">
        <f t="shared" si="159"/>
        <v>#N/A</v>
      </c>
      <c r="OU16" s="199" t="e">
        <f t="shared" si="160"/>
        <v>#N/A</v>
      </c>
      <c r="OV16" s="200" t="e">
        <f t="shared" si="161"/>
        <v>#N/A</v>
      </c>
      <c r="OW16" s="200">
        <f t="shared" si="162"/>
        <v>0</v>
      </c>
      <c r="OX16" s="200">
        <f t="shared" si="163"/>
        <v>0</v>
      </c>
      <c r="OY16" s="200" t="e">
        <f t="shared" si="164"/>
        <v>#N/A</v>
      </c>
      <c r="OZ16" s="210">
        <f t="shared" si="165"/>
        <v>0</v>
      </c>
      <c r="PA16" s="202">
        <f t="shared" si="166"/>
        <v>0</v>
      </c>
      <c r="PD16" s="166"/>
      <c r="PE16" s="213"/>
      <c r="PF16" s="214"/>
      <c r="PG16" s="215"/>
      <c r="PH16" s="215"/>
      <c r="PI16" s="216"/>
      <c r="PJ16" s="209"/>
      <c r="PK16" s="209" t="e">
        <f t="shared" si="167"/>
        <v>#N/A</v>
      </c>
      <c r="PL16" s="199" t="e">
        <f t="shared" si="168"/>
        <v>#N/A</v>
      </c>
      <c r="PM16" s="200" t="e">
        <f t="shared" si="169"/>
        <v>#N/A</v>
      </c>
      <c r="PN16" s="200">
        <f t="shared" si="170"/>
        <v>0</v>
      </c>
      <c r="PO16" s="200">
        <f t="shared" si="171"/>
        <v>0</v>
      </c>
      <c r="PP16" s="200" t="e">
        <f t="shared" si="172"/>
        <v>#N/A</v>
      </c>
      <c r="PQ16" s="210">
        <f t="shared" si="173"/>
        <v>0</v>
      </c>
      <c r="PR16" s="202">
        <f t="shared" si="174"/>
        <v>0</v>
      </c>
      <c r="PU16" s="166"/>
      <c r="PV16" s="213"/>
      <c r="PW16" s="214"/>
      <c r="PX16" s="215"/>
      <c r="PY16" s="215"/>
      <c r="PZ16" s="216"/>
      <c r="QA16" s="209"/>
      <c r="QB16" s="209" t="e">
        <f t="shared" si="175"/>
        <v>#N/A</v>
      </c>
      <c r="QC16" s="199" t="e">
        <f t="shared" si="176"/>
        <v>#N/A</v>
      </c>
      <c r="QD16" s="200" t="e">
        <f t="shared" si="177"/>
        <v>#N/A</v>
      </c>
      <c r="QE16" s="200">
        <f t="shared" si="178"/>
        <v>0</v>
      </c>
      <c r="QF16" s="200">
        <f t="shared" si="179"/>
        <v>0</v>
      </c>
      <c r="QG16" s="200" t="e">
        <f t="shared" si="180"/>
        <v>#N/A</v>
      </c>
      <c r="QH16" s="210">
        <f t="shared" si="181"/>
        <v>0</v>
      </c>
      <c r="QI16" s="202">
        <f t="shared" si="182"/>
        <v>0</v>
      </c>
      <c r="QL16" s="166"/>
      <c r="QM16" s="213"/>
      <c r="QN16" s="214"/>
      <c r="QO16" s="215"/>
      <c r="QP16" s="215"/>
      <c r="QQ16" s="216"/>
      <c r="QR16" s="209"/>
      <c r="QS16" s="209" t="e">
        <f t="shared" si="183"/>
        <v>#N/A</v>
      </c>
      <c r="QT16" s="199" t="e">
        <f t="shared" si="184"/>
        <v>#N/A</v>
      </c>
      <c r="QU16" s="200" t="e">
        <f t="shared" si="185"/>
        <v>#N/A</v>
      </c>
      <c r="QV16" s="200">
        <f t="shared" si="186"/>
        <v>0</v>
      </c>
      <c r="QW16" s="200">
        <f t="shared" si="187"/>
        <v>0</v>
      </c>
      <c r="QX16" s="200" t="e">
        <f t="shared" si="188"/>
        <v>#N/A</v>
      </c>
      <c r="QY16" s="210">
        <f t="shared" si="189"/>
        <v>0</v>
      </c>
      <c r="QZ16" s="202">
        <f t="shared" si="190"/>
        <v>0</v>
      </c>
      <c r="RC16" s="166"/>
      <c r="RD16" s="213"/>
      <c r="RE16" s="214"/>
      <c r="RF16" s="215"/>
      <c r="RG16" s="215"/>
      <c r="RH16" s="216"/>
      <c r="RI16" s="209"/>
      <c r="RJ16" s="209" t="e">
        <f t="shared" si="191"/>
        <v>#N/A</v>
      </c>
      <c r="RK16" s="199" t="e">
        <f t="shared" si="192"/>
        <v>#N/A</v>
      </c>
      <c r="RL16" s="200" t="e">
        <f t="shared" si="193"/>
        <v>#N/A</v>
      </c>
      <c r="RM16" s="200">
        <f t="shared" si="194"/>
        <v>0</v>
      </c>
      <c r="RN16" s="200">
        <f t="shared" si="195"/>
        <v>0</v>
      </c>
      <c r="RO16" s="200" t="e">
        <f t="shared" si="196"/>
        <v>#N/A</v>
      </c>
      <c r="RP16" s="210">
        <f t="shared" si="197"/>
        <v>0</v>
      </c>
      <c r="RQ16" s="202">
        <f t="shared" si="198"/>
        <v>0</v>
      </c>
      <c r="RT16" s="166"/>
      <c r="RU16" s="213"/>
      <c r="RV16" s="214"/>
      <c r="RW16" s="215"/>
      <c r="RX16" s="215"/>
      <c r="RY16" s="216"/>
      <c r="RZ16" s="209"/>
      <c r="SA16" s="209" t="e">
        <f t="shared" si="199"/>
        <v>#N/A</v>
      </c>
      <c r="SB16" s="199" t="e">
        <f t="shared" si="200"/>
        <v>#N/A</v>
      </c>
      <c r="SC16" s="200" t="e">
        <f t="shared" si="201"/>
        <v>#N/A</v>
      </c>
      <c r="SD16" s="200">
        <f t="shared" si="202"/>
        <v>0</v>
      </c>
      <c r="SE16" s="200">
        <f t="shared" si="203"/>
        <v>0</v>
      </c>
      <c r="SF16" s="200" t="e">
        <f t="shared" si="204"/>
        <v>#N/A</v>
      </c>
      <c r="SG16" s="210">
        <f t="shared" si="205"/>
        <v>0</v>
      </c>
      <c r="SH16" s="202">
        <f t="shared" si="206"/>
        <v>0</v>
      </c>
      <c r="SK16" s="166"/>
      <c r="SL16" s="213"/>
      <c r="SM16" s="214"/>
      <c r="SN16" s="215"/>
      <c r="SO16" s="215"/>
      <c r="SP16" s="216"/>
      <c r="SQ16" s="209"/>
      <c r="SR16" s="209" t="e">
        <f t="shared" si="207"/>
        <v>#N/A</v>
      </c>
      <c r="SS16" s="199" t="e">
        <f t="shared" si="208"/>
        <v>#N/A</v>
      </c>
      <c r="ST16" s="200" t="e">
        <f t="shared" si="209"/>
        <v>#N/A</v>
      </c>
      <c r="SU16" s="200">
        <f t="shared" si="210"/>
        <v>0</v>
      </c>
      <c r="SV16" s="200">
        <f t="shared" si="211"/>
        <v>0</v>
      </c>
      <c r="SW16" s="200" t="e">
        <f t="shared" si="212"/>
        <v>#N/A</v>
      </c>
      <c r="SX16" s="210">
        <f t="shared" si="213"/>
        <v>0</v>
      </c>
      <c r="SY16" s="202">
        <f t="shared" si="214"/>
        <v>0</v>
      </c>
    </row>
    <row r="17" spans="2:519" ht="76.5" customHeight="1" thickTop="1" thickBot="1">
      <c r="B17" s="203" t="s">
        <v>215</v>
      </c>
      <c r="C17" s="211" t="s">
        <v>201</v>
      </c>
      <c r="D17" s="167" t="s">
        <v>223</v>
      </c>
      <c r="E17" s="212" t="s">
        <v>222</v>
      </c>
      <c r="F17" s="206">
        <v>1</v>
      </c>
      <c r="G17" s="207">
        <v>0</v>
      </c>
      <c r="H17" s="208">
        <f t="shared" si="316"/>
        <v>0</v>
      </c>
      <c r="I17" s="209"/>
      <c r="L17" s="375" t="s">
        <v>215</v>
      </c>
      <c r="M17" s="382">
        <v>2.2999999999999998</v>
      </c>
      <c r="N17" s="391" t="s">
        <v>223</v>
      </c>
      <c r="O17" s="383" t="s">
        <v>222</v>
      </c>
      <c r="P17" s="379">
        <v>1</v>
      </c>
      <c r="Q17" s="380">
        <v>10000</v>
      </c>
      <c r="R17" s="381">
        <f t="shared" si="317"/>
        <v>10000</v>
      </c>
      <c r="S17" s="162">
        <f t="shared" si="215"/>
        <v>1</v>
      </c>
      <c r="T17" s="190">
        <f t="shared" si="11"/>
        <v>1</v>
      </c>
      <c r="U17" s="190">
        <f t="shared" si="216"/>
        <v>1</v>
      </c>
      <c r="V17" s="190">
        <f t="shared" si="12"/>
        <v>1</v>
      </c>
      <c r="W17" s="190">
        <f t="shared" si="13"/>
        <v>1</v>
      </c>
      <c r="X17" s="200">
        <f t="shared" si="14"/>
        <v>1</v>
      </c>
      <c r="Y17" s="210">
        <f t="shared" si="15"/>
        <v>10000</v>
      </c>
      <c r="Z17" s="202">
        <f t="shared" si="16"/>
        <v>0</v>
      </c>
      <c r="AA17" s="185"/>
      <c r="AB17" s="185"/>
      <c r="AC17" s="446" t="s">
        <v>215</v>
      </c>
      <c r="AD17" s="448" t="s">
        <v>201</v>
      </c>
      <c r="AE17" s="391" t="s">
        <v>223</v>
      </c>
      <c r="AF17" s="383" t="s">
        <v>222</v>
      </c>
      <c r="AG17" s="379">
        <v>1</v>
      </c>
      <c r="AH17" s="380">
        <v>16185</v>
      </c>
      <c r="AI17" s="381">
        <f t="shared" si="318"/>
        <v>16185</v>
      </c>
      <c r="AJ17" s="162">
        <f t="shared" si="217"/>
        <v>1</v>
      </c>
      <c r="AK17" s="190">
        <f t="shared" si="218"/>
        <v>1</v>
      </c>
      <c r="AL17" s="190">
        <f t="shared" si="219"/>
        <v>1</v>
      </c>
      <c r="AM17" s="190">
        <f t="shared" si="220"/>
        <v>1</v>
      </c>
      <c r="AN17" s="190">
        <f t="shared" si="221"/>
        <v>1</v>
      </c>
      <c r="AO17" s="200">
        <f t="shared" si="222"/>
        <v>1</v>
      </c>
      <c r="AP17" s="210">
        <f t="shared" si="223"/>
        <v>16185</v>
      </c>
      <c r="AQ17" s="202">
        <f t="shared" si="224"/>
        <v>0</v>
      </c>
      <c r="AR17" s="185"/>
      <c r="AS17" s="185"/>
      <c r="AT17" s="467" t="s">
        <v>215</v>
      </c>
      <c r="AU17" s="390" t="s">
        <v>201</v>
      </c>
      <c r="AV17" s="167" t="s">
        <v>223</v>
      </c>
      <c r="AW17" s="453" t="s">
        <v>222</v>
      </c>
      <c r="AX17" s="454">
        <v>1</v>
      </c>
      <c r="AY17" s="455">
        <v>26000</v>
      </c>
      <c r="AZ17" s="452">
        <f t="shared" si="319"/>
        <v>26000</v>
      </c>
      <c r="BA17" s="162">
        <f t="shared" si="225"/>
        <v>1</v>
      </c>
      <c r="BB17" s="190">
        <f t="shared" si="226"/>
        <v>1</v>
      </c>
      <c r="BC17" s="190">
        <f t="shared" si="227"/>
        <v>1</v>
      </c>
      <c r="BD17" s="190">
        <f t="shared" si="228"/>
        <v>1</v>
      </c>
      <c r="BE17" s="190">
        <f t="shared" si="229"/>
        <v>1</v>
      </c>
      <c r="BF17" s="200">
        <f t="shared" si="230"/>
        <v>1</v>
      </c>
      <c r="BG17" s="210">
        <f t="shared" si="231"/>
        <v>26000</v>
      </c>
      <c r="BH17" s="202">
        <f t="shared" si="232"/>
        <v>0</v>
      </c>
      <c r="BK17" s="461" t="s">
        <v>215</v>
      </c>
      <c r="BL17" s="382" t="s">
        <v>201</v>
      </c>
      <c r="BM17" s="391" t="s">
        <v>223</v>
      </c>
      <c r="BN17" s="383" t="s">
        <v>222</v>
      </c>
      <c r="BO17" s="379">
        <v>1</v>
      </c>
      <c r="BP17" s="380">
        <v>44702.399999999994</v>
      </c>
      <c r="BQ17" s="381">
        <f t="shared" si="233"/>
        <v>44702.399999999994</v>
      </c>
      <c r="BR17" s="162">
        <f t="shared" si="234"/>
        <v>1</v>
      </c>
      <c r="BS17" s="190">
        <f t="shared" si="235"/>
        <v>1</v>
      </c>
      <c r="BT17" s="190">
        <f t="shared" si="236"/>
        <v>1</v>
      </c>
      <c r="BU17" s="190">
        <f t="shared" si="237"/>
        <v>1</v>
      </c>
      <c r="BV17" s="190">
        <f t="shared" si="238"/>
        <v>1</v>
      </c>
      <c r="BW17" s="200">
        <f t="shared" si="239"/>
        <v>1</v>
      </c>
      <c r="BX17" s="210">
        <f t="shared" si="240"/>
        <v>44702</v>
      </c>
      <c r="BY17" s="202">
        <f t="shared" si="241"/>
        <v>0.39999999999417923</v>
      </c>
      <c r="CB17" s="461" t="s">
        <v>215</v>
      </c>
      <c r="CC17" s="382" t="s">
        <v>201</v>
      </c>
      <c r="CD17" s="391" t="s">
        <v>223</v>
      </c>
      <c r="CE17" s="383" t="s">
        <v>222</v>
      </c>
      <c r="CF17" s="379">
        <v>1</v>
      </c>
      <c r="CG17" s="380">
        <v>11000</v>
      </c>
      <c r="CH17" s="381">
        <f t="shared" si="320"/>
        <v>11000</v>
      </c>
      <c r="CI17" s="162">
        <f t="shared" si="242"/>
        <v>1</v>
      </c>
      <c r="CJ17" s="190">
        <f t="shared" si="243"/>
        <v>1</v>
      </c>
      <c r="CK17" s="190">
        <f t="shared" si="244"/>
        <v>1</v>
      </c>
      <c r="CL17" s="190">
        <f t="shared" si="245"/>
        <v>1</v>
      </c>
      <c r="CM17" s="190">
        <f t="shared" si="246"/>
        <v>1</v>
      </c>
      <c r="CN17" s="200">
        <f t="shared" si="247"/>
        <v>1</v>
      </c>
      <c r="CO17" s="210">
        <f t="shared" si="248"/>
        <v>11000</v>
      </c>
      <c r="CP17" s="202">
        <f t="shared" si="249"/>
        <v>0</v>
      </c>
      <c r="CS17" s="461" t="s">
        <v>215</v>
      </c>
      <c r="CT17" s="382" t="s">
        <v>201</v>
      </c>
      <c r="CU17" s="391" t="s">
        <v>223</v>
      </c>
      <c r="CV17" s="383" t="s">
        <v>222</v>
      </c>
      <c r="CW17" s="379">
        <v>1</v>
      </c>
      <c r="CX17" s="565">
        <v>35595</v>
      </c>
      <c r="CY17" s="381">
        <f t="shared" si="250"/>
        <v>35595</v>
      </c>
      <c r="CZ17" s="162">
        <f t="shared" si="251"/>
        <v>1</v>
      </c>
      <c r="DA17" s="190">
        <f t="shared" si="252"/>
        <v>1</v>
      </c>
      <c r="DB17" s="190">
        <f t="shared" si="253"/>
        <v>1</v>
      </c>
      <c r="DC17" s="190">
        <f t="shared" si="254"/>
        <v>1</v>
      </c>
      <c r="DD17" s="190">
        <f t="shared" si="255"/>
        <v>1</v>
      </c>
      <c r="DE17" s="200">
        <f t="shared" si="256"/>
        <v>1</v>
      </c>
      <c r="DF17" s="210">
        <f t="shared" si="257"/>
        <v>35595</v>
      </c>
      <c r="DG17" s="202">
        <f t="shared" si="258"/>
        <v>0</v>
      </c>
      <c r="DJ17" s="461" t="s">
        <v>215</v>
      </c>
      <c r="DK17" s="382" t="s">
        <v>201</v>
      </c>
      <c r="DL17" s="571" t="s">
        <v>223</v>
      </c>
      <c r="DM17" s="383" t="s">
        <v>222</v>
      </c>
      <c r="DN17" s="379">
        <v>1</v>
      </c>
      <c r="DO17" s="380">
        <v>12016.2</v>
      </c>
      <c r="DP17" s="381">
        <f t="shared" si="321"/>
        <v>12016.2</v>
      </c>
      <c r="DQ17" s="162">
        <f t="shared" si="259"/>
        <v>1</v>
      </c>
      <c r="DR17" s="190">
        <f t="shared" si="260"/>
        <v>1</v>
      </c>
      <c r="DS17" s="190">
        <f t="shared" si="261"/>
        <v>1</v>
      </c>
      <c r="DT17" s="190">
        <f t="shared" si="262"/>
        <v>1</v>
      </c>
      <c r="DU17" s="190">
        <f t="shared" si="263"/>
        <v>1</v>
      </c>
      <c r="DV17" s="200">
        <f t="shared" si="264"/>
        <v>1</v>
      </c>
      <c r="DW17" s="210">
        <f t="shared" si="265"/>
        <v>12016</v>
      </c>
      <c r="DX17" s="202">
        <f t="shared" si="266"/>
        <v>0.2000000000007276</v>
      </c>
      <c r="EA17" s="461" t="s">
        <v>215</v>
      </c>
      <c r="EB17" s="382" t="s">
        <v>201</v>
      </c>
      <c r="EC17" s="391" t="s">
        <v>223</v>
      </c>
      <c r="ED17" s="383" t="s">
        <v>222</v>
      </c>
      <c r="EE17" s="379">
        <v>1</v>
      </c>
      <c r="EF17" s="380">
        <v>14100</v>
      </c>
      <c r="EG17" s="381">
        <f t="shared" si="47"/>
        <v>14100</v>
      </c>
      <c r="EH17" s="162">
        <f t="shared" si="267"/>
        <v>1</v>
      </c>
      <c r="EI17" s="190">
        <f t="shared" si="268"/>
        <v>1</v>
      </c>
      <c r="EJ17" s="190">
        <f t="shared" si="269"/>
        <v>1</v>
      </c>
      <c r="EK17" s="190">
        <f t="shared" si="270"/>
        <v>1</v>
      </c>
      <c r="EL17" s="190">
        <f t="shared" si="271"/>
        <v>1</v>
      </c>
      <c r="EM17" s="200">
        <f t="shared" si="272"/>
        <v>1</v>
      </c>
      <c r="EN17" s="210">
        <f t="shared" si="273"/>
        <v>14100</v>
      </c>
      <c r="EO17" s="202">
        <f t="shared" si="274"/>
        <v>0</v>
      </c>
      <c r="ER17" s="461" t="s">
        <v>215</v>
      </c>
      <c r="ES17" s="382" t="s">
        <v>201</v>
      </c>
      <c r="ET17" s="391" t="s">
        <v>223</v>
      </c>
      <c r="EU17" s="383" t="s">
        <v>222</v>
      </c>
      <c r="EV17" s="379">
        <v>1</v>
      </c>
      <c r="EW17" s="380">
        <v>44480</v>
      </c>
      <c r="EX17" s="381">
        <f t="shared" si="275"/>
        <v>44480</v>
      </c>
      <c r="EY17" s="162">
        <f t="shared" si="276"/>
        <v>1</v>
      </c>
      <c r="EZ17" s="190">
        <f t="shared" si="277"/>
        <v>1</v>
      </c>
      <c r="FA17" s="190">
        <f t="shared" si="278"/>
        <v>1</v>
      </c>
      <c r="FB17" s="190">
        <f t="shared" si="279"/>
        <v>1</v>
      </c>
      <c r="FC17" s="190">
        <f t="shared" si="280"/>
        <v>1</v>
      </c>
      <c r="FD17" s="200">
        <f t="shared" si="281"/>
        <v>1</v>
      </c>
      <c r="FE17" s="210">
        <f t="shared" si="282"/>
        <v>44480</v>
      </c>
      <c r="FF17" s="202">
        <f t="shared" si="283"/>
        <v>0</v>
      </c>
      <c r="FI17" s="461" t="s">
        <v>215</v>
      </c>
      <c r="FJ17" s="382" t="s">
        <v>201</v>
      </c>
      <c r="FK17" s="391" t="s">
        <v>223</v>
      </c>
      <c r="FL17" s="383" t="s">
        <v>222</v>
      </c>
      <c r="FM17" s="379">
        <v>1</v>
      </c>
      <c r="FN17" s="380">
        <v>11868</v>
      </c>
      <c r="FO17" s="381">
        <f t="shared" si="322"/>
        <v>11868</v>
      </c>
      <c r="FP17" s="162">
        <f t="shared" si="284"/>
        <v>1</v>
      </c>
      <c r="FQ17" s="190">
        <f t="shared" si="285"/>
        <v>1</v>
      </c>
      <c r="FR17" s="190">
        <f t="shared" si="286"/>
        <v>1</v>
      </c>
      <c r="FS17" s="190">
        <f t="shared" si="287"/>
        <v>1</v>
      </c>
      <c r="FT17" s="190">
        <f t="shared" si="288"/>
        <v>1</v>
      </c>
      <c r="FU17" s="200">
        <f t="shared" si="289"/>
        <v>1</v>
      </c>
      <c r="FV17" s="210">
        <f t="shared" si="290"/>
        <v>11868</v>
      </c>
      <c r="FW17" s="202">
        <f t="shared" si="291"/>
        <v>0</v>
      </c>
      <c r="FZ17" s="461" t="s">
        <v>215</v>
      </c>
      <c r="GA17" s="382" t="s">
        <v>201</v>
      </c>
      <c r="GB17" s="391" t="s">
        <v>223</v>
      </c>
      <c r="GC17" s="383" t="s">
        <v>222</v>
      </c>
      <c r="GD17" s="379">
        <v>1</v>
      </c>
      <c r="GE17" s="582">
        <v>14500</v>
      </c>
      <c r="GF17" s="381">
        <f t="shared" si="323"/>
        <v>14500</v>
      </c>
      <c r="GG17" s="162">
        <f t="shared" si="292"/>
        <v>1</v>
      </c>
      <c r="GH17" s="190">
        <f t="shared" si="293"/>
        <v>1</v>
      </c>
      <c r="GI17" s="190">
        <f t="shared" si="294"/>
        <v>1</v>
      </c>
      <c r="GJ17" s="190">
        <f t="shared" si="295"/>
        <v>1</v>
      </c>
      <c r="GK17" s="190">
        <f t="shared" si="296"/>
        <v>1</v>
      </c>
      <c r="GL17" s="200">
        <f t="shared" si="297"/>
        <v>1</v>
      </c>
      <c r="GM17" s="210">
        <f t="shared" si="298"/>
        <v>14500</v>
      </c>
      <c r="GN17" s="202">
        <f t="shared" si="299"/>
        <v>0</v>
      </c>
      <c r="GQ17" s="461" t="s">
        <v>215</v>
      </c>
      <c r="GR17" s="382" t="s">
        <v>201</v>
      </c>
      <c r="GS17" s="391" t="s">
        <v>223</v>
      </c>
      <c r="GT17" s="383" t="s">
        <v>222</v>
      </c>
      <c r="GU17" s="379">
        <v>1</v>
      </c>
      <c r="GV17" s="380">
        <v>12000</v>
      </c>
      <c r="GW17" s="381">
        <f t="shared" si="324"/>
        <v>12000</v>
      </c>
      <c r="GX17" s="162">
        <f t="shared" si="300"/>
        <v>1</v>
      </c>
      <c r="GY17" s="190">
        <f t="shared" si="301"/>
        <v>1</v>
      </c>
      <c r="GZ17" s="190">
        <f t="shared" si="302"/>
        <v>1</v>
      </c>
      <c r="HA17" s="190">
        <f t="shared" si="303"/>
        <v>1</v>
      </c>
      <c r="HB17" s="190">
        <f t="shared" si="304"/>
        <v>1</v>
      </c>
      <c r="HC17" s="200">
        <f t="shared" si="305"/>
        <v>1</v>
      </c>
      <c r="HD17" s="210">
        <f t="shared" si="306"/>
        <v>12000</v>
      </c>
      <c r="HE17" s="202">
        <f t="shared" si="307"/>
        <v>0</v>
      </c>
      <c r="HH17" s="461" t="s">
        <v>215</v>
      </c>
      <c r="HI17" s="382" t="s">
        <v>201</v>
      </c>
      <c r="HJ17" s="391" t="s">
        <v>223</v>
      </c>
      <c r="HK17" s="383" t="s">
        <v>222</v>
      </c>
      <c r="HL17" s="379">
        <v>1</v>
      </c>
      <c r="HM17" s="380">
        <v>20610</v>
      </c>
      <c r="HN17" s="381">
        <f t="shared" si="325"/>
        <v>20610</v>
      </c>
      <c r="HO17" s="162">
        <f t="shared" si="308"/>
        <v>1</v>
      </c>
      <c r="HP17" s="190">
        <f t="shared" si="309"/>
        <v>1</v>
      </c>
      <c r="HQ17" s="190">
        <f t="shared" si="310"/>
        <v>1</v>
      </c>
      <c r="HR17" s="190">
        <f t="shared" si="311"/>
        <v>1</v>
      </c>
      <c r="HS17" s="190">
        <f t="shared" si="312"/>
        <v>1</v>
      </c>
      <c r="HT17" s="200">
        <f t="shared" si="313"/>
        <v>1</v>
      </c>
      <c r="HU17" s="210">
        <f t="shared" si="314"/>
        <v>20610</v>
      </c>
      <c r="HV17" s="202">
        <f t="shared" si="315"/>
        <v>0</v>
      </c>
      <c r="HY17" s="217"/>
      <c r="HZ17" s="170"/>
      <c r="IA17" s="212"/>
      <c r="IB17" s="206"/>
      <c r="IC17" s="207"/>
      <c r="ID17" s="208"/>
      <c r="IE17" s="209"/>
      <c r="IF17" s="209" t="e">
        <f t="shared" si="79"/>
        <v>#N/A</v>
      </c>
      <c r="IG17" s="199" t="e">
        <f t="shared" si="80"/>
        <v>#N/A</v>
      </c>
      <c r="IH17" s="200" t="e">
        <f t="shared" si="81"/>
        <v>#N/A</v>
      </c>
      <c r="II17" s="200">
        <f t="shared" si="82"/>
        <v>0</v>
      </c>
      <c r="IJ17" s="200">
        <f t="shared" si="83"/>
        <v>0</v>
      </c>
      <c r="IK17" s="200" t="e">
        <f t="shared" si="84"/>
        <v>#N/A</v>
      </c>
      <c r="IL17" s="210">
        <f t="shared" si="85"/>
        <v>0</v>
      </c>
      <c r="IM17" s="202">
        <f t="shared" si="86"/>
        <v>0</v>
      </c>
      <c r="IP17" s="217"/>
      <c r="IQ17" s="170"/>
      <c r="IR17" s="212"/>
      <c r="IS17" s="206"/>
      <c r="IT17" s="207"/>
      <c r="IU17" s="208"/>
      <c r="IV17" s="209"/>
      <c r="IW17" s="209" t="e">
        <f t="shared" si="87"/>
        <v>#N/A</v>
      </c>
      <c r="IX17" s="199" t="e">
        <f t="shared" si="88"/>
        <v>#N/A</v>
      </c>
      <c r="IY17" s="200" t="e">
        <f t="shared" si="89"/>
        <v>#N/A</v>
      </c>
      <c r="IZ17" s="200">
        <f t="shared" si="90"/>
        <v>0</v>
      </c>
      <c r="JA17" s="200">
        <f t="shared" si="91"/>
        <v>0</v>
      </c>
      <c r="JB17" s="200" t="e">
        <f t="shared" si="92"/>
        <v>#N/A</v>
      </c>
      <c r="JC17" s="210">
        <f t="shared" si="93"/>
        <v>0</v>
      </c>
      <c r="JD17" s="202">
        <f t="shared" si="94"/>
        <v>0</v>
      </c>
      <c r="JG17" s="217"/>
      <c r="JH17" s="170"/>
      <c r="JI17" s="212"/>
      <c r="JJ17" s="206"/>
      <c r="JK17" s="207"/>
      <c r="JL17" s="208"/>
      <c r="JM17" s="209"/>
      <c r="JN17" s="209" t="e">
        <f t="shared" si="95"/>
        <v>#N/A</v>
      </c>
      <c r="JO17" s="199" t="e">
        <f t="shared" si="96"/>
        <v>#N/A</v>
      </c>
      <c r="JP17" s="200" t="e">
        <f t="shared" si="97"/>
        <v>#N/A</v>
      </c>
      <c r="JQ17" s="200">
        <f t="shared" si="98"/>
        <v>0</v>
      </c>
      <c r="JR17" s="200">
        <f t="shared" si="99"/>
        <v>0</v>
      </c>
      <c r="JS17" s="200" t="e">
        <f t="shared" si="100"/>
        <v>#N/A</v>
      </c>
      <c r="JT17" s="210">
        <f t="shared" si="101"/>
        <v>0</v>
      </c>
      <c r="JU17" s="202">
        <f t="shared" si="102"/>
        <v>0</v>
      </c>
      <c r="JX17" s="217"/>
      <c r="JY17" s="170"/>
      <c r="JZ17" s="212"/>
      <c r="KA17" s="206"/>
      <c r="KB17" s="207"/>
      <c r="KC17" s="208"/>
      <c r="KD17" s="209"/>
      <c r="KE17" s="209" t="e">
        <f t="shared" si="103"/>
        <v>#N/A</v>
      </c>
      <c r="KF17" s="199" t="e">
        <f t="shared" si="104"/>
        <v>#N/A</v>
      </c>
      <c r="KG17" s="200" t="e">
        <f t="shared" si="105"/>
        <v>#N/A</v>
      </c>
      <c r="KH17" s="200">
        <f t="shared" si="106"/>
        <v>0</v>
      </c>
      <c r="KI17" s="200">
        <f t="shared" si="107"/>
        <v>0</v>
      </c>
      <c r="KJ17" s="200" t="e">
        <f t="shared" si="108"/>
        <v>#N/A</v>
      </c>
      <c r="KK17" s="210">
        <f t="shared" si="109"/>
        <v>0</v>
      </c>
      <c r="KL17" s="202">
        <f t="shared" si="110"/>
        <v>0</v>
      </c>
      <c r="KO17" s="217"/>
      <c r="KP17" s="170"/>
      <c r="KQ17" s="212"/>
      <c r="KR17" s="206"/>
      <c r="KS17" s="207"/>
      <c r="KT17" s="208"/>
      <c r="KU17" s="209"/>
      <c r="KV17" s="209" t="e">
        <f t="shared" si="111"/>
        <v>#N/A</v>
      </c>
      <c r="KW17" s="199" t="e">
        <f t="shared" si="112"/>
        <v>#N/A</v>
      </c>
      <c r="KX17" s="200" t="e">
        <f t="shared" si="113"/>
        <v>#N/A</v>
      </c>
      <c r="KY17" s="200">
        <f t="shared" si="114"/>
        <v>0</v>
      </c>
      <c r="KZ17" s="200">
        <f t="shared" si="115"/>
        <v>0</v>
      </c>
      <c r="LA17" s="200" t="e">
        <f t="shared" si="116"/>
        <v>#N/A</v>
      </c>
      <c r="LB17" s="210">
        <f t="shared" si="117"/>
        <v>0</v>
      </c>
      <c r="LC17" s="202">
        <f t="shared" si="118"/>
        <v>0</v>
      </c>
      <c r="LF17" s="217"/>
      <c r="LG17" s="170"/>
      <c r="LH17" s="212"/>
      <c r="LI17" s="206"/>
      <c r="LJ17" s="207"/>
      <c r="LK17" s="208"/>
      <c r="LL17" s="209"/>
      <c r="LM17" s="209" t="e">
        <f t="shared" si="119"/>
        <v>#N/A</v>
      </c>
      <c r="LN17" s="199" t="e">
        <f t="shared" si="120"/>
        <v>#N/A</v>
      </c>
      <c r="LO17" s="200" t="e">
        <f t="shared" si="121"/>
        <v>#N/A</v>
      </c>
      <c r="LP17" s="200">
        <f t="shared" si="122"/>
        <v>0</v>
      </c>
      <c r="LQ17" s="200">
        <f t="shared" si="123"/>
        <v>0</v>
      </c>
      <c r="LR17" s="200" t="e">
        <f t="shared" si="124"/>
        <v>#N/A</v>
      </c>
      <c r="LS17" s="210">
        <f t="shared" si="125"/>
        <v>0</v>
      </c>
      <c r="LT17" s="202">
        <f t="shared" si="126"/>
        <v>0</v>
      </c>
      <c r="LW17" s="217"/>
      <c r="LX17" s="170"/>
      <c r="LY17" s="212"/>
      <c r="LZ17" s="206"/>
      <c r="MA17" s="207"/>
      <c r="MB17" s="208"/>
      <c r="MC17" s="209"/>
      <c r="MD17" s="209" t="e">
        <f t="shared" si="127"/>
        <v>#N/A</v>
      </c>
      <c r="ME17" s="199" t="e">
        <f t="shared" si="128"/>
        <v>#N/A</v>
      </c>
      <c r="MF17" s="200" t="e">
        <f t="shared" si="129"/>
        <v>#N/A</v>
      </c>
      <c r="MG17" s="200">
        <f t="shared" si="130"/>
        <v>0</v>
      </c>
      <c r="MH17" s="200">
        <f t="shared" si="131"/>
        <v>0</v>
      </c>
      <c r="MI17" s="200" t="e">
        <f t="shared" si="132"/>
        <v>#N/A</v>
      </c>
      <c r="MJ17" s="210">
        <f t="shared" si="133"/>
        <v>0</v>
      </c>
      <c r="MK17" s="202">
        <f t="shared" si="134"/>
        <v>0</v>
      </c>
      <c r="MN17" s="217"/>
      <c r="MO17" s="170"/>
      <c r="MP17" s="212"/>
      <c r="MQ17" s="206"/>
      <c r="MR17" s="207"/>
      <c r="MS17" s="208"/>
      <c r="MT17" s="209"/>
      <c r="MU17" s="209" t="e">
        <f t="shared" si="135"/>
        <v>#N/A</v>
      </c>
      <c r="MV17" s="199" t="e">
        <f t="shared" si="136"/>
        <v>#N/A</v>
      </c>
      <c r="MW17" s="200" t="e">
        <f t="shared" si="137"/>
        <v>#N/A</v>
      </c>
      <c r="MX17" s="200">
        <f t="shared" si="138"/>
        <v>0</v>
      </c>
      <c r="MY17" s="200">
        <f t="shared" si="139"/>
        <v>0</v>
      </c>
      <c r="MZ17" s="200" t="e">
        <f t="shared" si="140"/>
        <v>#N/A</v>
      </c>
      <c r="NA17" s="210">
        <f t="shared" si="141"/>
        <v>0</v>
      </c>
      <c r="NB17" s="202">
        <f t="shared" si="142"/>
        <v>0</v>
      </c>
      <c r="NE17" s="217"/>
      <c r="NF17" s="170"/>
      <c r="NG17" s="212"/>
      <c r="NH17" s="206"/>
      <c r="NI17" s="207"/>
      <c r="NJ17" s="208"/>
      <c r="NK17" s="209"/>
      <c r="NL17" s="209" t="e">
        <f t="shared" si="143"/>
        <v>#N/A</v>
      </c>
      <c r="NM17" s="199" t="e">
        <f t="shared" si="144"/>
        <v>#N/A</v>
      </c>
      <c r="NN17" s="200" t="e">
        <f t="shared" si="145"/>
        <v>#N/A</v>
      </c>
      <c r="NO17" s="200">
        <f t="shared" si="146"/>
        <v>0</v>
      </c>
      <c r="NP17" s="200">
        <f t="shared" si="147"/>
        <v>0</v>
      </c>
      <c r="NQ17" s="200" t="e">
        <f t="shared" si="148"/>
        <v>#N/A</v>
      </c>
      <c r="NR17" s="210">
        <f t="shared" si="149"/>
        <v>0</v>
      </c>
      <c r="NS17" s="202">
        <f t="shared" si="150"/>
        <v>0</v>
      </c>
      <c r="NV17" s="217"/>
      <c r="NW17" s="170"/>
      <c r="NX17" s="212"/>
      <c r="NY17" s="206"/>
      <c r="NZ17" s="207"/>
      <c r="OA17" s="208"/>
      <c r="OB17" s="209"/>
      <c r="OC17" s="209" t="e">
        <f t="shared" si="151"/>
        <v>#N/A</v>
      </c>
      <c r="OD17" s="199" t="e">
        <f t="shared" si="152"/>
        <v>#N/A</v>
      </c>
      <c r="OE17" s="200" t="e">
        <f t="shared" si="153"/>
        <v>#N/A</v>
      </c>
      <c r="OF17" s="200">
        <f t="shared" si="154"/>
        <v>0</v>
      </c>
      <c r="OG17" s="200">
        <f t="shared" si="155"/>
        <v>0</v>
      </c>
      <c r="OH17" s="200" t="e">
        <f t="shared" si="156"/>
        <v>#N/A</v>
      </c>
      <c r="OI17" s="210">
        <f t="shared" si="157"/>
        <v>0</v>
      </c>
      <c r="OJ17" s="202">
        <f t="shared" si="158"/>
        <v>0</v>
      </c>
      <c r="OM17" s="217"/>
      <c r="ON17" s="170"/>
      <c r="OO17" s="212"/>
      <c r="OP17" s="206"/>
      <c r="OQ17" s="207"/>
      <c r="OR17" s="208"/>
      <c r="OS17" s="209"/>
      <c r="OT17" s="209" t="e">
        <f t="shared" si="159"/>
        <v>#N/A</v>
      </c>
      <c r="OU17" s="199" t="e">
        <f t="shared" si="160"/>
        <v>#N/A</v>
      </c>
      <c r="OV17" s="200" t="e">
        <f t="shared" si="161"/>
        <v>#N/A</v>
      </c>
      <c r="OW17" s="200">
        <f t="shared" si="162"/>
        <v>0</v>
      </c>
      <c r="OX17" s="200">
        <f t="shared" si="163"/>
        <v>0</v>
      </c>
      <c r="OY17" s="200" t="e">
        <f t="shared" si="164"/>
        <v>#N/A</v>
      </c>
      <c r="OZ17" s="210">
        <f t="shared" si="165"/>
        <v>0</v>
      </c>
      <c r="PA17" s="202">
        <f t="shared" si="166"/>
        <v>0</v>
      </c>
      <c r="PD17" s="217"/>
      <c r="PE17" s="170"/>
      <c r="PF17" s="212"/>
      <c r="PG17" s="206"/>
      <c r="PH17" s="207"/>
      <c r="PI17" s="208"/>
      <c r="PJ17" s="209"/>
      <c r="PK17" s="209" t="e">
        <f t="shared" si="167"/>
        <v>#N/A</v>
      </c>
      <c r="PL17" s="199" t="e">
        <f t="shared" si="168"/>
        <v>#N/A</v>
      </c>
      <c r="PM17" s="200" t="e">
        <f t="shared" si="169"/>
        <v>#N/A</v>
      </c>
      <c r="PN17" s="200">
        <f t="shared" si="170"/>
        <v>0</v>
      </c>
      <c r="PO17" s="200">
        <f t="shared" si="171"/>
        <v>0</v>
      </c>
      <c r="PP17" s="200" t="e">
        <f t="shared" si="172"/>
        <v>#N/A</v>
      </c>
      <c r="PQ17" s="210">
        <f t="shared" si="173"/>
        <v>0</v>
      </c>
      <c r="PR17" s="202">
        <f t="shared" si="174"/>
        <v>0</v>
      </c>
      <c r="PU17" s="217"/>
      <c r="PV17" s="170"/>
      <c r="PW17" s="212"/>
      <c r="PX17" s="206"/>
      <c r="PY17" s="207"/>
      <c r="PZ17" s="208"/>
      <c r="QA17" s="209"/>
      <c r="QB17" s="209" t="e">
        <f t="shared" si="175"/>
        <v>#N/A</v>
      </c>
      <c r="QC17" s="199" t="e">
        <f t="shared" si="176"/>
        <v>#N/A</v>
      </c>
      <c r="QD17" s="200" t="e">
        <f t="shared" si="177"/>
        <v>#N/A</v>
      </c>
      <c r="QE17" s="200">
        <f t="shared" si="178"/>
        <v>0</v>
      </c>
      <c r="QF17" s="200">
        <f t="shared" si="179"/>
        <v>0</v>
      </c>
      <c r="QG17" s="200" t="e">
        <f t="shared" si="180"/>
        <v>#N/A</v>
      </c>
      <c r="QH17" s="210">
        <f t="shared" si="181"/>
        <v>0</v>
      </c>
      <c r="QI17" s="202">
        <f t="shared" si="182"/>
        <v>0</v>
      </c>
      <c r="QL17" s="217"/>
      <c r="QM17" s="170"/>
      <c r="QN17" s="212"/>
      <c r="QO17" s="206"/>
      <c r="QP17" s="207"/>
      <c r="QQ17" s="208"/>
      <c r="QR17" s="209"/>
      <c r="QS17" s="209" t="e">
        <f t="shared" si="183"/>
        <v>#N/A</v>
      </c>
      <c r="QT17" s="199" t="e">
        <f t="shared" si="184"/>
        <v>#N/A</v>
      </c>
      <c r="QU17" s="200" t="e">
        <f t="shared" si="185"/>
        <v>#N/A</v>
      </c>
      <c r="QV17" s="200">
        <f t="shared" si="186"/>
        <v>0</v>
      </c>
      <c r="QW17" s="200">
        <f t="shared" si="187"/>
        <v>0</v>
      </c>
      <c r="QX17" s="200" t="e">
        <f t="shared" si="188"/>
        <v>#N/A</v>
      </c>
      <c r="QY17" s="210">
        <f t="shared" si="189"/>
        <v>0</v>
      </c>
      <c r="QZ17" s="202">
        <f t="shared" si="190"/>
        <v>0</v>
      </c>
      <c r="RC17" s="217"/>
      <c r="RD17" s="170"/>
      <c r="RE17" s="212"/>
      <c r="RF17" s="206"/>
      <c r="RG17" s="207"/>
      <c r="RH17" s="208"/>
      <c r="RI17" s="209"/>
      <c r="RJ17" s="209" t="e">
        <f t="shared" si="191"/>
        <v>#N/A</v>
      </c>
      <c r="RK17" s="199" t="e">
        <f t="shared" si="192"/>
        <v>#N/A</v>
      </c>
      <c r="RL17" s="200" t="e">
        <f t="shared" si="193"/>
        <v>#N/A</v>
      </c>
      <c r="RM17" s="200">
        <f t="shared" si="194"/>
        <v>0</v>
      </c>
      <c r="RN17" s="200">
        <f t="shared" si="195"/>
        <v>0</v>
      </c>
      <c r="RO17" s="200" t="e">
        <f t="shared" si="196"/>
        <v>#N/A</v>
      </c>
      <c r="RP17" s="210">
        <f t="shared" si="197"/>
        <v>0</v>
      </c>
      <c r="RQ17" s="202">
        <f t="shared" si="198"/>
        <v>0</v>
      </c>
      <c r="RT17" s="217"/>
      <c r="RU17" s="170"/>
      <c r="RV17" s="212"/>
      <c r="RW17" s="206"/>
      <c r="RX17" s="207"/>
      <c r="RY17" s="208"/>
      <c r="RZ17" s="209"/>
      <c r="SA17" s="209" t="e">
        <f t="shared" si="199"/>
        <v>#N/A</v>
      </c>
      <c r="SB17" s="199" t="e">
        <f t="shared" si="200"/>
        <v>#N/A</v>
      </c>
      <c r="SC17" s="200" t="e">
        <f t="shared" si="201"/>
        <v>#N/A</v>
      </c>
      <c r="SD17" s="200">
        <f t="shared" si="202"/>
        <v>0</v>
      </c>
      <c r="SE17" s="200">
        <f t="shared" si="203"/>
        <v>0</v>
      </c>
      <c r="SF17" s="200" t="e">
        <f t="shared" si="204"/>
        <v>#N/A</v>
      </c>
      <c r="SG17" s="210">
        <f t="shared" si="205"/>
        <v>0</v>
      </c>
      <c r="SH17" s="202">
        <f t="shared" si="206"/>
        <v>0</v>
      </c>
      <c r="SK17" s="217"/>
      <c r="SL17" s="170"/>
      <c r="SM17" s="212"/>
      <c r="SN17" s="206"/>
      <c r="SO17" s="207"/>
      <c r="SP17" s="208"/>
      <c r="SQ17" s="209"/>
      <c r="SR17" s="209" t="e">
        <f t="shared" si="207"/>
        <v>#N/A</v>
      </c>
      <c r="SS17" s="199" t="e">
        <f t="shared" si="208"/>
        <v>#N/A</v>
      </c>
      <c r="ST17" s="200" t="e">
        <f t="shared" si="209"/>
        <v>#N/A</v>
      </c>
      <c r="SU17" s="200">
        <f t="shared" si="210"/>
        <v>0</v>
      </c>
      <c r="SV17" s="200">
        <f t="shared" si="211"/>
        <v>0</v>
      </c>
      <c r="SW17" s="200" t="e">
        <f t="shared" si="212"/>
        <v>#N/A</v>
      </c>
      <c r="SX17" s="210">
        <f t="shared" si="213"/>
        <v>0</v>
      </c>
      <c r="SY17" s="202">
        <f t="shared" si="214"/>
        <v>0</v>
      </c>
    </row>
    <row r="18" spans="2:519" ht="117.75" customHeight="1" thickTop="1" thickBot="1">
      <c r="B18" s="203" t="s">
        <v>220</v>
      </c>
      <c r="C18" s="218" t="s">
        <v>203</v>
      </c>
      <c r="D18" s="170" t="s">
        <v>224</v>
      </c>
      <c r="E18" s="212" t="s">
        <v>222</v>
      </c>
      <c r="F18" s="206">
        <v>1</v>
      </c>
      <c r="G18" s="207">
        <v>0</v>
      </c>
      <c r="H18" s="208">
        <f t="shared" si="316"/>
        <v>0</v>
      </c>
      <c r="I18" s="209"/>
      <c r="L18" s="375" t="s">
        <v>220</v>
      </c>
      <c r="M18" s="390">
        <v>2.4</v>
      </c>
      <c r="N18" s="377" t="s">
        <v>224</v>
      </c>
      <c r="O18" s="383" t="s">
        <v>222</v>
      </c>
      <c r="P18" s="379">
        <v>1</v>
      </c>
      <c r="Q18" s="380">
        <v>20000</v>
      </c>
      <c r="R18" s="381">
        <f t="shared" si="317"/>
        <v>20000</v>
      </c>
      <c r="S18" s="162">
        <f t="shared" si="215"/>
        <v>1</v>
      </c>
      <c r="T18" s="190">
        <f t="shared" si="11"/>
        <v>1</v>
      </c>
      <c r="U18" s="190">
        <f t="shared" si="216"/>
        <v>1</v>
      </c>
      <c r="V18" s="190">
        <f t="shared" si="12"/>
        <v>1</v>
      </c>
      <c r="W18" s="190">
        <f t="shared" si="13"/>
        <v>1</v>
      </c>
      <c r="X18" s="200">
        <f t="shared" si="14"/>
        <v>1</v>
      </c>
      <c r="Y18" s="210">
        <f t="shared" si="15"/>
        <v>20000</v>
      </c>
      <c r="Z18" s="202">
        <f t="shared" si="16"/>
        <v>0</v>
      </c>
      <c r="AA18" s="185"/>
      <c r="AB18" s="185"/>
      <c r="AC18" s="446" t="s">
        <v>220</v>
      </c>
      <c r="AD18" s="447" t="s">
        <v>203</v>
      </c>
      <c r="AE18" s="377" t="s">
        <v>224</v>
      </c>
      <c r="AF18" s="383" t="s">
        <v>222</v>
      </c>
      <c r="AG18" s="379">
        <v>1</v>
      </c>
      <c r="AH18" s="380">
        <v>19298</v>
      </c>
      <c r="AI18" s="381">
        <f t="shared" si="318"/>
        <v>19298</v>
      </c>
      <c r="AJ18" s="162">
        <f t="shared" si="217"/>
        <v>1</v>
      </c>
      <c r="AK18" s="190">
        <f t="shared" si="218"/>
        <v>1</v>
      </c>
      <c r="AL18" s="190">
        <f t="shared" si="219"/>
        <v>1</v>
      </c>
      <c r="AM18" s="190">
        <f t="shared" si="220"/>
        <v>1</v>
      </c>
      <c r="AN18" s="190">
        <f t="shared" si="221"/>
        <v>1</v>
      </c>
      <c r="AO18" s="200">
        <f t="shared" si="222"/>
        <v>1</v>
      </c>
      <c r="AP18" s="210">
        <f t="shared" si="223"/>
        <v>19298</v>
      </c>
      <c r="AQ18" s="202">
        <f t="shared" si="224"/>
        <v>0</v>
      </c>
      <c r="AR18" s="185"/>
      <c r="AS18" s="185"/>
      <c r="AT18" s="461" t="s">
        <v>220</v>
      </c>
      <c r="AU18" s="390" t="s">
        <v>203</v>
      </c>
      <c r="AV18" s="170" t="s">
        <v>224</v>
      </c>
      <c r="AW18" s="453" t="s">
        <v>222</v>
      </c>
      <c r="AX18" s="454">
        <v>1</v>
      </c>
      <c r="AY18" s="455">
        <v>26000</v>
      </c>
      <c r="AZ18" s="452">
        <f t="shared" si="319"/>
        <v>26000</v>
      </c>
      <c r="BA18" s="162">
        <f t="shared" si="225"/>
        <v>1</v>
      </c>
      <c r="BB18" s="190">
        <f t="shared" si="226"/>
        <v>1</v>
      </c>
      <c r="BC18" s="190">
        <f t="shared" si="227"/>
        <v>1</v>
      </c>
      <c r="BD18" s="190">
        <f t="shared" si="228"/>
        <v>1</v>
      </c>
      <c r="BE18" s="190">
        <f t="shared" si="229"/>
        <v>1</v>
      </c>
      <c r="BF18" s="200">
        <f t="shared" si="230"/>
        <v>1</v>
      </c>
      <c r="BG18" s="210">
        <f t="shared" si="231"/>
        <v>26000</v>
      </c>
      <c r="BH18" s="202">
        <f t="shared" si="232"/>
        <v>0</v>
      </c>
      <c r="BK18" s="461" t="s">
        <v>220</v>
      </c>
      <c r="BL18" s="390" t="s">
        <v>203</v>
      </c>
      <c r="BM18" s="522" t="s">
        <v>224</v>
      </c>
      <c r="BN18" s="383" t="s">
        <v>222</v>
      </c>
      <c r="BO18" s="379">
        <v>1</v>
      </c>
      <c r="BP18" s="380">
        <v>17461.874999999996</v>
      </c>
      <c r="BQ18" s="381">
        <f t="shared" si="233"/>
        <v>17461.874999999996</v>
      </c>
      <c r="BR18" s="162">
        <f t="shared" si="234"/>
        <v>1</v>
      </c>
      <c r="BS18" s="190">
        <f t="shared" si="235"/>
        <v>1</v>
      </c>
      <c r="BT18" s="190">
        <f t="shared" si="236"/>
        <v>1</v>
      </c>
      <c r="BU18" s="190">
        <f t="shared" si="237"/>
        <v>1</v>
      </c>
      <c r="BV18" s="190">
        <f t="shared" si="238"/>
        <v>1</v>
      </c>
      <c r="BW18" s="200">
        <f t="shared" si="239"/>
        <v>1</v>
      </c>
      <c r="BX18" s="210">
        <f t="shared" si="240"/>
        <v>17462</v>
      </c>
      <c r="BY18" s="202">
        <f t="shared" si="241"/>
        <v>-0.12500000000363798</v>
      </c>
      <c r="CB18" s="461" t="s">
        <v>220</v>
      </c>
      <c r="CC18" s="390" t="s">
        <v>203</v>
      </c>
      <c r="CD18" s="522" t="s">
        <v>224</v>
      </c>
      <c r="CE18" s="383" t="s">
        <v>222</v>
      </c>
      <c r="CF18" s="379">
        <v>1</v>
      </c>
      <c r="CG18" s="380">
        <v>19000</v>
      </c>
      <c r="CH18" s="381">
        <f t="shared" si="320"/>
        <v>19000</v>
      </c>
      <c r="CI18" s="162">
        <f t="shared" si="242"/>
        <v>1</v>
      </c>
      <c r="CJ18" s="190">
        <f t="shared" si="243"/>
        <v>1</v>
      </c>
      <c r="CK18" s="190">
        <f t="shared" si="244"/>
        <v>1</v>
      </c>
      <c r="CL18" s="190">
        <f t="shared" si="245"/>
        <v>1</v>
      </c>
      <c r="CM18" s="190">
        <f t="shared" si="246"/>
        <v>1</v>
      </c>
      <c r="CN18" s="200">
        <f t="shared" si="247"/>
        <v>1</v>
      </c>
      <c r="CO18" s="210">
        <f t="shared" si="248"/>
        <v>19000</v>
      </c>
      <c r="CP18" s="202">
        <f t="shared" si="249"/>
        <v>0</v>
      </c>
      <c r="CS18" s="461" t="s">
        <v>220</v>
      </c>
      <c r="CT18" s="390" t="s">
        <v>203</v>
      </c>
      <c r="CU18" s="522" t="s">
        <v>224</v>
      </c>
      <c r="CV18" s="383" t="s">
        <v>222</v>
      </c>
      <c r="CW18" s="379">
        <v>1</v>
      </c>
      <c r="CX18" s="565">
        <v>23635</v>
      </c>
      <c r="CY18" s="381">
        <f t="shared" si="250"/>
        <v>23635</v>
      </c>
      <c r="CZ18" s="162">
        <f t="shared" si="251"/>
        <v>1</v>
      </c>
      <c r="DA18" s="190">
        <f t="shared" si="252"/>
        <v>1</v>
      </c>
      <c r="DB18" s="190">
        <f t="shared" si="253"/>
        <v>1</v>
      </c>
      <c r="DC18" s="190">
        <f t="shared" si="254"/>
        <v>1</v>
      </c>
      <c r="DD18" s="190">
        <f t="shared" si="255"/>
        <v>1</v>
      </c>
      <c r="DE18" s="200">
        <f t="shared" si="256"/>
        <v>1</v>
      </c>
      <c r="DF18" s="210">
        <f t="shared" si="257"/>
        <v>23635</v>
      </c>
      <c r="DG18" s="202">
        <f t="shared" si="258"/>
        <v>0</v>
      </c>
      <c r="DJ18" s="461" t="s">
        <v>220</v>
      </c>
      <c r="DK18" s="390" t="s">
        <v>203</v>
      </c>
      <c r="DL18" s="569" t="s">
        <v>224</v>
      </c>
      <c r="DM18" s="383" t="s">
        <v>222</v>
      </c>
      <c r="DN18" s="379">
        <v>1</v>
      </c>
      <c r="DO18" s="380">
        <v>12495</v>
      </c>
      <c r="DP18" s="381">
        <f>DO18*DN18</f>
        <v>12495</v>
      </c>
      <c r="DQ18" s="162">
        <f t="shared" si="259"/>
        <v>1</v>
      </c>
      <c r="DR18" s="190">
        <f t="shared" si="260"/>
        <v>1</v>
      </c>
      <c r="DS18" s="190">
        <f t="shared" si="261"/>
        <v>1</v>
      </c>
      <c r="DT18" s="190">
        <f t="shared" si="262"/>
        <v>1</v>
      </c>
      <c r="DU18" s="190">
        <f t="shared" si="263"/>
        <v>1</v>
      </c>
      <c r="DV18" s="200">
        <f t="shared" si="264"/>
        <v>1</v>
      </c>
      <c r="DW18" s="210">
        <f t="shared" si="265"/>
        <v>12495</v>
      </c>
      <c r="DX18" s="202">
        <f t="shared" si="266"/>
        <v>0</v>
      </c>
      <c r="EA18" s="461" t="s">
        <v>220</v>
      </c>
      <c r="EB18" s="390" t="s">
        <v>203</v>
      </c>
      <c r="EC18" s="522" t="s">
        <v>224</v>
      </c>
      <c r="ED18" s="383" t="s">
        <v>222</v>
      </c>
      <c r="EE18" s="379">
        <v>1</v>
      </c>
      <c r="EF18" s="380">
        <v>14000</v>
      </c>
      <c r="EG18" s="381">
        <f t="shared" si="47"/>
        <v>14000</v>
      </c>
      <c r="EH18" s="162">
        <f t="shared" si="267"/>
        <v>1</v>
      </c>
      <c r="EI18" s="190">
        <f t="shared" si="268"/>
        <v>1</v>
      </c>
      <c r="EJ18" s="190">
        <f t="shared" si="269"/>
        <v>1</v>
      </c>
      <c r="EK18" s="190">
        <f t="shared" si="270"/>
        <v>1</v>
      </c>
      <c r="EL18" s="190">
        <f t="shared" si="271"/>
        <v>1</v>
      </c>
      <c r="EM18" s="200">
        <f t="shared" si="272"/>
        <v>1</v>
      </c>
      <c r="EN18" s="210">
        <f t="shared" si="273"/>
        <v>14000</v>
      </c>
      <c r="EO18" s="202">
        <f t="shared" si="274"/>
        <v>0</v>
      </c>
      <c r="ER18" s="461" t="s">
        <v>220</v>
      </c>
      <c r="ES18" s="390" t="s">
        <v>203</v>
      </c>
      <c r="ET18" s="522" t="s">
        <v>224</v>
      </c>
      <c r="EU18" s="383" t="s">
        <v>222</v>
      </c>
      <c r="EV18" s="379">
        <v>1</v>
      </c>
      <c r="EW18" s="380">
        <v>17375</v>
      </c>
      <c r="EX18" s="381">
        <f t="shared" si="275"/>
        <v>17375</v>
      </c>
      <c r="EY18" s="162">
        <f t="shared" si="276"/>
        <v>1</v>
      </c>
      <c r="EZ18" s="190">
        <f t="shared" si="277"/>
        <v>1</v>
      </c>
      <c r="FA18" s="190">
        <f t="shared" si="278"/>
        <v>1</v>
      </c>
      <c r="FB18" s="190">
        <f t="shared" si="279"/>
        <v>1</v>
      </c>
      <c r="FC18" s="190">
        <f t="shared" si="280"/>
        <v>1</v>
      </c>
      <c r="FD18" s="200">
        <f t="shared" si="281"/>
        <v>1</v>
      </c>
      <c r="FE18" s="210">
        <f t="shared" si="282"/>
        <v>17375</v>
      </c>
      <c r="FF18" s="202">
        <f t="shared" si="283"/>
        <v>0</v>
      </c>
      <c r="FI18" s="461" t="s">
        <v>220</v>
      </c>
      <c r="FJ18" s="390" t="s">
        <v>203</v>
      </c>
      <c r="FK18" s="522" t="s">
        <v>224</v>
      </c>
      <c r="FL18" s="383" t="s">
        <v>222</v>
      </c>
      <c r="FM18" s="379">
        <v>1</v>
      </c>
      <c r="FN18" s="380">
        <v>13421</v>
      </c>
      <c r="FO18" s="381">
        <f t="shared" si="322"/>
        <v>13421</v>
      </c>
      <c r="FP18" s="162">
        <f t="shared" si="284"/>
        <v>1</v>
      </c>
      <c r="FQ18" s="190">
        <f t="shared" si="285"/>
        <v>1</v>
      </c>
      <c r="FR18" s="190">
        <f t="shared" si="286"/>
        <v>1</v>
      </c>
      <c r="FS18" s="190">
        <f t="shared" si="287"/>
        <v>1</v>
      </c>
      <c r="FT18" s="190">
        <f t="shared" si="288"/>
        <v>1</v>
      </c>
      <c r="FU18" s="200">
        <f t="shared" si="289"/>
        <v>1</v>
      </c>
      <c r="FV18" s="210">
        <f t="shared" si="290"/>
        <v>13421</v>
      </c>
      <c r="FW18" s="202">
        <f t="shared" si="291"/>
        <v>0</v>
      </c>
      <c r="FZ18" s="461" t="s">
        <v>220</v>
      </c>
      <c r="GA18" s="390" t="s">
        <v>203</v>
      </c>
      <c r="GB18" s="522" t="s">
        <v>224</v>
      </c>
      <c r="GC18" s="383" t="s">
        <v>222</v>
      </c>
      <c r="GD18" s="379">
        <v>1</v>
      </c>
      <c r="GE18" s="582">
        <v>18900</v>
      </c>
      <c r="GF18" s="381">
        <f t="shared" si="323"/>
        <v>18900</v>
      </c>
      <c r="GG18" s="162">
        <f t="shared" si="292"/>
        <v>1</v>
      </c>
      <c r="GH18" s="190">
        <f t="shared" si="293"/>
        <v>1</v>
      </c>
      <c r="GI18" s="190">
        <f t="shared" si="294"/>
        <v>1</v>
      </c>
      <c r="GJ18" s="190">
        <f t="shared" si="295"/>
        <v>1</v>
      </c>
      <c r="GK18" s="190">
        <f t="shared" si="296"/>
        <v>1</v>
      </c>
      <c r="GL18" s="200">
        <f t="shared" si="297"/>
        <v>1</v>
      </c>
      <c r="GM18" s="210">
        <f t="shared" si="298"/>
        <v>18900</v>
      </c>
      <c r="GN18" s="202">
        <f t="shared" si="299"/>
        <v>0</v>
      </c>
      <c r="GQ18" s="461" t="s">
        <v>220</v>
      </c>
      <c r="GR18" s="390" t="s">
        <v>203</v>
      </c>
      <c r="GS18" s="522" t="s">
        <v>224</v>
      </c>
      <c r="GT18" s="383" t="s">
        <v>222</v>
      </c>
      <c r="GU18" s="379">
        <v>1</v>
      </c>
      <c r="GV18" s="380">
        <v>16000</v>
      </c>
      <c r="GW18" s="381">
        <f t="shared" si="324"/>
        <v>16000</v>
      </c>
      <c r="GX18" s="162">
        <f t="shared" si="300"/>
        <v>1</v>
      </c>
      <c r="GY18" s="190">
        <f t="shared" si="301"/>
        <v>1</v>
      </c>
      <c r="GZ18" s="190">
        <f t="shared" si="302"/>
        <v>1</v>
      </c>
      <c r="HA18" s="190">
        <f t="shared" si="303"/>
        <v>1</v>
      </c>
      <c r="HB18" s="190">
        <f t="shared" si="304"/>
        <v>1</v>
      </c>
      <c r="HC18" s="200">
        <f t="shared" si="305"/>
        <v>1</v>
      </c>
      <c r="HD18" s="210">
        <f t="shared" si="306"/>
        <v>16000</v>
      </c>
      <c r="HE18" s="202">
        <f t="shared" si="307"/>
        <v>0</v>
      </c>
      <c r="HH18" s="461" t="s">
        <v>220</v>
      </c>
      <c r="HI18" s="390" t="s">
        <v>203</v>
      </c>
      <c r="HJ18" s="522" t="s">
        <v>224</v>
      </c>
      <c r="HK18" s="383" t="s">
        <v>222</v>
      </c>
      <c r="HL18" s="379">
        <v>1</v>
      </c>
      <c r="HM18" s="380">
        <v>28625</v>
      </c>
      <c r="HN18" s="381">
        <f t="shared" si="325"/>
        <v>28625</v>
      </c>
      <c r="HO18" s="162">
        <f t="shared" si="308"/>
        <v>1</v>
      </c>
      <c r="HP18" s="190">
        <f t="shared" si="309"/>
        <v>1</v>
      </c>
      <c r="HQ18" s="190">
        <f t="shared" si="310"/>
        <v>1</v>
      </c>
      <c r="HR18" s="190">
        <f t="shared" si="311"/>
        <v>1</v>
      </c>
      <c r="HS18" s="190">
        <f t="shared" si="312"/>
        <v>1</v>
      </c>
      <c r="HT18" s="200">
        <f t="shared" si="313"/>
        <v>1</v>
      </c>
      <c r="HU18" s="210">
        <f t="shared" si="314"/>
        <v>28625</v>
      </c>
      <c r="HV18" s="202">
        <f t="shared" si="315"/>
        <v>0</v>
      </c>
      <c r="HY18" s="218"/>
      <c r="HZ18" s="170"/>
      <c r="IA18" s="212"/>
      <c r="IB18" s="206"/>
      <c r="IC18" s="207"/>
      <c r="ID18" s="208"/>
      <c r="IE18" s="209"/>
      <c r="IF18" s="209" t="e">
        <f t="shared" si="79"/>
        <v>#N/A</v>
      </c>
      <c r="IG18" s="199" t="e">
        <f t="shared" si="80"/>
        <v>#N/A</v>
      </c>
      <c r="IH18" s="200" t="e">
        <f t="shared" si="81"/>
        <v>#N/A</v>
      </c>
      <c r="II18" s="200">
        <f t="shared" si="82"/>
        <v>0</v>
      </c>
      <c r="IJ18" s="200">
        <f t="shared" si="83"/>
        <v>0</v>
      </c>
      <c r="IK18" s="200" t="e">
        <f t="shared" si="84"/>
        <v>#N/A</v>
      </c>
      <c r="IL18" s="210">
        <f t="shared" si="85"/>
        <v>0</v>
      </c>
      <c r="IM18" s="202">
        <f t="shared" si="86"/>
        <v>0</v>
      </c>
      <c r="IP18" s="218"/>
      <c r="IQ18" s="170"/>
      <c r="IR18" s="212"/>
      <c r="IS18" s="206"/>
      <c r="IT18" s="207"/>
      <c r="IU18" s="208"/>
      <c r="IV18" s="209"/>
      <c r="IW18" s="209" t="e">
        <f t="shared" si="87"/>
        <v>#N/A</v>
      </c>
      <c r="IX18" s="199" t="e">
        <f t="shared" si="88"/>
        <v>#N/A</v>
      </c>
      <c r="IY18" s="200" t="e">
        <f t="shared" si="89"/>
        <v>#N/A</v>
      </c>
      <c r="IZ18" s="200">
        <f t="shared" si="90"/>
        <v>0</v>
      </c>
      <c r="JA18" s="200">
        <f t="shared" si="91"/>
        <v>0</v>
      </c>
      <c r="JB18" s="200" t="e">
        <f t="shared" si="92"/>
        <v>#N/A</v>
      </c>
      <c r="JC18" s="210">
        <f t="shared" si="93"/>
        <v>0</v>
      </c>
      <c r="JD18" s="202">
        <f t="shared" si="94"/>
        <v>0</v>
      </c>
      <c r="JG18" s="218"/>
      <c r="JH18" s="170"/>
      <c r="JI18" s="212"/>
      <c r="JJ18" s="206"/>
      <c r="JK18" s="207"/>
      <c r="JL18" s="208"/>
      <c r="JM18" s="209"/>
      <c r="JN18" s="209" t="e">
        <f t="shared" si="95"/>
        <v>#N/A</v>
      </c>
      <c r="JO18" s="199" t="e">
        <f t="shared" si="96"/>
        <v>#N/A</v>
      </c>
      <c r="JP18" s="200" t="e">
        <f t="shared" si="97"/>
        <v>#N/A</v>
      </c>
      <c r="JQ18" s="200">
        <f t="shared" si="98"/>
        <v>0</v>
      </c>
      <c r="JR18" s="200">
        <f t="shared" si="99"/>
        <v>0</v>
      </c>
      <c r="JS18" s="200" t="e">
        <f t="shared" si="100"/>
        <v>#N/A</v>
      </c>
      <c r="JT18" s="210">
        <f t="shared" si="101"/>
        <v>0</v>
      </c>
      <c r="JU18" s="202">
        <f t="shared" si="102"/>
        <v>0</v>
      </c>
      <c r="JX18" s="218"/>
      <c r="JY18" s="170"/>
      <c r="JZ18" s="212"/>
      <c r="KA18" s="206"/>
      <c r="KB18" s="207"/>
      <c r="KC18" s="208"/>
      <c r="KD18" s="209"/>
      <c r="KE18" s="209" t="e">
        <f t="shared" si="103"/>
        <v>#N/A</v>
      </c>
      <c r="KF18" s="199" t="e">
        <f t="shared" si="104"/>
        <v>#N/A</v>
      </c>
      <c r="KG18" s="200" t="e">
        <f t="shared" si="105"/>
        <v>#N/A</v>
      </c>
      <c r="KH18" s="200">
        <f t="shared" si="106"/>
        <v>0</v>
      </c>
      <c r="KI18" s="200">
        <f t="shared" si="107"/>
        <v>0</v>
      </c>
      <c r="KJ18" s="200" t="e">
        <f t="shared" si="108"/>
        <v>#N/A</v>
      </c>
      <c r="KK18" s="210">
        <f t="shared" si="109"/>
        <v>0</v>
      </c>
      <c r="KL18" s="202">
        <f t="shared" si="110"/>
        <v>0</v>
      </c>
      <c r="KO18" s="218"/>
      <c r="KP18" s="170"/>
      <c r="KQ18" s="212"/>
      <c r="KR18" s="206"/>
      <c r="KS18" s="207"/>
      <c r="KT18" s="208"/>
      <c r="KU18" s="209"/>
      <c r="KV18" s="209" t="e">
        <f t="shared" si="111"/>
        <v>#N/A</v>
      </c>
      <c r="KW18" s="199" t="e">
        <f t="shared" si="112"/>
        <v>#N/A</v>
      </c>
      <c r="KX18" s="200" t="e">
        <f t="shared" si="113"/>
        <v>#N/A</v>
      </c>
      <c r="KY18" s="200">
        <f t="shared" si="114"/>
        <v>0</v>
      </c>
      <c r="KZ18" s="200">
        <f t="shared" si="115"/>
        <v>0</v>
      </c>
      <c r="LA18" s="200" t="e">
        <f t="shared" si="116"/>
        <v>#N/A</v>
      </c>
      <c r="LB18" s="210">
        <f t="shared" si="117"/>
        <v>0</v>
      </c>
      <c r="LC18" s="202">
        <f t="shared" si="118"/>
        <v>0</v>
      </c>
      <c r="LF18" s="218"/>
      <c r="LG18" s="170"/>
      <c r="LH18" s="212"/>
      <c r="LI18" s="206"/>
      <c r="LJ18" s="207"/>
      <c r="LK18" s="208"/>
      <c r="LL18" s="209"/>
      <c r="LM18" s="209" t="e">
        <f t="shared" si="119"/>
        <v>#N/A</v>
      </c>
      <c r="LN18" s="199" t="e">
        <f t="shared" si="120"/>
        <v>#N/A</v>
      </c>
      <c r="LO18" s="200" t="e">
        <f t="shared" si="121"/>
        <v>#N/A</v>
      </c>
      <c r="LP18" s="200">
        <f t="shared" si="122"/>
        <v>0</v>
      </c>
      <c r="LQ18" s="200">
        <f t="shared" si="123"/>
        <v>0</v>
      </c>
      <c r="LR18" s="200" t="e">
        <f t="shared" si="124"/>
        <v>#N/A</v>
      </c>
      <c r="LS18" s="210">
        <f t="shared" si="125"/>
        <v>0</v>
      </c>
      <c r="LT18" s="202">
        <f t="shared" si="126"/>
        <v>0</v>
      </c>
      <c r="LW18" s="218"/>
      <c r="LX18" s="170"/>
      <c r="LY18" s="212"/>
      <c r="LZ18" s="206"/>
      <c r="MA18" s="207"/>
      <c r="MB18" s="208"/>
      <c r="MC18" s="209"/>
      <c r="MD18" s="209" t="e">
        <f t="shared" si="127"/>
        <v>#N/A</v>
      </c>
      <c r="ME18" s="199" t="e">
        <f t="shared" si="128"/>
        <v>#N/A</v>
      </c>
      <c r="MF18" s="200" t="e">
        <f t="shared" si="129"/>
        <v>#N/A</v>
      </c>
      <c r="MG18" s="200">
        <f t="shared" si="130"/>
        <v>0</v>
      </c>
      <c r="MH18" s="200">
        <f t="shared" si="131"/>
        <v>0</v>
      </c>
      <c r="MI18" s="200" t="e">
        <f t="shared" si="132"/>
        <v>#N/A</v>
      </c>
      <c r="MJ18" s="210">
        <f t="shared" si="133"/>
        <v>0</v>
      </c>
      <c r="MK18" s="202">
        <f t="shared" si="134"/>
        <v>0</v>
      </c>
      <c r="MN18" s="218"/>
      <c r="MO18" s="170"/>
      <c r="MP18" s="212"/>
      <c r="MQ18" s="206"/>
      <c r="MR18" s="207"/>
      <c r="MS18" s="208"/>
      <c r="MT18" s="209"/>
      <c r="MU18" s="209" t="e">
        <f t="shared" si="135"/>
        <v>#N/A</v>
      </c>
      <c r="MV18" s="199" t="e">
        <f t="shared" si="136"/>
        <v>#N/A</v>
      </c>
      <c r="MW18" s="200" t="e">
        <f t="shared" si="137"/>
        <v>#N/A</v>
      </c>
      <c r="MX18" s="200">
        <f t="shared" si="138"/>
        <v>0</v>
      </c>
      <c r="MY18" s="200">
        <f t="shared" si="139"/>
        <v>0</v>
      </c>
      <c r="MZ18" s="200" t="e">
        <f t="shared" si="140"/>
        <v>#N/A</v>
      </c>
      <c r="NA18" s="210">
        <f t="shared" si="141"/>
        <v>0</v>
      </c>
      <c r="NB18" s="202">
        <f t="shared" si="142"/>
        <v>0</v>
      </c>
      <c r="NE18" s="218"/>
      <c r="NF18" s="170"/>
      <c r="NG18" s="212"/>
      <c r="NH18" s="206"/>
      <c r="NI18" s="207"/>
      <c r="NJ18" s="208"/>
      <c r="NK18" s="209"/>
      <c r="NL18" s="209" t="e">
        <f t="shared" si="143"/>
        <v>#N/A</v>
      </c>
      <c r="NM18" s="199" t="e">
        <f t="shared" si="144"/>
        <v>#N/A</v>
      </c>
      <c r="NN18" s="200" t="e">
        <f t="shared" si="145"/>
        <v>#N/A</v>
      </c>
      <c r="NO18" s="200">
        <f t="shared" si="146"/>
        <v>0</v>
      </c>
      <c r="NP18" s="200">
        <f t="shared" si="147"/>
        <v>0</v>
      </c>
      <c r="NQ18" s="200" t="e">
        <f t="shared" si="148"/>
        <v>#N/A</v>
      </c>
      <c r="NR18" s="210">
        <f t="shared" si="149"/>
        <v>0</v>
      </c>
      <c r="NS18" s="202">
        <f t="shared" si="150"/>
        <v>0</v>
      </c>
      <c r="NV18" s="218"/>
      <c r="NW18" s="170"/>
      <c r="NX18" s="212"/>
      <c r="NY18" s="206"/>
      <c r="NZ18" s="207"/>
      <c r="OA18" s="208"/>
      <c r="OB18" s="209"/>
      <c r="OC18" s="209" t="e">
        <f t="shared" si="151"/>
        <v>#N/A</v>
      </c>
      <c r="OD18" s="199" t="e">
        <f t="shared" si="152"/>
        <v>#N/A</v>
      </c>
      <c r="OE18" s="200" t="e">
        <f t="shared" si="153"/>
        <v>#N/A</v>
      </c>
      <c r="OF18" s="200">
        <f t="shared" si="154"/>
        <v>0</v>
      </c>
      <c r="OG18" s="200">
        <f t="shared" si="155"/>
        <v>0</v>
      </c>
      <c r="OH18" s="200" t="e">
        <f t="shared" si="156"/>
        <v>#N/A</v>
      </c>
      <c r="OI18" s="210">
        <f t="shared" si="157"/>
        <v>0</v>
      </c>
      <c r="OJ18" s="202">
        <f t="shared" si="158"/>
        <v>0</v>
      </c>
      <c r="OM18" s="218"/>
      <c r="ON18" s="170"/>
      <c r="OO18" s="212"/>
      <c r="OP18" s="206"/>
      <c r="OQ18" s="207"/>
      <c r="OR18" s="208"/>
      <c r="OS18" s="209"/>
      <c r="OT18" s="209" t="e">
        <f t="shared" si="159"/>
        <v>#N/A</v>
      </c>
      <c r="OU18" s="199" t="e">
        <f t="shared" si="160"/>
        <v>#N/A</v>
      </c>
      <c r="OV18" s="200" t="e">
        <f t="shared" si="161"/>
        <v>#N/A</v>
      </c>
      <c r="OW18" s="200">
        <f t="shared" si="162"/>
        <v>0</v>
      </c>
      <c r="OX18" s="200">
        <f t="shared" si="163"/>
        <v>0</v>
      </c>
      <c r="OY18" s="200" t="e">
        <f t="shared" si="164"/>
        <v>#N/A</v>
      </c>
      <c r="OZ18" s="210">
        <f t="shared" si="165"/>
        <v>0</v>
      </c>
      <c r="PA18" s="202">
        <f t="shared" si="166"/>
        <v>0</v>
      </c>
      <c r="PD18" s="218"/>
      <c r="PE18" s="170"/>
      <c r="PF18" s="212"/>
      <c r="PG18" s="206"/>
      <c r="PH18" s="207"/>
      <c r="PI18" s="208"/>
      <c r="PJ18" s="209"/>
      <c r="PK18" s="209" t="e">
        <f t="shared" si="167"/>
        <v>#N/A</v>
      </c>
      <c r="PL18" s="199" t="e">
        <f t="shared" si="168"/>
        <v>#N/A</v>
      </c>
      <c r="PM18" s="200" t="e">
        <f t="shared" si="169"/>
        <v>#N/A</v>
      </c>
      <c r="PN18" s="200">
        <f t="shared" si="170"/>
        <v>0</v>
      </c>
      <c r="PO18" s="200">
        <f t="shared" si="171"/>
        <v>0</v>
      </c>
      <c r="PP18" s="200" t="e">
        <f t="shared" si="172"/>
        <v>#N/A</v>
      </c>
      <c r="PQ18" s="210">
        <f t="shared" si="173"/>
        <v>0</v>
      </c>
      <c r="PR18" s="202">
        <f t="shared" si="174"/>
        <v>0</v>
      </c>
      <c r="PU18" s="218"/>
      <c r="PV18" s="170"/>
      <c r="PW18" s="212"/>
      <c r="PX18" s="206"/>
      <c r="PY18" s="207"/>
      <c r="PZ18" s="208"/>
      <c r="QA18" s="209"/>
      <c r="QB18" s="209" t="e">
        <f t="shared" si="175"/>
        <v>#N/A</v>
      </c>
      <c r="QC18" s="199" t="e">
        <f t="shared" si="176"/>
        <v>#N/A</v>
      </c>
      <c r="QD18" s="200" t="e">
        <f t="shared" si="177"/>
        <v>#N/A</v>
      </c>
      <c r="QE18" s="200">
        <f t="shared" si="178"/>
        <v>0</v>
      </c>
      <c r="QF18" s="200">
        <f t="shared" si="179"/>
        <v>0</v>
      </c>
      <c r="QG18" s="200" t="e">
        <f t="shared" si="180"/>
        <v>#N/A</v>
      </c>
      <c r="QH18" s="210">
        <f t="shared" si="181"/>
        <v>0</v>
      </c>
      <c r="QI18" s="202">
        <f t="shared" si="182"/>
        <v>0</v>
      </c>
      <c r="QL18" s="218"/>
      <c r="QM18" s="170"/>
      <c r="QN18" s="212"/>
      <c r="QO18" s="206"/>
      <c r="QP18" s="207"/>
      <c r="QQ18" s="208"/>
      <c r="QR18" s="209"/>
      <c r="QS18" s="209" t="e">
        <f t="shared" si="183"/>
        <v>#N/A</v>
      </c>
      <c r="QT18" s="199" t="e">
        <f t="shared" si="184"/>
        <v>#N/A</v>
      </c>
      <c r="QU18" s="200" t="e">
        <f t="shared" si="185"/>
        <v>#N/A</v>
      </c>
      <c r="QV18" s="200">
        <f t="shared" si="186"/>
        <v>0</v>
      </c>
      <c r="QW18" s="200">
        <f t="shared" si="187"/>
        <v>0</v>
      </c>
      <c r="QX18" s="200" t="e">
        <f t="shared" si="188"/>
        <v>#N/A</v>
      </c>
      <c r="QY18" s="210">
        <f t="shared" si="189"/>
        <v>0</v>
      </c>
      <c r="QZ18" s="202">
        <f t="shared" si="190"/>
        <v>0</v>
      </c>
      <c r="RC18" s="218"/>
      <c r="RD18" s="170"/>
      <c r="RE18" s="212"/>
      <c r="RF18" s="206"/>
      <c r="RG18" s="207"/>
      <c r="RH18" s="208"/>
      <c r="RI18" s="209"/>
      <c r="RJ18" s="209" t="e">
        <f t="shared" si="191"/>
        <v>#N/A</v>
      </c>
      <c r="RK18" s="199" t="e">
        <f t="shared" si="192"/>
        <v>#N/A</v>
      </c>
      <c r="RL18" s="200" t="e">
        <f t="shared" si="193"/>
        <v>#N/A</v>
      </c>
      <c r="RM18" s="200">
        <f t="shared" si="194"/>
        <v>0</v>
      </c>
      <c r="RN18" s="200">
        <f t="shared" si="195"/>
        <v>0</v>
      </c>
      <c r="RO18" s="200" t="e">
        <f t="shared" si="196"/>
        <v>#N/A</v>
      </c>
      <c r="RP18" s="210">
        <f t="shared" si="197"/>
        <v>0</v>
      </c>
      <c r="RQ18" s="202">
        <f t="shared" si="198"/>
        <v>0</v>
      </c>
      <c r="RT18" s="218"/>
      <c r="RU18" s="170"/>
      <c r="RV18" s="212"/>
      <c r="RW18" s="206"/>
      <c r="RX18" s="207"/>
      <c r="RY18" s="208"/>
      <c r="RZ18" s="209"/>
      <c r="SA18" s="209" t="e">
        <f t="shared" si="199"/>
        <v>#N/A</v>
      </c>
      <c r="SB18" s="199" t="e">
        <f t="shared" si="200"/>
        <v>#N/A</v>
      </c>
      <c r="SC18" s="200" t="e">
        <f t="shared" si="201"/>
        <v>#N/A</v>
      </c>
      <c r="SD18" s="200">
        <f t="shared" si="202"/>
        <v>0</v>
      </c>
      <c r="SE18" s="200">
        <f t="shared" si="203"/>
        <v>0</v>
      </c>
      <c r="SF18" s="200" t="e">
        <f t="shared" si="204"/>
        <v>#N/A</v>
      </c>
      <c r="SG18" s="210">
        <f t="shared" si="205"/>
        <v>0</v>
      </c>
      <c r="SH18" s="202">
        <f t="shared" si="206"/>
        <v>0</v>
      </c>
      <c r="SK18" s="218"/>
      <c r="SL18" s="170"/>
      <c r="SM18" s="212"/>
      <c r="SN18" s="206"/>
      <c r="SO18" s="207"/>
      <c r="SP18" s="208"/>
      <c r="SQ18" s="209"/>
      <c r="SR18" s="209" t="e">
        <f t="shared" si="207"/>
        <v>#N/A</v>
      </c>
      <c r="SS18" s="199" t="e">
        <f t="shared" si="208"/>
        <v>#N/A</v>
      </c>
      <c r="ST18" s="200" t="e">
        <f t="shared" si="209"/>
        <v>#N/A</v>
      </c>
      <c r="SU18" s="200">
        <f t="shared" si="210"/>
        <v>0</v>
      </c>
      <c r="SV18" s="200">
        <f t="shared" si="211"/>
        <v>0</v>
      </c>
      <c r="SW18" s="200" t="e">
        <f t="shared" si="212"/>
        <v>#N/A</v>
      </c>
      <c r="SX18" s="210">
        <f t="shared" si="213"/>
        <v>0</v>
      </c>
      <c r="SY18" s="202">
        <f t="shared" si="214"/>
        <v>0</v>
      </c>
    </row>
    <row r="19" spans="2:519" ht="149.25" customHeight="1" thickTop="1" thickBot="1">
      <c r="B19" s="203" t="s">
        <v>220</v>
      </c>
      <c r="C19" s="211" t="s">
        <v>204</v>
      </c>
      <c r="D19" s="168" t="s">
        <v>225</v>
      </c>
      <c r="E19" s="212" t="s">
        <v>222</v>
      </c>
      <c r="F19" s="206">
        <v>1</v>
      </c>
      <c r="G19" s="207">
        <v>0</v>
      </c>
      <c r="H19" s="208">
        <f>G19*F19</f>
        <v>0</v>
      </c>
      <c r="I19" s="209"/>
      <c r="L19" s="375" t="s">
        <v>220</v>
      </c>
      <c r="M19" s="382">
        <v>2.5</v>
      </c>
      <c r="N19" s="392" t="s">
        <v>225</v>
      </c>
      <c r="O19" s="383" t="s">
        <v>222</v>
      </c>
      <c r="P19" s="379">
        <v>1</v>
      </c>
      <c r="Q19" s="380">
        <v>25000</v>
      </c>
      <c r="R19" s="381">
        <f>Q19*P19</f>
        <v>25000</v>
      </c>
      <c r="S19" s="162">
        <f t="shared" si="215"/>
        <v>1</v>
      </c>
      <c r="T19" s="190">
        <f t="shared" si="11"/>
        <v>1</v>
      </c>
      <c r="U19" s="190">
        <f t="shared" si="216"/>
        <v>1</v>
      </c>
      <c r="V19" s="190">
        <f t="shared" si="12"/>
        <v>1</v>
      </c>
      <c r="W19" s="190">
        <f t="shared" si="13"/>
        <v>1</v>
      </c>
      <c r="X19" s="200">
        <f t="shared" si="14"/>
        <v>1</v>
      </c>
      <c r="Y19" s="210">
        <f t="shared" si="15"/>
        <v>25000</v>
      </c>
      <c r="Z19" s="202">
        <f t="shared" si="16"/>
        <v>0</v>
      </c>
      <c r="AA19" s="185"/>
      <c r="AB19" s="185"/>
      <c r="AC19" s="446" t="s">
        <v>220</v>
      </c>
      <c r="AD19" s="448" t="s">
        <v>204</v>
      </c>
      <c r="AE19" s="392" t="s">
        <v>225</v>
      </c>
      <c r="AF19" s="383" t="s">
        <v>222</v>
      </c>
      <c r="AG19" s="379">
        <v>1</v>
      </c>
      <c r="AH19" s="380">
        <v>19298</v>
      </c>
      <c r="AI19" s="381">
        <f>AH19*AG19</f>
        <v>19298</v>
      </c>
      <c r="AJ19" s="162">
        <f t="shared" si="217"/>
        <v>1</v>
      </c>
      <c r="AK19" s="190">
        <f t="shared" si="218"/>
        <v>1</v>
      </c>
      <c r="AL19" s="190">
        <f t="shared" si="219"/>
        <v>1</v>
      </c>
      <c r="AM19" s="190">
        <f t="shared" si="220"/>
        <v>1</v>
      </c>
      <c r="AN19" s="190">
        <f t="shared" si="221"/>
        <v>1</v>
      </c>
      <c r="AO19" s="200">
        <f t="shared" si="222"/>
        <v>1</v>
      </c>
      <c r="AP19" s="210">
        <f t="shared" si="223"/>
        <v>19298</v>
      </c>
      <c r="AQ19" s="202">
        <f t="shared" si="224"/>
        <v>0</v>
      </c>
      <c r="AR19" s="185"/>
      <c r="AS19" s="185"/>
      <c r="AT19" s="461" t="s">
        <v>220</v>
      </c>
      <c r="AU19" s="390" t="s">
        <v>204</v>
      </c>
      <c r="AV19" s="168" t="s">
        <v>225</v>
      </c>
      <c r="AW19" s="453" t="s">
        <v>222</v>
      </c>
      <c r="AX19" s="454">
        <v>1</v>
      </c>
      <c r="AY19" s="455">
        <v>17500</v>
      </c>
      <c r="AZ19" s="452">
        <f>AY19*AX19</f>
        <v>17500</v>
      </c>
      <c r="BA19" s="162">
        <f t="shared" si="225"/>
        <v>1</v>
      </c>
      <c r="BB19" s="190">
        <f t="shared" si="226"/>
        <v>1</v>
      </c>
      <c r="BC19" s="190">
        <f t="shared" si="227"/>
        <v>1</v>
      </c>
      <c r="BD19" s="190">
        <f t="shared" si="228"/>
        <v>1</v>
      </c>
      <c r="BE19" s="190">
        <f t="shared" si="229"/>
        <v>1</v>
      </c>
      <c r="BF19" s="200">
        <f t="shared" si="230"/>
        <v>1</v>
      </c>
      <c r="BG19" s="210">
        <f t="shared" si="231"/>
        <v>17500</v>
      </c>
      <c r="BH19" s="202">
        <f t="shared" si="232"/>
        <v>0</v>
      </c>
      <c r="BK19" s="461" t="s">
        <v>220</v>
      </c>
      <c r="BL19" s="382" t="s">
        <v>204</v>
      </c>
      <c r="BM19" s="529" t="s">
        <v>225</v>
      </c>
      <c r="BN19" s="383" t="s">
        <v>222</v>
      </c>
      <c r="BO19" s="379">
        <v>1</v>
      </c>
      <c r="BP19" s="380">
        <v>17461.874999999996</v>
      </c>
      <c r="BQ19" s="381">
        <f t="shared" si="233"/>
        <v>17461.874999999996</v>
      </c>
      <c r="BR19" s="162">
        <f t="shared" si="234"/>
        <v>1</v>
      </c>
      <c r="BS19" s="190">
        <f t="shared" si="235"/>
        <v>1</v>
      </c>
      <c r="BT19" s="190">
        <f t="shared" si="236"/>
        <v>1</v>
      </c>
      <c r="BU19" s="190">
        <f t="shared" si="237"/>
        <v>1</v>
      </c>
      <c r="BV19" s="190">
        <f t="shared" si="238"/>
        <v>1</v>
      </c>
      <c r="BW19" s="200">
        <f t="shared" si="239"/>
        <v>1</v>
      </c>
      <c r="BX19" s="210">
        <f t="shared" si="240"/>
        <v>17462</v>
      </c>
      <c r="BY19" s="202">
        <f t="shared" si="241"/>
        <v>-0.12500000000363798</v>
      </c>
      <c r="CB19" s="461" t="s">
        <v>220</v>
      </c>
      <c r="CC19" s="382" t="s">
        <v>204</v>
      </c>
      <c r="CD19" s="529" t="s">
        <v>225</v>
      </c>
      <c r="CE19" s="383" t="s">
        <v>222</v>
      </c>
      <c r="CF19" s="379">
        <v>1</v>
      </c>
      <c r="CG19" s="380">
        <v>22000</v>
      </c>
      <c r="CH19" s="381">
        <f>CG19*CF19</f>
        <v>22000</v>
      </c>
      <c r="CI19" s="162">
        <f t="shared" si="242"/>
        <v>1</v>
      </c>
      <c r="CJ19" s="190">
        <f t="shared" si="243"/>
        <v>1</v>
      </c>
      <c r="CK19" s="190">
        <f t="shared" si="244"/>
        <v>1</v>
      </c>
      <c r="CL19" s="190">
        <f t="shared" si="245"/>
        <v>1</v>
      </c>
      <c r="CM19" s="190">
        <f t="shared" si="246"/>
        <v>1</v>
      </c>
      <c r="CN19" s="200">
        <f t="shared" si="247"/>
        <v>1</v>
      </c>
      <c r="CO19" s="210">
        <f t="shared" si="248"/>
        <v>22000</v>
      </c>
      <c r="CP19" s="202">
        <f t="shared" si="249"/>
        <v>0</v>
      </c>
      <c r="CS19" s="461" t="s">
        <v>220</v>
      </c>
      <c r="CT19" s="382" t="s">
        <v>204</v>
      </c>
      <c r="CU19" s="168" t="s">
        <v>225</v>
      </c>
      <c r="CV19" s="383" t="s">
        <v>222</v>
      </c>
      <c r="CW19" s="379">
        <v>1</v>
      </c>
      <c r="CX19" s="565">
        <v>26203</v>
      </c>
      <c r="CY19" s="381">
        <f t="shared" si="250"/>
        <v>26203</v>
      </c>
      <c r="CZ19" s="162">
        <f t="shared" si="251"/>
        <v>1</v>
      </c>
      <c r="DA19" s="190">
        <f t="shared" si="252"/>
        <v>1</v>
      </c>
      <c r="DB19" s="190">
        <f t="shared" si="253"/>
        <v>1</v>
      </c>
      <c r="DC19" s="190">
        <f t="shared" si="254"/>
        <v>1</v>
      </c>
      <c r="DD19" s="190">
        <f t="shared" si="255"/>
        <v>1</v>
      </c>
      <c r="DE19" s="200">
        <f t="shared" si="256"/>
        <v>1</v>
      </c>
      <c r="DF19" s="210">
        <f t="shared" si="257"/>
        <v>26203</v>
      </c>
      <c r="DG19" s="202">
        <f t="shared" si="258"/>
        <v>0</v>
      </c>
      <c r="DJ19" s="461" t="s">
        <v>220</v>
      </c>
      <c r="DK19" s="382" t="s">
        <v>204</v>
      </c>
      <c r="DL19" s="529" t="s">
        <v>225</v>
      </c>
      <c r="DM19" s="383" t="s">
        <v>222</v>
      </c>
      <c r="DN19" s="379">
        <v>1</v>
      </c>
      <c r="DO19" s="380">
        <v>14910</v>
      </c>
      <c r="DP19" s="381">
        <f>DO19*DN19</f>
        <v>14910</v>
      </c>
      <c r="DQ19" s="162">
        <f t="shared" si="259"/>
        <v>1</v>
      </c>
      <c r="DR19" s="190">
        <f t="shared" si="260"/>
        <v>1</v>
      </c>
      <c r="DS19" s="190">
        <f t="shared" si="261"/>
        <v>1</v>
      </c>
      <c r="DT19" s="190">
        <f t="shared" si="262"/>
        <v>1</v>
      </c>
      <c r="DU19" s="190">
        <f t="shared" si="263"/>
        <v>1</v>
      </c>
      <c r="DV19" s="200">
        <f t="shared" si="264"/>
        <v>1</v>
      </c>
      <c r="DW19" s="210">
        <f t="shared" si="265"/>
        <v>14910</v>
      </c>
      <c r="DX19" s="202">
        <f t="shared" si="266"/>
        <v>0</v>
      </c>
      <c r="EA19" s="461" t="s">
        <v>220</v>
      </c>
      <c r="EB19" s="382" t="s">
        <v>204</v>
      </c>
      <c r="EC19" s="529" t="s">
        <v>225</v>
      </c>
      <c r="ED19" s="383" t="s">
        <v>222</v>
      </c>
      <c r="EE19" s="379">
        <v>1</v>
      </c>
      <c r="EF19" s="380">
        <v>14000</v>
      </c>
      <c r="EG19" s="381">
        <f t="shared" si="47"/>
        <v>14000</v>
      </c>
      <c r="EH19" s="162">
        <f t="shared" si="267"/>
        <v>1</v>
      </c>
      <c r="EI19" s="190">
        <f t="shared" si="268"/>
        <v>1</v>
      </c>
      <c r="EJ19" s="190">
        <f t="shared" si="269"/>
        <v>1</v>
      </c>
      <c r="EK19" s="190">
        <f t="shared" si="270"/>
        <v>1</v>
      </c>
      <c r="EL19" s="190">
        <f t="shared" si="271"/>
        <v>1</v>
      </c>
      <c r="EM19" s="200">
        <f t="shared" si="272"/>
        <v>1</v>
      </c>
      <c r="EN19" s="210">
        <f t="shared" si="273"/>
        <v>14000</v>
      </c>
      <c r="EO19" s="202">
        <f t="shared" si="274"/>
        <v>0</v>
      </c>
      <c r="ER19" s="461" t="s">
        <v>220</v>
      </c>
      <c r="ES19" s="382" t="s">
        <v>204</v>
      </c>
      <c r="ET19" s="529" t="s">
        <v>225</v>
      </c>
      <c r="EU19" s="383" t="s">
        <v>222</v>
      </c>
      <c r="EV19" s="379">
        <v>1</v>
      </c>
      <c r="EW19" s="380">
        <v>17375</v>
      </c>
      <c r="EX19" s="381">
        <f t="shared" si="275"/>
        <v>17375</v>
      </c>
      <c r="EY19" s="162">
        <f t="shared" si="276"/>
        <v>1</v>
      </c>
      <c r="EZ19" s="190">
        <f t="shared" si="277"/>
        <v>1</v>
      </c>
      <c r="FA19" s="190">
        <f t="shared" si="278"/>
        <v>1</v>
      </c>
      <c r="FB19" s="190">
        <f t="shared" si="279"/>
        <v>1</v>
      </c>
      <c r="FC19" s="190">
        <f t="shared" si="280"/>
        <v>1</v>
      </c>
      <c r="FD19" s="200">
        <f t="shared" si="281"/>
        <v>1</v>
      </c>
      <c r="FE19" s="210">
        <f t="shared" si="282"/>
        <v>17375</v>
      </c>
      <c r="FF19" s="202">
        <f t="shared" si="283"/>
        <v>0</v>
      </c>
      <c r="FI19" s="461" t="s">
        <v>220</v>
      </c>
      <c r="FJ19" s="382" t="s">
        <v>204</v>
      </c>
      <c r="FK19" s="529" t="s">
        <v>225</v>
      </c>
      <c r="FL19" s="383" t="s">
        <v>222</v>
      </c>
      <c r="FM19" s="379">
        <v>1</v>
      </c>
      <c r="FN19" s="380">
        <v>11885</v>
      </c>
      <c r="FO19" s="381">
        <f>FN19*FM19</f>
        <v>11885</v>
      </c>
      <c r="FP19" s="162">
        <f t="shared" si="284"/>
        <v>1</v>
      </c>
      <c r="FQ19" s="190">
        <f t="shared" si="285"/>
        <v>1</v>
      </c>
      <c r="FR19" s="190">
        <f t="shared" si="286"/>
        <v>1</v>
      </c>
      <c r="FS19" s="190">
        <f t="shared" si="287"/>
        <v>1</v>
      </c>
      <c r="FT19" s="190">
        <f t="shared" si="288"/>
        <v>1</v>
      </c>
      <c r="FU19" s="200">
        <f t="shared" si="289"/>
        <v>1</v>
      </c>
      <c r="FV19" s="210">
        <f t="shared" si="290"/>
        <v>11885</v>
      </c>
      <c r="FW19" s="202">
        <f t="shared" si="291"/>
        <v>0</v>
      </c>
      <c r="FZ19" s="461" t="s">
        <v>220</v>
      </c>
      <c r="GA19" s="382" t="s">
        <v>204</v>
      </c>
      <c r="GB19" s="529" t="s">
        <v>225</v>
      </c>
      <c r="GC19" s="383" t="s">
        <v>222</v>
      </c>
      <c r="GD19" s="379">
        <v>1</v>
      </c>
      <c r="GE19" s="582">
        <v>18100</v>
      </c>
      <c r="GF19" s="381">
        <f>GE19*GD19</f>
        <v>18100</v>
      </c>
      <c r="GG19" s="162">
        <f t="shared" si="292"/>
        <v>1</v>
      </c>
      <c r="GH19" s="190">
        <f t="shared" si="293"/>
        <v>1</v>
      </c>
      <c r="GI19" s="190">
        <f t="shared" si="294"/>
        <v>1</v>
      </c>
      <c r="GJ19" s="190">
        <f t="shared" si="295"/>
        <v>1</v>
      </c>
      <c r="GK19" s="190">
        <f t="shared" si="296"/>
        <v>1</v>
      </c>
      <c r="GL19" s="200">
        <f t="shared" si="297"/>
        <v>1</v>
      </c>
      <c r="GM19" s="210">
        <f t="shared" si="298"/>
        <v>18100</v>
      </c>
      <c r="GN19" s="202">
        <f t="shared" si="299"/>
        <v>0</v>
      </c>
      <c r="GQ19" s="461" t="s">
        <v>220</v>
      </c>
      <c r="GR19" s="382" t="s">
        <v>204</v>
      </c>
      <c r="GS19" s="529" t="s">
        <v>225</v>
      </c>
      <c r="GT19" s="383" t="s">
        <v>222</v>
      </c>
      <c r="GU19" s="379">
        <v>1</v>
      </c>
      <c r="GV19" s="380">
        <v>12000</v>
      </c>
      <c r="GW19" s="381">
        <f>GV19*GU19</f>
        <v>12000</v>
      </c>
      <c r="GX19" s="162">
        <f t="shared" si="300"/>
        <v>1</v>
      </c>
      <c r="GY19" s="190">
        <f t="shared" si="301"/>
        <v>1</v>
      </c>
      <c r="GZ19" s="190">
        <f t="shared" si="302"/>
        <v>1</v>
      </c>
      <c r="HA19" s="190">
        <f t="shared" si="303"/>
        <v>1</v>
      </c>
      <c r="HB19" s="190">
        <f t="shared" si="304"/>
        <v>1</v>
      </c>
      <c r="HC19" s="200">
        <f t="shared" si="305"/>
        <v>1</v>
      </c>
      <c r="HD19" s="210">
        <f t="shared" si="306"/>
        <v>12000</v>
      </c>
      <c r="HE19" s="202">
        <f t="shared" si="307"/>
        <v>0</v>
      </c>
      <c r="HH19" s="461" t="s">
        <v>220</v>
      </c>
      <c r="HI19" s="382" t="s">
        <v>204</v>
      </c>
      <c r="HJ19" s="529" t="s">
        <v>225</v>
      </c>
      <c r="HK19" s="383" t="s">
        <v>222</v>
      </c>
      <c r="HL19" s="379">
        <v>1</v>
      </c>
      <c r="HM19" s="380">
        <v>28625</v>
      </c>
      <c r="HN19" s="381">
        <f>HM19*HL19</f>
        <v>28625</v>
      </c>
      <c r="HO19" s="162">
        <f t="shared" si="308"/>
        <v>1</v>
      </c>
      <c r="HP19" s="190">
        <f t="shared" si="309"/>
        <v>1</v>
      </c>
      <c r="HQ19" s="190">
        <f t="shared" si="310"/>
        <v>1</v>
      </c>
      <c r="HR19" s="190">
        <f t="shared" si="311"/>
        <v>1</v>
      </c>
      <c r="HS19" s="190">
        <f t="shared" si="312"/>
        <v>1</v>
      </c>
      <c r="HT19" s="200">
        <f t="shared" si="313"/>
        <v>1</v>
      </c>
      <c r="HU19" s="210">
        <f t="shared" si="314"/>
        <v>28625</v>
      </c>
      <c r="HV19" s="202">
        <f t="shared" si="315"/>
        <v>0</v>
      </c>
      <c r="HY19" s="211"/>
      <c r="HZ19" s="167"/>
      <c r="IA19" s="212"/>
      <c r="IB19" s="206"/>
      <c r="IC19" s="207"/>
      <c r="ID19" s="208"/>
      <c r="IE19" s="209"/>
      <c r="IF19" s="209" t="e">
        <f t="shared" si="79"/>
        <v>#N/A</v>
      </c>
      <c r="IG19" s="199" t="e">
        <f t="shared" si="80"/>
        <v>#N/A</v>
      </c>
      <c r="IH19" s="200" t="e">
        <f t="shared" si="81"/>
        <v>#N/A</v>
      </c>
      <c r="II19" s="200">
        <f t="shared" si="82"/>
        <v>0</v>
      </c>
      <c r="IJ19" s="200">
        <f t="shared" si="83"/>
        <v>0</v>
      </c>
      <c r="IK19" s="200" t="e">
        <f t="shared" si="84"/>
        <v>#N/A</v>
      </c>
      <c r="IL19" s="210">
        <f t="shared" si="85"/>
        <v>0</v>
      </c>
      <c r="IM19" s="202">
        <f t="shared" si="86"/>
        <v>0</v>
      </c>
      <c r="IP19" s="211"/>
      <c r="IQ19" s="167"/>
      <c r="IR19" s="212"/>
      <c r="IS19" s="206"/>
      <c r="IT19" s="207"/>
      <c r="IU19" s="208"/>
      <c r="IV19" s="209"/>
      <c r="IW19" s="209" t="e">
        <f t="shared" si="87"/>
        <v>#N/A</v>
      </c>
      <c r="IX19" s="199" t="e">
        <f t="shared" si="88"/>
        <v>#N/A</v>
      </c>
      <c r="IY19" s="200" t="e">
        <f t="shared" si="89"/>
        <v>#N/A</v>
      </c>
      <c r="IZ19" s="200">
        <f t="shared" si="90"/>
        <v>0</v>
      </c>
      <c r="JA19" s="200">
        <f t="shared" si="91"/>
        <v>0</v>
      </c>
      <c r="JB19" s="200" t="e">
        <f t="shared" si="92"/>
        <v>#N/A</v>
      </c>
      <c r="JC19" s="210">
        <f t="shared" si="93"/>
        <v>0</v>
      </c>
      <c r="JD19" s="202">
        <f t="shared" si="94"/>
        <v>0</v>
      </c>
      <c r="JG19" s="211"/>
      <c r="JH19" s="167"/>
      <c r="JI19" s="212"/>
      <c r="JJ19" s="206"/>
      <c r="JK19" s="207"/>
      <c r="JL19" s="208"/>
      <c r="JM19" s="209"/>
      <c r="JN19" s="209" t="e">
        <f t="shared" si="95"/>
        <v>#N/A</v>
      </c>
      <c r="JO19" s="199" t="e">
        <f t="shared" si="96"/>
        <v>#N/A</v>
      </c>
      <c r="JP19" s="200" t="e">
        <f t="shared" si="97"/>
        <v>#N/A</v>
      </c>
      <c r="JQ19" s="200">
        <f t="shared" si="98"/>
        <v>0</v>
      </c>
      <c r="JR19" s="200">
        <f t="shared" si="99"/>
        <v>0</v>
      </c>
      <c r="JS19" s="200" t="e">
        <f t="shared" si="100"/>
        <v>#N/A</v>
      </c>
      <c r="JT19" s="210">
        <f t="shared" si="101"/>
        <v>0</v>
      </c>
      <c r="JU19" s="202">
        <f t="shared" si="102"/>
        <v>0</v>
      </c>
      <c r="JX19" s="211"/>
      <c r="JY19" s="167"/>
      <c r="JZ19" s="212"/>
      <c r="KA19" s="206"/>
      <c r="KB19" s="207"/>
      <c r="KC19" s="208"/>
      <c r="KD19" s="209"/>
      <c r="KE19" s="209" t="e">
        <f t="shared" si="103"/>
        <v>#N/A</v>
      </c>
      <c r="KF19" s="199" t="e">
        <f t="shared" si="104"/>
        <v>#N/A</v>
      </c>
      <c r="KG19" s="200" t="e">
        <f t="shared" si="105"/>
        <v>#N/A</v>
      </c>
      <c r="KH19" s="200">
        <f t="shared" si="106"/>
        <v>0</v>
      </c>
      <c r="KI19" s="200">
        <f t="shared" si="107"/>
        <v>0</v>
      </c>
      <c r="KJ19" s="200" t="e">
        <f t="shared" si="108"/>
        <v>#N/A</v>
      </c>
      <c r="KK19" s="210">
        <f t="shared" si="109"/>
        <v>0</v>
      </c>
      <c r="KL19" s="202">
        <f t="shared" si="110"/>
        <v>0</v>
      </c>
      <c r="KO19" s="211"/>
      <c r="KP19" s="167"/>
      <c r="KQ19" s="212"/>
      <c r="KR19" s="206"/>
      <c r="KS19" s="207"/>
      <c r="KT19" s="208"/>
      <c r="KU19" s="209"/>
      <c r="KV19" s="209" t="e">
        <f t="shared" si="111"/>
        <v>#N/A</v>
      </c>
      <c r="KW19" s="199" t="e">
        <f t="shared" si="112"/>
        <v>#N/A</v>
      </c>
      <c r="KX19" s="200" t="e">
        <f t="shared" si="113"/>
        <v>#N/A</v>
      </c>
      <c r="KY19" s="200">
        <f t="shared" si="114"/>
        <v>0</v>
      </c>
      <c r="KZ19" s="200">
        <f t="shared" si="115"/>
        <v>0</v>
      </c>
      <c r="LA19" s="200" t="e">
        <f t="shared" si="116"/>
        <v>#N/A</v>
      </c>
      <c r="LB19" s="210">
        <f t="shared" si="117"/>
        <v>0</v>
      </c>
      <c r="LC19" s="202">
        <f t="shared" si="118"/>
        <v>0</v>
      </c>
      <c r="LF19" s="211"/>
      <c r="LG19" s="167"/>
      <c r="LH19" s="212"/>
      <c r="LI19" s="206"/>
      <c r="LJ19" s="207"/>
      <c r="LK19" s="208"/>
      <c r="LL19" s="209"/>
      <c r="LM19" s="209" t="e">
        <f t="shared" si="119"/>
        <v>#N/A</v>
      </c>
      <c r="LN19" s="199" t="e">
        <f t="shared" si="120"/>
        <v>#N/A</v>
      </c>
      <c r="LO19" s="200" t="e">
        <f t="shared" si="121"/>
        <v>#N/A</v>
      </c>
      <c r="LP19" s="200">
        <f t="shared" si="122"/>
        <v>0</v>
      </c>
      <c r="LQ19" s="200">
        <f t="shared" si="123"/>
        <v>0</v>
      </c>
      <c r="LR19" s="200" t="e">
        <f t="shared" si="124"/>
        <v>#N/A</v>
      </c>
      <c r="LS19" s="210">
        <f t="shared" si="125"/>
        <v>0</v>
      </c>
      <c r="LT19" s="202">
        <f t="shared" si="126"/>
        <v>0</v>
      </c>
      <c r="LW19" s="211"/>
      <c r="LX19" s="167"/>
      <c r="LY19" s="212"/>
      <c r="LZ19" s="206"/>
      <c r="MA19" s="207"/>
      <c r="MB19" s="208"/>
      <c r="MC19" s="209"/>
      <c r="MD19" s="209" t="e">
        <f t="shared" si="127"/>
        <v>#N/A</v>
      </c>
      <c r="ME19" s="199" t="e">
        <f t="shared" si="128"/>
        <v>#N/A</v>
      </c>
      <c r="MF19" s="200" t="e">
        <f t="shared" si="129"/>
        <v>#N/A</v>
      </c>
      <c r="MG19" s="200">
        <f t="shared" si="130"/>
        <v>0</v>
      </c>
      <c r="MH19" s="200">
        <f t="shared" si="131"/>
        <v>0</v>
      </c>
      <c r="MI19" s="200" t="e">
        <f t="shared" si="132"/>
        <v>#N/A</v>
      </c>
      <c r="MJ19" s="210">
        <f t="shared" si="133"/>
        <v>0</v>
      </c>
      <c r="MK19" s="202">
        <f t="shared" si="134"/>
        <v>0</v>
      </c>
      <c r="MN19" s="211"/>
      <c r="MO19" s="167"/>
      <c r="MP19" s="212"/>
      <c r="MQ19" s="206"/>
      <c r="MR19" s="207"/>
      <c r="MS19" s="208"/>
      <c r="MT19" s="209"/>
      <c r="MU19" s="209" t="e">
        <f t="shared" si="135"/>
        <v>#N/A</v>
      </c>
      <c r="MV19" s="199" t="e">
        <f t="shared" si="136"/>
        <v>#N/A</v>
      </c>
      <c r="MW19" s="200" t="e">
        <f t="shared" si="137"/>
        <v>#N/A</v>
      </c>
      <c r="MX19" s="200">
        <f t="shared" si="138"/>
        <v>0</v>
      </c>
      <c r="MY19" s="200">
        <f t="shared" si="139"/>
        <v>0</v>
      </c>
      <c r="MZ19" s="200" t="e">
        <f t="shared" si="140"/>
        <v>#N/A</v>
      </c>
      <c r="NA19" s="210">
        <f t="shared" si="141"/>
        <v>0</v>
      </c>
      <c r="NB19" s="202">
        <f t="shared" si="142"/>
        <v>0</v>
      </c>
      <c r="NE19" s="211"/>
      <c r="NF19" s="167"/>
      <c r="NG19" s="212"/>
      <c r="NH19" s="206"/>
      <c r="NI19" s="207"/>
      <c r="NJ19" s="208"/>
      <c r="NK19" s="209"/>
      <c r="NL19" s="209" t="e">
        <f t="shared" si="143"/>
        <v>#N/A</v>
      </c>
      <c r="NM19" s="199" t="e">
        <f t="shared" si="144"/>
        <v>#N/A</v>
      </c>
      <c r="NN19" s="200" t="e">
        <f t="shared" si="145"/>
        <v>#N/A</v>
      </c>
      <c r="NO19" s="200">
        <f t="shared" si="146"/>
        <v>0</v>
      </c>
      <c r="NP19" s="200">
        <f t="shared" si="147"/>
        <v>0</v>
      </c>
      <c r="NQ19" s="200" t="e">
        <f t="shared" si="148"/>
        <v>#N/A</v>
      </c>
      <c r="NR19" s="210">
        <f t="shared" si="149"/>
        <v>0</v>
      </c>
      <c r="NS19" s="202">
        <f t="shared" si="150"/>
        <v>0</v>
      </c>
      <c r="NV19" s="211"/>
      <c r="NW19" s="167"/>
      <c r="NX19" s="212"/>
      <c r="NY19" s="206"/>
      <c r="NZ19" s="207"/>
      <c r="OA19" s="208"/>
      <c r="OB19" s="209"/>
      <c r="OC19" s="209" t="e">
        <f t="shared" si="151"/>
        <v>#N/A</v>
      </c>
      <c r="OD19" s="199" t="e">
        <f t="shared" si="152"/>
        <v>#N/A</v>
      </c>
      <c r="OE19" s="200" t="e">
        <f t="shared" si="153"/>
        <v>#N/A</v>
      </c>
      <c r="OF19" s="200">
        <f t="shared" si="154"/>
        <v>0</v>
      </c>
      <c r="OG19" s="200">
        <f t="shared" si="155"/>
        <v>0</v>
      </c>
      <c r="OH19" s="200" t="e">
        <f t="shared" si="156"/>
        <v>#N/A</v>
      </c>
      <c r="OI19" s="210">
        <f t="shared" si="157"/>
        <v>0</v>
      </c>
      <c r="OJ19" s="202">
        <f t="shared" si="158"/>
        <v>0</v>
      </c>
      <c r="OM19" s="211"/>
      <c r="ON19" s="167"/>
      <c r="OO19" s="212"/>
      <c r="OP19" s="206"/>
      <c r="OQ19" s="207"/>
      <c r="OR19" s="208"/>
      <c r="OS19" s="209"/>
      <c r="OT19" s="209" t="e">
        <f t="shared" si="159"/>
        <v>#N/A</v>
      </c>
      <c r="OU19" s="199" t="e">
        <f t="shared" si="160"/>
        <v>#N/A</v>
      </c>
      <c r="OV19" s="200" t="e">
        <f t="shared" si="161"/>
        <v>#N/A</v>
      </c>
      <c r="OW19" s="200">
        <f t="shared" si="162"/>
        <v>0</v>
      </c>
      <c r="OX19" s="200">
        <f t="shared" si="163"/>
        <v>0</v>
      </c>
      <c r="OY19" s="200" t="e">
        <f t="shared" si="164"/>
        <v>#N/A</v>
      </c>
      <c r="OZ19" s="210">
        <f t="shared" si="165"/>
        <v>0</v>
      </c>
      <c r="PA19" s="202">
        <f t="shared" si="166"/>
        <v>0</v>
      </c>
      <c r="PD19" s="211"/>
      <c r="PE19" s="167"/>
      <c r="PF19" s="212"/>
      <c r="PG19" s="206"/>
      <c r="PH19" s="207"/>
      <c r="PI19" s="208"/>
      <c r="PJ19" s="209"/>
      <c r="PK19" s="209" t="e">
        <f t="shared" si="167"/>
        <v>#N/A</v>
      </c>
      <c r="PL19" s="199" t="e">
        <f t="shared" si="168"/>
        <v>#N/A</v>
      </c>
      <c r="PM19" s="200" t="e">
        <f t="shared" si="169"/>
        <v>#N/A</v>
      </c>
      <c r="PN19" s="200">
        <f t="shared" si="170"/>
        <v>0</v>
      </c>
      <c r="PO19" s="200">
        <f t="shared" si="171"/>
        <v>0</v>
      </c>
      <c r="PP19" s="200" t="e">
        <f t="shared" si="172"/>
        <v>#N/A</v>
      </c>
      <c r="PQ19" s="210">
        <f t="shared" si="173"/>
        <v>0</v>
      </c>
      <c r="PR19" s="202">
        <f t="shared" si="174"/>
        <v>0</v>
      </c>
      <c r="PU19" s="211"/>
      <c r="PV19" s="167"/>
      <c r="PW19" s="212"/>
      <c r="PX19" s="206"/>
      <c r="PY19" s="207"/>
      <c r="PZ19" s="208"/>
      <c r="QA19" s="209"/>
      <c r="QB19" s="209" t="e">
        <f t="shared" si="175"/>
        <v>#N/A</v>
      </c>
      <c r="QC19" s="199" t="e">
        <f t="shared" si="176"/>
        <v>#N/A</v>
      </c>
      <c r="QD19" s="200" t="e">
        <f t="shared" si="177"/>
        <v>#N/A</v>
      </c>
      <c r="QE19" s="200">
        <f t="shared" si="178"/>
        <v>0</v>
      </c>
      <c r="QF19" s="200">
        <f t="shared" si="179"/>
        <v>0</v>
      </c>
      <c r="QG19" s="200" t="e">
        <f t="shared" si="180"/>
        <v>#N/A</v>
      </c>
      <c r="QH19" s="210">
        <f t="shared" si="181"/>
        <v>0</v>
      </c>
      <c r="QI19" s="202">
        <f t="shared" si="182"/>
        <v>0</v>
      </c>
      <c r="QL19" s="211"/>
      <c r="QM19" s="167"/>
      <c r="QN19" s="212"/>
      <c r="QO19" s="206"/>
      <c r="QP19" s="207"/>
      <c r="QQ19" s="208"/>
      <c r="QR19" s="209"/>
      <c r="QS19" s="209" t="e">
        <f t="shared" si="183"/>
        <v>#N/A</v>
      </c>
      <c r="QT19" s="199" t="e">
        <f t="shared" si="184"/>
        <v>#N/A</v>
      </c>
      <c r="QU19" s="200" t="e">
        <f t="shared" si="185"/>
        <v>#N/A</v>
      </c>
      <c r="QV19" s="200">
        <f t="shared" si="186"/>
        <v>0</v>
      </c>
      <c r="QW19" s="200">
        <f t="shared" si="187"/>
        <v>0</v>
      </c>
      <c r="QX19" s="200" t="e">
        <f t="shared" si="188"/>
        <v>#N/A</v>
      </c>
      <c r="QY19" s="210">
        <f t="shared" si="189"/>
        <v>0</v>
      </c>
      <c r="QZ19" s="202">
        <f t="shared" si="190"/>
        <v>0</v>
      </c>
      <c r="RC19" s="211"/>
      <c r="RD19" s="167"/>
      <c r="RE19" s="212"/>
      <c r="RF19" s="206"/>
      <c r="RG19" s="207"/>
      <c r="RH19" s="208"/>
      <c r="RI19" s="209"/>
      <c r="RJ19" s="209" t="e">
        <f t="shared" si="191"/>
        <v>#N/A</v>
      </c>
      <c r="RK19" s="199" t="e">
        <f t="shared" si="192"/>
        <v>#N/A</v>
      </c>
      <c r="RL19" s="200" t="e">
        <f t="shared" si="193"/>
        <v>#N/A</v>
      </c>
      <c r="RM19" s="200">
        <f t="shared" si="194"/>
        <v>0</v>
      </c>
      <c r="RN19" s="200">
        <f t="shared" si="195"/>
        <v>0</v>
      </c>
      <c r="RO19" s="200" t="e">
        <f t="shared" si="196"/>
        <v>#N/A</v>
      </c>
      <c r="RP19" s="210">
        <f t="shared" si="197"/>
        <v>0</v>
      </c>
      <c r="RQ19" s="202">
        <f t="shared" si="198"/>
        <v>0</v>
      </c>
      <c r="RT19" s="211"/>
      <c r="RU19" s="167"/>
      <c r="RV19" s="212"/>
      <c r="RW19" s="206"/>
      <c r="RX19" s="207"/>
      <c r="RY19" s="208"/>
      <c r="RZ19" s="209"/>
      <c r="SA19" s="209" t="e">
        <f t="shared" si="199"/>
        <v>#N/A</v>
      </c>
      <c r="SB19" s="199" t="e">
        <f t="shared" si="200"/>
        <v>#N/A</v>
      </c>
      <c r="SC19" s="200" t="e">
        <f t="shared" si="201"/>
        <v>#N/A</v>
      </c>
      <c r="SD19" s="200">
        <f t="shared" si="202"/>
        <v>0</v>
      </c>
      <c r="SE19" s="200">
        <f t="shared" si="203"/>
        <v>0</v>
      </c>
      <c r="SF19" s="200" t="e">
        <f t="shared" si="204"/>
        <v>#N/A</v>
      </c>
      <c r="SG19" s="210">
        <f t="shared" si="205"/>
        <v>0</v>
      </c>
      <c r="SH19" s="202">
        <f t="shared" si="206"/>
        <v>0</v>
      </c>
      <c r="SK19" s="211"/>
      <c r="SL19" s="167"/>
      <c r="SM19" s="212"/>
      <c r="SN19" s="206"/>
      <c r="SO19" s="207"/>
      <c r="SP19" s="208"/>
      <c r="SQ19" s="209"/>
      <c r="SR19" s="209" t="e">
        <f t="shared" si="207"/>
        <v>#N/A</v>
      </c>
      <c r="SS19" s="199" t="e">
        <f t="shared" si="208"/>
        <v>#N/A</v>
      </c>
      <c r="ST19" s="200" t="e">
        <f t="shared" si="209"/>
        <v>#N/A</v>
      </c>
      <c r="SU19" s="200">
        <f t="shared" si="210"/>
        <v>0</v>
      </c>
      <c r="SV19" s="200">
        <f t="shared" si="211"/>
        <v>0</v>
      </c>
      <c r="SW19" s="200" t="e">
        <f t="shared" si="212"/>
        <v>#N/A</v>
      </c>
      <c r="SX19" s="210">
        <f t="shared" si="213"/>
        <v>0</v>
      </c>
      <c r="SY19" s="202">
        <f t="shared" si="214"/>
        <v>0</v>
      </c>
    </row>
    <row r="20" spans="2:519" ht="111.75" customHeight="1" thickTop="1" thickBot="1">
      <c r="B20" s="203" t="s">
        <v>215</v>
      </c>
      <c r="C20" s="218" t="s">
        <v>205</v>
      </c>
      <c r="D20" s="168" t="s">
        <v>226</v>
      </c>
      <c r="E20" s="212" t="s">
        <v>222</v>
      </c>
      <c r="F20" s="206">
        <v>1</v>
      </c>
      <c r="G20" s="207">
        <v>0</v>
      </c>
      <c r="H20" s="208">
        <f t="shared" si="316"/>
        <v>0</v>
      </c>
      <c r="I20" s="209"/>
      <c r="L20" s="375" t="s">
        <v>215</v>
      </c>
      <c r="M20" s="390">
        <v>2.6</v>
      </c>
      <c r="N20" s="392" t="s">
        <v>226</v>
      </c>
      <c r="O20" s="383" t="s">
        <v>222</v>
      </c>
      <c r="P20" s="379">
        <v>1</v>
      </c>
      <c r="Q20" s="380">
        <v>19000</v>
      </c>
      <c r="R20" s="381">
        <f t="shared" si="317"/>
        <v>19000</v>
      </c>
      <c r="S20" s="162">
        <f t="shared" si="215"/>
        <v>1</v>
      </c>
      <c r="T20" s="190">
        <f t="shared" si="11"/>
        <v>1</v>
      </c>
      <c r="U20" s="190">
        <f t="shared" si="216"/>
        <v>1</v>
      </c>
      <c r="V20" s="190">
        <f t="shared" si="12"/>
        <v>1</v>
      </c>
      <c r="W20" s="190">
        <f t="shared" si="13"/>
        <v>1</v>
      </c>
      <c r="X20" s="200">
        <f t="shared" si="14"/>
        <v>1</v>
      </c>
      <c r="Y20" s="210">
        <f t="shared" si="15"/>
        <v>19000</v>
      </c>
      <c r="Z20" s="202">
        <f t="shared" si="16"/>
        <v>0</v>
      </c>
      <c r="AA20" s="185"/>
      <c r="AB20" s="185"/>
      <c r="AC20" s="446" t="s">
        <v>215</v>
      </c>
      <c r="AD20" s="447" t="s">
        <v>205</v>
      </c>
      <c r="AE20" s="392" t="s">
        <v>226</v>
      </c>
      <c r="AF20" s="383" t="s">
        <v>222</v>
      </c>
      <c r="AG20" s="379">
        <v>1</v>
      </c>
      <c r="AH20" s="380">
        <v>14940</v>
      </c>
      <c r="AI20" s="381">
        <f t="shared" si="318"/>
        <v>14940</v>
      </c>
      <c r="AJ20" s="162">
        <f t="shared" si="217"/>
        <v>1</v>
      </c>
      <c r="AK20" s="190">
        <f t="shared" si="218"/>
        <v>1</v>
      </c>
      <c r="AL20" s="190">
        <f t="shared" si="219"/>
        <v>1</v>
      </c>
      <c r="AM20" s="190">
        <f t="shared" si="220"/>
        <v>1</v>
      </c>
      <c r="AN20" s="190">
        <f t="shared" si="221"/>
        <v>1</v>
      </c>
      <c r="AO20" s="200">
        <f t="shared" si="222"/>
        <v>1</v>
      </c>
      <c r="AP20" s="210">
        <f t="shared" si="223"/>
        <v>14940</v>
      </c>
      <c r="AQ20" s="202">
        <f t="shared" si="224"/>
        <v>0</v>
      </c>
      <c r="AR20" s="185"/>
      <c r="AS20" s="185"/>
      <c r="AT20" s="461" t="s">
        <v>215</v>
      </c>
      <c r="AU20" s="390" t="s">
        <v>205</v>
      </c>
      <c r="AV20" s="168" t="s">
        <v>226</v>
      </c>
      <c r="AW20" s="453" t="s">
        <v>222</v>
      </c>
      <c r="AX20" s="454">
        <v>1</v>
      </c>
      <c r="AY20" s="455">
        <v>15000</v>
      </c>
      <c r="AZ20" s="452">
        <f t="shared" si="319"/>
        <v>15000</v>
      </c>
      <c r="BA20" s="162">
        <f t="shared" si="225"/>
        <v>1</v>
      </c>
      <c r="BB20" s="190">
        <f t="shared" si="226"/>
        <v>1</v>
      </c>
      <c r="BC20" s="190">
        <f t="shared" si="227"/>
        <v>1</v>
      </c>
      <c r="BD20" s="190">
        <f t="shared" si="228"/>
        <v>1</v>
      </c>
      <c r="BE20" s="190">
        <f t="shared" si="229"/>
        <v>1</v>
      </c>
      <c r="BF20" s="200">
        <f t="shared" si="230"/>
        <v>1</v>
      </c>
      <c r="BG20" s="210">
        <f t="shared" si="231"/>
        <v>15000</v>
      </c>
      <c r="BH20" s="202">
        <f t="shared" si="232"/>
        <v>0</v>
      </c>
      <c r="BK20" s="461" t="s">
        <v>215</v>
      </c>
      <c r="BL20" s="390" t="s">
        <v>205</v>
      </c>
      <c r="BM20" s="529" t="s">
        <v>226</v>
      </c>
      <c r="BN20" s="383" t="s">
        <v>222</v>
      </c>
      <c r="BO20" s="379">
        <v>1</v>
      </c>
      <c r="BP20" s="380">
        <v>30732.899999999994</v>
      </c>
      <c r="BQ20" s="381">
        <f t="shared" si="233"/>
        <v>30732.899999999994</v>
      </c>
      <c r="BR20" s="162">
        <f t="shared" si="234"/>
        <v>1</v>
      </c>
      <c r="BS20" s="190">
        <f t="shared" si="235"/>
        <v>1</v>
      </c>
      <c r="BT20" s="190">
        <f t="shared" si="236"/>
        <v>1</v>
      </c>
      <c r="BU20" s="190">
        <f t="shared" si="237"/>
        <v>1</v>
      </c>
      <c r="BV20" s="190">
        <f t="shared" si="238"/>
        <v>1</v>
      </c>
      <c r="BW20" s="200">
        <f t="shared" si="239"/>
        <v>1</v>
      </c>
      <c r="BX20" s="210">
        <f t="shared" si="240"/>
        <v>30733</v>
      </c>
      <c r="BY20" s="202">
        <f t="shared" si="241"/>
        <v>-0.10000000000582077</v>
      </c>
      <c r="CB20" s="461" t="s">
        <v>215</v>
      </c>
      <c r="CC20" s="390" t="s">
        <v>205</v>
      </c>
      <c r="CD20" s="529" t="s">
        <v>226</v>
      </c>
      <c r="CE20" s="383" t="s">
        <v>222</v>
      </c>
      <c r="CF20" s="379">
        <v>1</v>
      </c>
      <c r="CG20" s="380">
        <v>16000</v>
      </c>
      <c r="CH20" s="381">
        <f t="shared" si="320"/>
        <v>16000</v>
      </c>
      <c r="CI20" s="162">
        <f t="shared" si="242"/>
        <v>1</v>
      </c>
      <c r="CJ20" s="190">
        <f t="shared" si="243"/>
        <v>1</v>
      </c>
      <c r="CK20" s="190">
        <f t="shared" si="244"/>
        <v>1</v>
      </c>
      <c r="CL20" s="190">
        <f t="shared" si="245"/>
        <v>1</v>
      </c>
      <c r="CM20" s="190">
        <f t="shared" si="246"/>
        <v>1</v>
      </c>
      <c r="CN20" s="200">
        <f t="shared" si="247"/>
        <v>1</v>
      </c>
      <c r="CO20" s="210">
        <f t="shared" si="248"/>
        <v>16000</v>
      </c>
      <c r="CP20" s="202">
        <f t="shared" si="249"/>
        <v>0</v>
      </c>
      <c r="CS20" s="461" t="s">
        <v>215</v>
      </c>
      <c r="CT20" s="390" t="s">
        <v>205</v>
      </c>
      <c r="CU20" s="529" t="s">
        <v>226</v>
      </c>
      <c r="CV20" s="383" t="s">
        <v>222</v>
      </c>
      <c r="CW20" s="379">
        <v>1</v>
      </c>
      <c r="CX20" s="565">
        <v>18704</v>
      </c>
      <c r="CY20" s="381">
        <f t="shared" si="250"/>
        <v>18704</v>
      </c>
      <c r="CZ20" s="162">
        <f t="shared" si="251"/>
        <v>1</v>
      </c>
      <c r="DA20" s="190">
        <f t="shared" si="252"/>
        <v>1</v>
      </c>
      <c r="DB20" s="190">
        <f t="shared" si="253"/>
        <v>1</v>
      </c>
      <c r="DC20" s="190">
        <f t="shared" si="254"/>
        <v>1</v>
      </c>
      <c r="DD20" s="190">
        <f t="shared" si="255"/>
        <v>1</v>
      </c>
      <c r="DE20" s="200">
        <f t="shared" si="256"/>
        <v>1</v>
      </c>
      <c r="DF20" s="210">
        <f t="shared" si="257"/>
        <v>18704</v>
      </c>
      <c r="DG20" s="202">
        <f t="shared" si="258"/>
        <v>0</v>
      </c>
      <c r="DJ20" s="461" t="s">
        <v>215</v>
      </c>
      <c r="DK20" s="390" t="s">
        <v>205</v>
      </c>
      <c r="DL20" s="529" t="s">
        <v>226</v>
      </c>
      <c r="DM20" s="383" t="s">
        <v>222</v>
      </c>
      <c r="DN20" s="379">
        <v>1</v>
      </c>
      <c r="DO20" s="380">
        <v>14805</v>
      </c>
      <c r="DP20" s="381">
        <f t="shared" si="321"/>
        <v>14805</v>
      </c>
      <c r="DQ20" s="162">
        <f t="shared" si="259"/>
        <v>1</v>
      </c>
      <c r="DR20" s="190">
        <f t="shared" si="260"/>
        <v>1</v>
      </c>
      <c r="DS20" s="190">
        <f t="shared" si="261"/>
        <v>1</v>
      </c>
      <c r="DT20" s="190">
        <f t="shared" si="262"/>
        <v>1</v>
      </c>
      <c r="DU20" s="190">
        <f t="shared" si="263"/>
        <v>1</v>
      </c>
      <c r="DV20" s="200">
        <f t="shared" si="264"/>
        <v>1</v>
      </c>
      <c r="DW20" s="210">
        <f t="shared" si="265"/>
        <v>14805</v>
      </c>
      <c r="DX20" s="202">
        <f t="shared" si="266"/>
        <v>0</v>
      </c>
      <c r="EA20" s="461" t="s">
        <v>215</v>
      </c>
      <c r="EB20" s="390" t="s">
        <v>205</v>
      </c>
      <c r="EC20" s="529" t="s">
        <v>226</v>
      </c>
      <c r="ED20" s="383" t="s">
        <v>222</v>
      </c>
      <c r="EE20" s="379">
        <v>1</v>
      </c>
      <c r="EF20" s="380">
        <v>23800</v>
      </c>
      <c r="EG20" s="381">
        <f t="shared" si="47"/>
        <v>23800</v>
      </c>
      <c r="EH20" s="162">
        <f t="shared" si="267"/>
        <v>1</v>
      </c>
      <c r="EI20" s="190">
        <f t="shared" si="268"/>
        <v>1</v>
      </c>
      <c r="EJ20" s="190">
        <f t="shared" si="269"/>
        <v>1</v>
      </c>
      <c r="EK20" s="190">
        <f t="shared" si="270"/>
        <v>1</v>
      </c>
      <c r="EL20" s="190">
        <f t="shared" si="271"/>
        <v>1</v>
      </c>
      <c r="EM20" s="200">
        <f t="shared" si="272"/>
        <v>1</v>
      </c>
      <c r="EN20" s="210">
        <f t="shared" si="273"/>
        <v>23800</v>
      </c>
      <c r="EO20" s="202">
        <f t="shared" si="274"/>
        <v>0</v>
      </c>
      <c r="ER20" s="461" t="s">
        <v>215</v>
      </c>
      <c r="ES20" s="390" t="s">
        <v>205</v>
      </c>
      <c r="ET20" s="529" t="s">
        <v>226</v>
      </c>
      <c r="EU20" s="383" t="s">
        <v>222</v>
      </c>
      <c r="EV20" s="379">
        <v>1</v>
      </c>
      <c r="EW20" s="380">
        <v>30579.999999999996</v>
      </c>
      <c r="EX20" s="381">
        <f t="shared" si="275"/>
        <v>30579.999999999996</v>
      </c>
      <c r="EY20" s="162">
        <f t="shared" si="276"/>
        <v>1</v>
      </c>
      <c r="EZ20" s="190">
        <f t="shared" si="277"/>
        <v>1</v>
      </c>
      <c r="FA20" s="190">
        <f t="shared" si="278"/>
        <v>1</v>
      </c>
      <c r="FB20" s="190">
        <f t="shared" si="279"/>
        <v>1</v>
      </c>
      <c r="FC20" s="190">
        <f t="shared" si="280"/>
        <v>1</v>
      </c>
      <c r="FD20" s="200">
        <f t="shared" si="281"/>
        <v>1</v>
      </c>
      <c r="FE20" s="210">
        <f t="shared" si="282"/>
        <v>30580</v>
      </c>
      <c r="FF20" s="202">
        <f t="shared" si="283"/>
        <v>0</v>
      </c>
      <c r="FI20" s="461" t="s">
        <v>215</v>
      </c>
      <c r="FJ20" s="390" t="s">
        <v>205</v>
      </c>
      <c r="FK20" s="529" t="s">
        <v>226</v>
      </c>
      <c r="FL20" s="383" t="s">
        <v>222</v>
      </c>
      <c r="FM20" s="379">
        <v>1</v>
      </c>
      <c r="FN20" s="380">
        <v>14510</v>
      </c>
      <c r="FO20" s="381">
        <f t="shared" si="322"/>
        <v>14510</v>
      </c>
      <c r="FP20" s="162">
        <f t="shared" si="284"/>
        <v>1</v>
      </c>
      <c r="FQ20" s="190">
        <f t="shared" si="285"/>
        <v>1</v>
      </c>
      <c r="FR20" s="190">
        <f t="shared" si="286"/>
        <v>1</v>
      </c>
      <c r="FS20" s="190">
        <f t="shared" si="287"/>
        <v>1</v>
      </c>
      <c r="FT20" s="190">
        <f t="shared" si="288"/>
        <v>1</v>
      </c>
      <c r="FU20" s="200">
        <f t="shared" si="289"/>
        <v>1</v>
      </c>
      <c r="FV20" s="210">
        <f t="shared" si="290"/>
        <v>14510</v>
      </c>
      <c r="FW20" s="202">
        <f t="shared" si="291"/>
        <v>0</v>
      </c>
      <c r="FZ20" s="461" t="s">
        <v>215</v>
      </c>
      <c r="GA20" s="390" t="s">
        <v>205</v>
      </c>
      <c r="GB20" s="529" t="s">
        <v>226</v>
      </c>
      <c r="GC20" s="383" t="s">
        <v>222</v>
      </c>
      <c r="GD20" s="379">
        <v>1</v>
      </c>
      <c r="GE20" s="582">
        <v>19400</v>
      </c>
      <c r="GF20" s="381">
        <f t="shared" si="323"/>
        <v>19400</v>
      </c>
      <c r="GG20" s="162">
        <f t="shared" si="292"/>
        <v>1</v>
      </c>
      <c r="GH20" s="190">
        <f t="shared" si="293"/>
        <v>1</v>
      </c>
      <c r="GI20" s="190">
        <f t="shared" si="294"/>
        <v>1</v>
      </c>
      <c r="GJ20" s="190">
        <f t="shared" si="295"/>
        <v>1</v>
      </c>
      <c r="GK20" s="190">
        <f t="shared" si="296"/>
        <v>1</v>
      </c>
      <c r="GL20" s="200">
        <f t="shared" si="297"/>
        <v>1</v>
      </c>
      <c r="GM20" s="210">
        <f t="shared" si="298"/>
        <v>19400</v>
      </c>
      <c r="GN20" s="202">
        <f t="shared" si="299"/>
        <v>0</v>
      </c>
      <c r="GQ20" s="461" t="s">
        <v>215</v>
      </c>
      <c r="GR20" s="390" t="s">
        <v>205</v>
      </c>
      <c r="GS20" s="529" t="s">
        <v>226</v>
      </c>
      <c r="GT20" s="383" t="s">
        <v>222</v>
      </c>
      <c r="GU20" s="379">
        <v>1</v>
      </c>
      <c r="GV20" s="380">
        <v>14000</v>
      </c>
      <c r="GW20" s="381">
        <f t="shared" si="324"/>
        <v>14000</v>
      </c>
      <c r="GX20" s="162">
        <f t="shared" si="300"/>
        <v>1</v>
      </c>
      <c r="GY20" s="190">
        <f t="shared" si="301"/>
        <v>1</v>
      </c>
      <c r="GZ20" s="190">
        <f t="shared" si="302"/>
        <v>1</v>
      </c>
      <c r="HA20" s="190">
        <f t="shared" si="303"/>
        <v>1</v>
      </c>
      <c r="HB20" s="190">
        <f t="shared" si="304"/>
        <v>1</v>
      </c>
      <c r="HC20" s="200">
        <f t="shared" si="305"/>
        <v>1</v>
      </c>
      <c r="HD20" s="210">
        <f t="shared" si="306"/>
        <v>14000</v>
      </c>
      <c r="HE20" s="202">
        <f t="shared" si="307"/>
        <v>0</v>
      </c>
      <c r="HH20" s="461" t="s">
        <v>215</v>
      </c>
      <c r="HI20" s="390" t="s">
        <v>205</v>
      </c>
      <c r="HJ20" s="529" t="s">
        <v>226</v>
      </c>
      <c r="HK20" s="383" t="s">
        <v>222</v>
      </c>
      <c r="HL20" s="379">
        <v>1</v>
      </c>
      <c r="HM20" s="380">
        <v>28625</v>
      </c>
      <c r="HN20" s="381">
        <f t="shared" si="325"/>
        <v>28625</v>
      </c>
      <c r="HO20" s="162">
        <f t="shared" si="308"/>
        <v>1</v>
      </c>
      <c r="HP20" s="190">
        <f t="shared" si="309"/>
        <v>1</v>
      </c>
      <c r="HQ20" s="190">
        <f t="shared" si="310"/>
        <v>1</v>
      </c>
      <c r="HR20" s="190">
        <f t="shared" si="311"/>
        <v>1</v>
      </c>
      <c r="HS20" s="190">
        <f t="shared" si="312"/>
        <v>1</v>
      </c>
      <c r="HT20" s="200">
        <f t="shared" si="313"/>
        <v>1</v>
      </c>
      <c r="HU20" s="210">
        <f t="shared" si="314"/>
        <v>28625</v>
      </c>
      <c r="HV20" s="202">
        <f t="shared" si="315"/>
        <v>0</v>
      </c>
      <c r="HY20" s="218"/>
      <c r="HZ20" s="170"/>
      <c r="IA20" s="212"/>
      <c r="IB20" s="206"/>
      <c r="IC20" s="207"/>
      <c r="ID20" s="208"/>
      <c r="IE20" s="209"/>
      <c r="IF20" s="209" t="e">
        <f t="shared" si="79"/>
        <v>#N/A</v>
      </c>
      <c r="IG20" s="199" t="e">
        <f t="shared" si="80"/>
        <v>#N/A</v>
      </c>
      <c r="IH20" s="200" t="e">
        <f t="shared" si="81"/>
        <v>#N/A</v>
      </c>
      <c r="II20" s="200">
        <f t="shared" si="82"/>
        <v>0</v>
      </c>
      <c r="IJ20" s="200">
        <f t="shared" si="83"/>
        <v>0</v>
      </c>
      <c r="IK20" s="200" t="e">
        <f t="shared" si="84"/>
        <v>#N/A</v>
      </c>
      <c r="IL20" s="210">
        <f t="shared" si="85"/>
        <v>0</v>
      </c>
      <c r="IM20" s="202">
        <f t="shared" si="86"/>
        <v>0</v>
      </c>
      <c r="IP20" s="218"/>
      <c r="IQ20" s="170"/>
      <c r="IR20" s="212"/>
      <c r="IS20" s="206"/>
      <c r="IT20" s="207"/>
      <c r="IU20" s="208"/>
      <c r="IV20" s="209"/>
      <c r="IW20" s="209" t="e">
        <f t="shared" si="87"/>
        <v>#N/A</v>
      </c>
      <c r="IX20" s="199" t="e">
        <f t="shared" si="88"/>
        <v>#N/A</v>
      </c>
      <c r="IY20" s="200" t="e">
        <f t="shared" si="89"/>
        <v>#N/A</v>
      </c>
      <c r="IZ20" s="200">
        <f t="shared" si="90"/>
        <v>0</v>
      </c>
      <c r="JA20" s="200">
        <f t="shared" si="91"/>
        <v>0</v>
      </c>
      <c r="JB20" s="200" t="e">
        <f t="shared" si="92"/>
        <v>#N/A</v>
      </c>
      <c r="JC20" s="210">
        <f t="shared" si="93"/>
        <v>0</v>
      </c>
      <c r="JD20" s="202">
        <f t="shared" si="94"/>
        <v>0</v>
      </c>
      <c r="JG20" s="218"/>
      <c r="JH20" s="170"/>
      <c r="JI20" s="212"/>
      <c r="JJ20" s="206"/>
      <c r="JK20" s="207"/>
      <c r="JL20" s="208"/>
      <c r="JM20" s="209"/>
      <c r="JN20" s="209" t="e">
        <f t="shared" si="95"/>
        <v>#N/A</v>
      </c>
      <c r="JO20" s="199" t="e">
        <f t="shared" si="96"/>
        <v>#N/A</v>
      </c>
      <c r="JP20" s="200" t="e">
        <f t="shared" si="97"/>
        <v>#N/A</v>
      </c>
      <c r="JQ20" s="200">
        <f t="shared" si="98"/>
        <v>0</v>
      </c>
      <c r="JR20" s="200">
        <f t="shared" si="99"/>
        <v>0</v>
      </c>
      <c r="JS20" s="200" t="e">
        <f t="shared" si="100"/>
        <v>#N/A</v>
      </c>
      <c r="JT20" s="210">
        <f t="shared" si="101"/>
        <v>0</v>
      </c>
      <c r="JU20" s="202">
        <f t="shared" si="102"/>
        <v>0</v>
      </c>
      <c r="JX20" s="218"/>
      <c r="JY20" s="170"/>
      <c r="JZ20" s="212"/>
      <c r="KA20" s="206"/>
      <c r="KB20" s="207"/>
      <c r="KC20" s="208"/>
      <c r="KD20" s="209"/>
      <c r="KE20" s="209" t="e">
        <f t="shared" si="103"/>
        <v>#N/A</v>
      </c>
      <c r="KF20" s="199" t="e">
        <f t="shared" si="104"/>
        <v>#N/A</v>
      </c>
      <c r="KG20" s="200" t="e">
        <f t="shared" si="105"/>
        <v>#N/A</v>
      </c>
      <c r="KH20" s="200">
        <f t="shared" si="106"/>
        <v>0</v>
      </c>
      <c r="KI20" s="200">
        <f t="shared" si="107"/>
        <v>0</v>
      </c>
      <c r="KJ20" s="200" t="e">
        <f t="shared" si="108"/>
        <v>#N/A</v>
      </c>
      <c r="KK20" s="210">
        <f t="shared" si="109"/>
        <v>0</v>
      </c>
      <c r="KL20" s="202">
        <f t="shared" si="110"/>
        <v>0</v>
      </c>
      <c r="KO20" s="218"/>
      <c r="KP20" s="170"/>
      <c r="KQ20" s="212"/>
      <c r="KR20" s="206"/>
      <c r="KS20" s="207"/>
      <c r="KT20" s="208"/>
      <c r="KU20" s="209"/>
      <c r="KV20" s="209" t="e">
        <f t="shared" si="111"/>
        <v>#N/A</v>
      </c>
      <c r="KW20" s="199" t="e">
        <f t="shared" si="112"/>
        <v>#N/A</v>
      </c>
      <c r="KX20" s="200" t="e">
        <f t="shared" si="113"/>
        <v>#N/A</v>
      </c>
      <c r="KY20" s="200">
        <f t="shared" si="114"/>
        <v>0</v>
      </c>
      <c r="KZ20" s="200">
        <f t="shared" si="115"/>
        <v>0</v>
      </c>
      <c r="LA20" s="200" t="e">
        <f t="shared" si="116"/>
        <v>#N/A</v>
      </c>
      <c r="LB20" s="210">
        <f t="shared" si="117"/>
        <v>0</v>
      </c>
      <c r="LC20" s="202">
        <f t="shared" si="118"/>
        <v>0</v>
      </c>
      <c r="LF20" s="218"/>
      <c r="LG20" s="170"/>
      <c r="LH20" s="212"/>
      <c r="LI20" s="206"/>
      <c r="LJ20" s="207"/>
      <c r="LK20" s="208"/>
      <c r="LL20" s="209"/>
      <c r="LM20" s="209" t="e">
        <f t="shared" si="119"/>
        <v>#N/A</v>
      </c>
      <c r="LN20" s="199" t="e">
        <f t="shared" si="120"/>
        <v>#N/A</v>
      </c>
      <c r="LO20" s="200" t="e">
        <f t="shared" si="121"/>
        <v>#N/A</v>
      </c>
      <c r="LP20" s="200">
        <f t="shared" si="122"/>
        <v>0</v>
      </c>
      <c r="LQ20" s="200">
        <f t="shared" si="123"/>
        <v>0</v>
      </c>
      <c r="LR20" s="200" t="e">
        <f t="shared" si="124"/>
        <v>#N/A</v>
      </c>
      <c r="LS20" s="210">
        <f t="shared" si="125"/>
        <v>0</v>
      </c>
      <c r="LT20" s="202">
        <f t="shared" si="126"/>
        <v>0</v>
      </c>
      <c r="LW20" s="218"/>
      <c r="LX20" s="170"/>
      <c r="LY20" s="212"/>
      <c r="LZ20" s="206"/>
      <c r="MA20" s="207"/>
      <c r="MB20" s="208"/>
      <c r="MC20" s="209"/>
      <c r="MD20" s="209" t="e">
        <f t="shared" si="127"/>
        <v>#N/A</v>
      </c>
      <c r="ME20" s="199" t="e">
        <f t="shared" si="128"/>
        <v>#N/A</v>
      </c>
      <c r="MF20" s="200" t="e">
        <f t="shared" si="129"/>
        <v>#N/A</v>
      </c>
      <c r="MG20" s="200">
        <f t="shared" si="130"/>
        <v>0</v>
      </c>
      <c r="MH20" s="200">
        <f t="shared" si="131"/>
        <v>0</v>
      </c>
      <c r="MI20" s="200" t="e">
        <f t="shared" si="132"/>
        <v>#N/A</v>
      </c>
      <c r="MJ20" s="210">
        <f t="shared" si="133"/>
        <v>0</v>
      </c>
      <c r="MK20" s="202">
        <f t="shared" si="134"/>
        <v>0</v>
      </c>
      <c r="MN20" s="218"/>
      <c r="MO20" s="170"/>
      <c r="MP20" s="212"/>
      <c r="MQ20" s="206"/>
      <c r="MR20" s="207"/>
      <c r="MS20" s="208"/>
      <c r="MT20" s="209"/>
      <c r="MU20" s="209" t="e">
        <f t="shared" si="135"/>
        <v>#N/A</v>
      </c>
      <c r="MV20" s="199" t="e">
        <f t="shared" si="136"/>
        <v>#N/A</v>
      </c>
      <c r="MW20" s="200" t="e">
        <f t="shared" si="137"/>
        <v>#N/A</v>
      </c>
      <c r="MX20" s="200">
        <f t="shared" si="138"/>
        <v>0</v>
      </c>
      <c r="MY20" s="200">
        <f t="shared" si="139"/>
        <v>0</v>
      </c>
      <c r="MZ20" s="200" t="e">
        <f t="shared" si="140"/>
        <v>#N/A</v>
      </c>
      <c r="NA20" s="210">
        <f t="shared" si="141"/>
        <v>0</v>
      </c>
      <c r="NB20" s="202">
        <f t="shared" si="142"/>
        <v>0</v>
      </c>
      <c r="NE20" s="218"/>
      <c r="NF20" s="170"/>
      <c r="NG20" s="212"/>
      <c r="NH20" s="206"/>
      <c r="NI20" s="207"/>
      <c r="NJ20" s="208"/>
      <c r="NK20" s="209"/>
      <c r="NL20" s="209" t="e">
        <f t="shared" si="143"/>
        <v>#N/A</v>
      </c>
      <c r="NM20" s="199" t="e">
        <f t="shared" si="144"/>
        <v>#N/A</v>
      </c>
      <c r="NN20" s="200" t="e">
        <f t="shared" si="145"/>
        <v>#N/A</v>
      </c>
      <c r="NO20" s="200">
        <f t="shared" si="146"/>
        <v>0</v>
      </c>
      <c r="NP20" s="200">
        <f t="shared" si="147"/>
        <v>0</v>
      </c>
      <c r="NQ20" s="200" t="e">
        <f t="shared" si="148"/>
        <v>#N/A</v>
      </c>
      <c r="NR20" s="210">
        <f t="shared" si="149"/>
        <v>0</v>
      </c>
      <c r="NS20" s="202">
        <f t="shared" si="150"/>
        <v>0</v>
      </c>
      <c r="NV20" s="218"/>
      <c r="NW20" s="170"/>
      <c r="NX20" s="212"/>
      <c r="NY20" s="206"/>
      <c r="NZ20" s="207"/>
      <c r="OA20" s="208"/>
      <c r="OB20" s="209"/>
      <c r="OC20" s="209" t="e">
        <f t="shared" si="151"/>
        <v>#N/A</v>
      </c>
      <c r="OD20" s="199" t="e">
        <f t="shared" si="152"/>
        <v>#N/A</v>
      </c>
      <c r="OE20" s="200" t="e">
        <f t="shared" si="153"/>
        <v>#N/A</v>
      </c>
      <c r="OF20" s="200">
        <f t="shared" si="154"/>
        <v>0</v>
      </c>
      <c r="OG20" s="200">
        <f t="shared" si="155"/>
        <v>0</v>
      </c>
      <c r="OH20" s="200" t="e">
        <f t="shared" si="156"/>
        <v>#N/A</v>
      </c>
      <c r="OI20" s="210">
        <f t="shared" si="157"/>
        <v>0</v>
      </c>
      <c r="OJ20" s="202">
        <f t="shared" si="158"/>
        <v>0</v>
      </c>
      <c r="OM20" s="218"/>
      <c r="ON20" s="170"/>
      <c r="OO20" s="212"/>
      <c r="OP20" s="206"/>
      <c r="OQ20" s="207"/>
      <c r="OR20" s="208"/>
      <c r="OS20" s="209"/>
      <c r="OT20" s="209" t="e">
        <f t="shared" si="159"/>
        <v>#N/A</v>
      </c>
      <c r="OU20" s="199" t="e">
        <f t="shared" si="160"/>
        <v>#N/A</v>
      </c>
      <c r="OV20" s="200" t="e">
        <f t="shared" si="161"/>
        <v>#N/A</v>
      </c>
      <c r="OW20" s="200">
        <f t="shared" si="162"/>
        <v>0</v>
      </c>
      <c r="OX20" s="200">
        <f t="shared" si="163"/>
        <v>0</v>
      </c>
      <c r="OY20" s="200" t="e">
        <f t="shared" si="164"/>
        <v>#N/A</v>
      </c>
      <c r="OZ20" s="210">
        <f t="shared" si="165"/>
        <v>0</v>
      </c>
      <c r="PA20" s="202">
        <f t="shared" si="166"/>
        <v>0</v>
      </c>
      <c r="PD20" s="218"/>
      <c r="PE20" s="170"/>
      <c r="PF20" s="212"/>
      <c r="PG20" s="206"/>
      <c r="PH20" s="207"/>
      <c r="PI20" s="208"/>
      <c r="PJ20" s="209"/>
      <c r="PK20" s="209" t="e">
        <f t="shared" si="167"/>
        <v>#N/A</v>
      </c>
      <c r="PL20" s="199" t="e">
        <f t="shared" si="168"/>
        <v>#N/A</v>
      </c>
      <c r="PM20" s="200" t="e">
        <f t="shared" si="169"/>
        <v>#N/A</v>
      </c>
      <c r="PN20" s="200">
        <f t="shared" si="170"/>
        <v>0</v>
      </c>
      <c r="PO20" s="200">
        <f t="shared" si="171"/>
        <v>0</v>
      </c>
      <c r="PP20" s="200" t="e">
        <f t="shared" si="172"/>
        <v>#N/A</v>
      </c>
      <c r="PQ20" s="210">
        <f t="shared" si="173"/>
        <v>0</v>
      </c>
      <c r="PR20" s="202">
        <f t="shared" si="174"/>
        <v>0</v>
      </c>
      <c r="PU20" s="218"/>
      <c r="PV20" s="170"/>
      <c r="PW20" s="212"/>
      <c r="PX20" s="206"/>
      <c r="PY20" s="207"/>
      <c r="PZ20" s="208"/>
      <c r="QA20" s="209"/>
      <c r="QB20" s="209" t="e">
        <f t="shared" si="175"/>
        <v>#N/A</v>
      </c>
      <c r="QC20" s="199" t="e">
        <f t="shared" si="176"/>
        <v>#N/A</v>
      </c>
      <c r="QD20" s="200" t="e">
        <f t="shared" si="177"/>
        <v>#N/A</v>
      </c>
      <c r="QE20" s="200">
        <f t="shared" si="178"/>
        <v>0</v>
      </c>
      <c r="QF20" s="200">
        <f t="shared" si="179"/>
        <v>0</v>
      </c>
      <c r="QG20" s="200" t="e">
        <f t="shared" si="180"/>
        <v>#N/A</v>
      </c>
      <c r="QH20" s="210">
        <f t="shared" si="181"/>
        <v>0</v>
      </c>
      <c r="QI20" s="202">
        <f t="shared" si="182"/>
        <v>0</v>
      </c>
      <c r="QL20" s="218"/>
      <c r="QM20" s="170"/>
      <c r="QN20" s="212"/>
      <c r="QO20" s="206"/>
      <c r="QP20" s="207"/>
      <c r="QQ20" s="208"/>
      <c r="QR20" s="209"/>
      <c r="QS20" s="209" t="e">
        <f t="shared" si="183"/>
        <v>#N/A</v>
      </c>
      <c r="QT20" s="199" t="e">
        <f t="shared" si="184"/>
        <v>#N/A</v>
      </c>
      <c r="QU20" s="200" t="e">
        <f t="shared" si="185"/>
        <v>#N/A</v>
      </c>
      <c r="QV20" s="200">
        <f t="shared" si="186"/>
        <v>0</v>
      </c>
      <c r="QW20" s="200">
        <f t="shared" si="187"/>
        <v>0</v>
      </c>
      <c r="QX20" s="200" t="e">
        <f t="shared" si="188"/>
        <v>#N/A</v>
      </c>
      <c r="QY20" s="210">
        <f t="shared" si="189"/>
        <v>0</v>
      </c>
      <c r="QZ20" s="202">
        <f t="shared" si="190"/>
        <v>0</v>
      </c>
      <c r="RC20" s="218"/>
      <c r="RD20" s="170"/>
      <c r="RE20" s="212"/>
      <c r="RF20" s="206"/>
      <c r="RG20" s="207"/>
      <c r="RH20" s="208"/>
      <c r="RI20" s="209"/>
      <c r="RJ20" s="209" t="e">
        <f t="shared" si="191"/>
        <v>#N/A</v>
      </c>
      <c r="RK20" s="199" t="e">
        <f t="shared" si="192"/>
        <v>#N/A</v>
      </c>
      <c r="RL20" s="200" t="e">
        <f t="shared" si="193"/>
        <v>#N/A</v>
      </c>
      <c r="RM20" s="200">
        <f t="shared" si="194"/>
        <v>0</v>
      </c>
      <c r="RN20" s="200">
        <f t="shared" si="195"/>
        <v>0</v>
      </c>
      <c r="RO20" s="200" t="e">
        <f t="shared" si="196"/>
        <v>#N/A</v>
      </c>
      <c r="RP20" s="210">
        <f t="shared" si="197"/>
        <v>0</v>
      </c>
      <c r="RQ20" s="202">
        <f t="shared" si="198"/>
        <v>0</v>
      </c>
      <c r="RT20" s="218"/>
      <c r="RU20" s="170"/>
      <c r="RV20" s="212"/>
      <c r="RW20" s="206"/>
      <c r="RX20" s="207"/>
      <c r="RY20" s="208"/>
      <c r="RZ20" s="209"/>
      <c r="SA20" s="209" t="e">
        <f t="shared" si="199"/>
        <v>#N/A</v>
      </c>
      <c r="SB20" s="199" t="e">
        <f t="shared" si="200"/>
        <v>#N/A</v>
      </c>
      <c r="SC20" s="200" t="e">
        <f t="shared" si="201"/>
        <v>#N/A</v>
      </c>
      <c r="SD20" s="200">
        <f t="shared" si="202"/>
        <v>0</v>
      </c>
      <c r="SE20" s="200">
        <f t="shared" si="203"/>
        <v>0</v>
      </c>
      <c r="SF20" s="200" t="e">
        <f t="shared" si="204"/>
        <v>#N/A</v>
      </c>
      <c r="SG20" s="210">
        <f t="shared" si="205"/>
        <v>0</v>
      </c>
      <c r="SH20" s="202">
        <f t="shared" si="206"/>
        <v>0</v>
      </c>
      <c r="SK20" s="218"/>
      <c r="SL20" s="170"/>
      <c r="SM20" s="212"/>
      <c r="SN20" s="206"/>
      <c r="SO20" s="207"/>
      <c r="SP20" s="208"/>
      <c r="SQ20" s="209"/>
      <c r="SR20" s="209" t="e">
        <f t="shared" si="207"/>
        <v>#N/A</v>
      </c>
      <c r="SS20" s="199" t="e">
        <f t="shared" si="208"/>
        <v>#N/A</v>
      </c>
      <c r="ST20" s="200" t="e">
        <f t="shared" si="209"/>
        <v>#N/A</v>
      </c>
      <c r="SU20" s="200">
        <f t="shared" si="210"/>
        <v>0</v>
      </c>
      <c r="SV20" s="200">
        <f t="shared" si="211"/>
        <v>0</v>
      </c>
      <c r="SW20" s="200" t="e">
        <f t="shared" si="212"/>
        <v>#N/A</v>
      </c>
      <c r="SX20" s="210">
        <f t="shared" si="213"/>
        <v>0</v>
      </c>
      <c r="SY20" s="202">
        <f t="shared" si="214"/>
        <v>0</v>
      </c>
    </row>
    <row r="21" spans="2:519" ht="97.5" customHeight="1" thickTop="1" thickBot="1">
      <c r="B21" s="203" t="s">
        <v>215</v>
      </c>
      <c r="C21" s="218" t="s">
        <v>227</v>
      </c>
      <c r="D21" s="169" t="s">
        <v>228</v>
      </c>
      <c r="E21" s="212" t="s">
        <v>145</v>
      </c>
      <c r="F21" s="206">
        <v>1</v>
      </c>
      <c r="G21" s="207">
        <v>0</v>
      </c>
      <c r="H21" s="208">
        <f>G21*F21</f>
        <v>0</v>
      </c>
      <c r="I21" s="209"/>
      <c r="L21" s="375" t="s">
        <v>215</v>
      </c>
      <c r="M21" s="390">
        <v>2.7</v>
      </c>
      <c r="N21" s="393" t="s">
        <v>228</v>
      </c>
      <c r="O21" s="383" t="s">
        <v>145</v>
      </c>
      <c r="P21" s="379">
        <v>1</v>
      </c>
      <c r="Q21" s="380">
        <v>25000</v>
      </c>
      <c r="R21" s="381">
        <f>Q21*P21</f>
        <v>25000</v>
      </c>
      <c r="S21" s="162">
        <f t="shared" si="215"/>
        <v>1</v>
      </c>
      <c r="T21" s="190">
        <f t="shared" si="11"/>
        <v>1</v>
      </c>
      <c r="U21" s="190">
        <f t="shared" si="216"/>
        <v>1</v>
      </c>
      <c r="V21" s="190">
        <f t="shared" si="12"/>
        <v>1</v>
      </c>
      <c r="W21" s="190">
        <f t="shared" si="13"/>
        <v>1</v>
      </c>
      <c r="X21" s="200">
        <f t="shared" si="14"/>
        <v>1</v>
      </c>
      <c r="Y21" s="210">
        <f t="shared" si="15"/>
        <v>25000</v>
      </c>
      <c r="Z21" s="202">
        <f t="shared" si="16"/>
        <v>0</v>
      </c>
      <c r="AA21" s="185"/>
      <c r="AB21" s="185"/>
      <c r="AC21" s="375" t="s">
        <v>215</v>
      </c>
      <c r="AD21" s="390" t="s">
        <v>227</v>
      </c>
      <c r="AE21" s="393" t="s">
        <v>228</v>
      </c>
      <c r="AF21" s="383" t="s">
        <v>145</v>
      </c>
      <c r="AG21" s="379">
        <v>1</v>
      </c>
      <c r="AH21" s="380">
        <v>43575</v>
      </c>
      <c r="AI21" s="381">
        <f>AH21*AG21</f>
        <v>43575</v>
      </c>
      <c r="AJ21" s="162">
        <f t="shared" si="217"/>
        <v>1</v>
      </c>
      <c r="AK21" s="190">
        <f t="shared" si="218"/>
        <v>1</v>
      </c>
      <c r="AL21" s="190">
        <f t="shared" si="219"/>
        <v>1</v>
      </c>
      <c r="AM21" s="190">
        <f t="shared" si="220"/>
        <v>1</v>
      </c>
      <c r="AN21" s="190">
        <f t="shared" si="221"/>
        <v>1</v>
      </c>
      <c r="AO21" s="200">
        <f t="shared" si="222"/>
        <v>1</v>
      </c>
      <c r="AP21" s="210">
        <f t="shared" si="223"/>
        <v>43575</v>
      </c>
      <c r="AQ21" s="202">
        <f t="shared" si="224"/>
        <v>0</v>
      </c>
      <c r="AR21" s="185"/>
      <c r="AS21" s="185"/>
      <c r="AT21" s="461" t="s">
        <v>215</v>
      </c>
      <c r="AU21" s="390" t="s">
        <v>227</v>
      </c>
      <c r="AV21" s="169" t="s">
        <v>228</v>
      </c>
      <c r="AW21" s="453" t="s">
        <v>145</v>
      </c>
      <c r="AX21" s="454">
        <v>1</v>
      </c>
      <c r="AY21" s="455">
        <v>53000</v>
      </c>
      <c r="AZ21" s="452">
        <f>AY21*AX21</f>
        <v>53000</v>
      </c>
      <c r="BA21" s="162">
        <f t="shared" si="225"/>
        <v>1</v>
      </c>
      <c r="BB21" s="190">
        <f t="shared" si="226"/>
        <v>1</v>
      </c>
      <c r="BC21" s="190">
        <f t="shared" si="227"/>
        <v>1</v>
      </c>
      <c r="BD21" s="190">
        <f t="shared" si="228"/>
        <v>1</v>
      </c>
      <c r="BE21" s="190">
        <f t="shared" si="229"/>
        <v>1</v>
      </c>
      <c r="BF21" s="200">
        <f t="shared" si="230"/>
        <v>1</v>
      </c>
      <c r="BG21" s="210">
        <f t="shared" si="231"/>
        <v>53000</v>
      </c>
      <c r="BH21" s="202">
        <f t="shared" si="232"/>
        <v>0</v>
      </c>
      <c r="BK21" s="461" t="s">
        <v>215</v>
      </c>
      <c r="BL21" s="390" t="s">
        <v>227</v>
      </c>
      <c r="BM21" s="530" t="s">
        <v>228</v>
      </c>
      <c r="BN21" s="383" t="s">
        <v>145</v>
      </c>
      <c r="BO21" s="379">
        <v>1</v>
      </c>
      <c r="BP21" s="380">
        <v>26402.354999999992</v>
      </c>
      <c r="BQ21" s="381">
        <f t="shared" si="233"/>
        <v>26402.354999999992</v>
      </c>
      <c r="BR21" s="162">
        <f t="shared" si="234"/>
        <v>1</v>
      </c>
      <c r="BS21" s="190">
        <f t="shared" si="235"/>
        <v>1</v>
      </c>
      <c r="BT21" s="190">
        <f t="shared" si="236"/>
        <v>1</v>
      </c>
      <c r="BU21" s="190">
        <f t="shared" si="237"/>
        <v>1</v>
      </c>
      <c r="BV21" s="190">
        <f t="shared" si="238"/>
        <v>1</v>
      </c>
      <c r="BW21" s="200">
        <f t="shared" si="239"/>
        <v>1</v>
      </c>
      <c r="BX21" s="210">
        <f t="shared" si="240"/>
        <v>26402</v>
      </c>
      <c r="BY21" s="202">
        <f t="shared" si="241"/>
        <v>0.35499999999228748</v>
      </c>
      <c r="CB21" s="461" t="s">
        <v>215</v>
      </c>
      <c r="CC21" s="390" t="s">
        <v>227</v>
      </c>
      <c r="CD21" s="530" t="s">
        <v>228</v>
      </c>
      <c r="CE21" s="383" t="s">
        <v>145</v>
      </c>
      <c r="CF21" s="379">
        <v>1</v>
      </c>
      <c r="CG21" s="380">
        <v>30000</v>
      </c>
      <c r="CH21" s="381">
        <f>CG21*CF21</f>
        <v>30000</v>
      </c>
      <c r="CI21" s="162">
        <f t="shared" si="242"/>
        <v>1</v>
      </c>
      <c r="CJ21" s="190">
        <f t="shared" si="243"/>
        <v>1</v>
      </c>
      <c r="CK21" s="190">
        <f t="shared" si="244"/>
        <v>1</v>
      </c>
      <c r="CL21" s="190">
        <f t="shared" si="245"/>
        <v>1</v>
      </c>
      <c r="CM21" s="190">
        <f t="shared" si="246"/>
        <v>1</v>
      </c>
      <c r="CN21" s="200">
        <f t="shared" si="247"/>
        <v>1</v>
      </c>
      <c r="CO21" s="210">
        <f t="shared" si="248"/>
        <v>30000</v>
      </c>
      <c r="CP21" s="202">
        <f t="shared" si="249"/>
        <v>0</v>
      </c>
      <c r="CS21" s="461" t="s">
        <v>215</v>
      </c>
      <c r="CT21" s="390" t="s">
        <v>227</v>
      </c>
      <c r="CU21" s="530" t="s">
        <v>228</v>
      </c>
      <c r="CV21" s="383" t="s">
        <v>145</v>
      </c>
      <c r="CW21" s="379">
        <v>1</v>
      </c>
      <c r="CX21" s="565">
        <v>35908</v>
      </c>
      <c r="CY21" s="381">
        <f t="shared" si="250"/>
        <v>35908</v>
      </c>
      <c r="CZ21" s="162">
        <f t="shared" si="251"/>
        <v>1</v>
      </c>
      <c r="DA21" s="190">
        <f t="shared" si="252"/>
        <v>1</v>
      </c>
      <c r="DB21" s="190">
        <f t="shared" si="253"/>
        <v>1</v>
      </c>
      <c r="DC21" s="190">
        <f t="shared" si="254"/>
        <v>1</v>
      </c>
      <c r="DD21" s="190">
        <f t="shared" si="255"/>
        <v>1</v>
      </c>
      <c r="DE21" s="200">
        <f t="shared" si="256"/>
        <v>1</v>
      </c>
      <c r="DF21" s="210">
        <f t="shared" si="257"/>
        <v>35908</v>
      </c>
      <c r="DG21" s="202">
        <f t="shared" si="258"/>
        <v>0</v>
      </c>
      <c r="DJ21" s="461" t="s">
        <v>215</v>
      </c>
      <c r="DK21" s="390" t="s">
        <v>227</v>
      </c>
      <c r="DL21" s="530" t="s">
        <v>228</v>
      </c>
      <c r="DM21" s="383" t="s">
        <v>145</v>
      </c>
      <c r="DN21" s="379">
        <v>1</v>
      </c>
      <c r="DO21" s="380">
        <v>26040</v>
      </c>
      <c r="DP21" s="381">
        <f>DO21*DN21</f>
        <v>26040</v>
      </c>
      <c r="DQ21" s="162">
        <f t="shared" si="259"/>
        <v>1</v>
      </c>
      <c r="DR21" s="190">
        <f t="shared" si="260"/>
        <v>1</v>
      </c>
      <c r="DS21" s="190">
        <f t="shared" si="261"/>
        <v>1</v>
      </c>
      <c r="DT21" s="190">
        <f t="shared" si="262"/>
        <v>1</v>
      </c>
      <c r="DU21" s="190">
        <f t="shared" si="263"/>
        <v>1</v>
      </c>
      <c r="DV21" s="200">
        <f t="shared" si="264"/>
        <v>1</v>
      </c>
      <c r="DW21" s="210">
        <f t="shared" si="265"/>
        <v>26040</v>
      </c>
      <c r="DX21" s="202">
        <f t="shared" si="266"/>
        <v>0</v>
      </c>
      <c r="EA21" s="461" t="s">
        <v>215</v>
      </c>
      <c r="EB21" s="390" t="s">
        <v>227</v>
      </c>
      <c r="EC21" s="530" t="s">
        <v>228</v>
      </c>
      <c r="ED21" s="383" t="s">
        <v>145</v>
      </c>
      <c r="EE21" s="379">
        <v>1</v>
      </c>
      <c r="EF21" s="380">
        <v>21500</v>
      </c>
      <c r="EG21" s="381">
        <f t="shared" si="47"/>
        <v>21500</v>
      </c>
      <c r="EH21" s="162">
        <f t="shared" si="267"/>
        <v>1</v>
      </c>
      <c r="EI21" s="190">
        <f t="shared" si="268"/>
        <v>1</v>
      </c>
      <c r="EJ21" s="190">
        <f t="shared" si="269"/>
        <v>1</v>
      </c>
      <c r="EK21" s="190">
        <f t="shared" si="270"/>
        <v>1</v>
      </c>
      <c r="EL21" s="190">
        <f t="shared" si="271"/>
        <v>1</v>
      </c>
      <c r="EM21" s="200">
        <f t="shared" si="272"/>
        <v>1</v>
      </c>
      <c r="EN21" s="210">
        <f t="shared" si="273"/>
        <v>21500</v>
      </c>
      <c r="EO21" s="202">
        <f t="shared" si="274"/>
        <v>0</v>
      </c>
      <c r="ER21" s="461" t="s">
        <v>215</v>
      </c>
      <c r="ES21" s="390" t="s">
        <v>227</v>
      </c>
      <c r="ET21" s="530" t="s">
        <v>228</v>
      </c>
      <c r="EU21" s="383" t="s">
        <v>145</v>
      </c>
      <c r="EV21" s="379">
        <v>1</v>
      </c>
      <c r="EW21" s="380">
        <v>26270.999999999996</v>
      </c>
      <c r="EX21" s="381">
        <f t="shared" si="275"/>
        <v>26270.999999999996</v>
      </c>
      <c r="EY21" s="162">
        <f t="shared" si="276"/>
        <v>1</v>
      </c>
      <c r="EZ21" s="190">
        <f t="shared" si="277"/>
        <v>1</v>
      </c>
      <c r="FA21" s="190">
        <f t="shared" si="278"/>
        <v>1</v>
      </c>
      <c r="FB21" s="190">
        <f t="shared" si="279"/>
        <v>1</v>
      </c>
      <c r="FC21" s="190">
        <f t="shared" si="280"/>
        <v>1</v>
      </c>
      <c r="FD21" s="200">
        <f t="shared" si="281"/>
        <v>1</v>
      </c>
      <c r="FE21" s="210">
        <f t="shared" si="282"/>
        <v>26271</v>
      </c>
      <c r="FF21" s="202">
        <f t="shared" si="283"/>
        <v>0</v>
      </c>
      <c r="FI21" s="461" t="s">
        <v>215</v>
      </c>
      <c r="FJ21" s="390" t="s">
        <v>227</v>
      </c>
      <c r="FK21" s="530" t="s">
        <v>228</v>
      </c>
      <c r="FL21" s="383" t="s">
        <v>145</v>
      </c>
      <c r="FM21" s="379">
        <v>1</v>
      </c>
      <c r="FN21" s="380">
        <v>22338</v>
      </c>
      <c r="FO21" s="381">
        <f>FN21*FM21</f>
        <v>22338</v>
      </c>
      <c r="FP21" s="162">
        <f t="shared" si="284"/>
        <v>1</v>
      </c>
      <c r="FQ21" s="190">
        <f t="shared" si="285"/>
        <v>1</v>
      </c>
      <c r="FR21" s="190">
        <f t="shared" si="286"/>
        <v>1</v>
      </c>
      <c r="FS21" s="190">
        <f t="shared" si="287"/>
        <v>1</v>
      </c>
      <c r="FT21" s="190">
        <f t="shared" si="288"/>
        <v>1</v>
      </c>
      <c r="FU21" s="200">
        <f t="shared" si="289"/>
        <v>1</v>
      </c>
      <c r="FV21" s="210">
        <f t="shared" si="290"/>
        <v>22338</v>
      </c>
      <c r="FW21" s="202">
        <f t="shared" si="291"/>
        <v>0</v>
      </c>
      <c r="FZ21" s="461" t="s">
        <v>215</v>
      </c>
      <c r="GA21" s="390" t="s">
        <v>227</v>
      </c>
      <c r="GB21" s="530" t="s">
        <v>228</v>
      </c>
      <c r="GC21" s="383" t="s">
        <v>145</v>
      </c>
      <c r="GD21" s="379">
        <v>1</v>
      </c>
      <c r="GE21" s="582">
        <v>55400</v>
      </c>
      <c r="GF21" s="381">
        <f>GE21*GD21</f>
        <v>55400</v>
      </c>
      <c r="GG21" s="162">
        <f t="shared" si="292"/>
        <v>1</v>
      </c>
      <c r="GH21" s="190">
        <f t="shared" si="293"/>
        <v>1</v>
      </c>
      <c r="GI21" s="190">
        <f t="shared" si="294"/>
        <v>1</v>
      </c>
      <c r="GJ21" s="190">
        <f t="shared" si="295"/>
        <v>1</v>
      </c>
      <c r="GK21" s="190">
        <f t="shared" si="296"/>
        <v>1</v>
      </c>
      <c r="GL21" s="200">
        <f t="shared" si="297"/>
        <v>1</v>
      </c>
      <c r="GM21" s="210">
        <f t="shared" si="298"/>
        <v>55400</v>
      </c>
      <c r="GN21" s="202">
        <f t="shared" si="299"/>
        <v>0</v>
      </c>
      <c r="GQ21" s="461" t="s">
        <v>215</v>
      </c>
      <c r="GR21" s="390" t="s">
        <v>227</v>
      </c>
      <c r="GS21" s="530" t="s">
        <v>228</v>
      </c>
      <c r="GT21" s="383" t="s">
        <v>145</v>
      </c>
      <c r="GU21" s="379">
        <v>1</v>
      </c>
      <c r="GV21" s="380">
        <v>20000</v>
      </c>
      <c r="GW21" s="381">
        <f>GV21*GU21</f>
        <v>20000</v>
      </c>
      <c r="GX21" s="162">
        <f t="shared" si="300"/>
        <v>1</v>
      </c>
      <c r="GY21" s="190">
        <f t="shared" si="301"/>
        <v>1</v>
      </c>
      <c r="GZ21" s="190">
        <f t="shared" si="302"/>
        <v>1</v>
      </c>
      <c r="HA21" s="190">
        <f t="shared" si="303"/>
        <v>1</v>
      </c>
      <c r="HB21" s="190">
        <f t="shared" si="304"/>
        <v>1</v>
      </c>
      <c r="HC21" s="200">
        <f t="shared" si="305"/>
        <v>1</v>
      </c>
      <c r="HD21" s="210">
        <f t="shared" si="306"/>
        <v>20000</v>
      </c>
      <c r="HE21" s="202">
        <f t="shared" si="307"/>
        <v>0</v>
      </c>
      <c r="HH21" s="461" t="s">
        <v>215</v>
      </c>
      <c r="HI21" s="390" t="s">
        <v>227</v>
      </c>
      <c r="HJ21" s="530" t="s">
        <v>228</v>
      </c>
      <c r="HK21" s="383" t="s">
        <v>145</v>
      </c>
      <c r="HL21" s="379">
        <v>1</v>
      </c>
      <c r="HM21" s="380">
        <v>28625</v>
      </c>
      <c r="HN21" s="381">
        <f>HM21*HL21</f>
        <v>28625</v>
      </c>
      <c r="HO21" s="162">
        <f t="shared" si="308"/>
        <v>1</v>
      </c>
      <c r="HP21" s="190">
        <f t="shared" si="309"/>
        <v>1</v>
      </c>
      <c r="HQ21" s="190">
        <f t="shared" si="310"/>
        <v>1</v>
      </c>
      <c r="HR21" s="190">
        <f t="shared" si="311"/>
        <v>1</v>
      </c>
      <c r="HS21" s="190">
        <f t="shared" si="312"/>
        <v>1</v>
      </c>
      <c r="HT21" s="200">
        <f t="shared" si="313"/>
        <v>1</v>
      </c>
      <c r="HU21" s="210">
        <f t="shared" si="314"/>
        <v>28625</v>
      </c>
      <c r="HV21" s="202">
        <f t="shared" si="315"/>
        <v>0</v>
      </c>
      <c r="HY21" s="211"/>
      <c r="HZ21" s="168"/>
      <c r="IA21" s="212"/>
      <c r="IB21" s="206"/>
      <c r="IC21" s="207"/>
      <c r="ID21" s="208"/>
      <c r="IE21" s="209"/>
      <c r="IF21" s="209" t="e">
        <f t="shared" si="79"/>
        <v>#N/A</v>
      </c>
      <c r="IG21" s="199" t="e">
        <f t="shared" si="80"/>
        <v>#N/A</v>
      </c>
      <c r="IH21" s="200" t="e">
        <f t="shared" si="81"/>
        <v>#N/A</v>
      </c>
      <c r="II21" s="200">
        <f t="shared" si="82"/>
        <v>0</v>
      </c>
      <c r="IJ21" s="200">
        <f t="shared" si="83"/>
        <v>0</v>
      </c>
      <c r="IK21" s="200" t="e">
        <f t="shared" si="84"/>
        <v>#N/A</v>
      </c>
      <c r="IL21" s="210">
        <f t="shared" si="85"/>
        <v>0</v>
      </c>
      <c r="IM21" s="202">
        <f t="shared" si="86"/>
        <v>0</v>
      </c>
      <c r="IP21" s="211"/>
      <c r="IQ21" s="168"/>
      <c r="IR21" s="212"/>
      <c r="IS21" s="206"/>
      <c r="IT21" s="207"/>
      <c r="IU21" s="208"/>
      <c r="IV21" s="209"/>
      <c r="IW21" s="209" t="e">
        <f t="shared" si="87"/>
        <v>#N/A</v>
      </c>
      <c r="IX21" s="199" t="e">
        <f t="shared" si="88"/>
        <v>#N/A</v>
      </c>
      <c r="IY21" s="200" t="e">
        <f t="shared" si="89"/>
        <v>#N/A</v>
      </c>
      <c r="IZ21" s="200">
        <f t="shared" si="90"/>
        <v>0</v>
      </c>
      <c r="JA21" s="200">
        <f t="shared" si="91"/>
        <v>0</v>
      </c>
      <c r="JB21" s="200" t="e">
        <f t="shared" si="92"/>
        <v>#N/A</v>
      </c>
      <c r="JC21" s="210">
        <f t="shared" si="93"/>
        <v>0</v>
      </c>
      <c r="JD21" s="202">
        <f t="shared" si="94"/>
        <v>0</v>
      </c>
      <c r="JG21" s="211"/>
      <c r="JH21" s="168"/>
      <c r="JI21" s="212"/>
      <c r="JJ21" s="206"/>
      <c r="JK21" s="207"/>
      <c r="JL21" s="208"/>
      <c r="JM21" s="209"/>
      <c r="JN21" s="209" t="e">
        <f t="shared" si="95"/>
        <v>#N/A</v>
      </c>
      <c r="JO21" s="199" t="e">
        <f t="shared" si="96"/>
        <v>#N/A</v>
      </c>
      <c r="JP21" s="200" t="e">
        <f t="shared" si="97"/>
        <v>#N/A</v>
      </c>
      <c r="JQ21" s="200">
        <f t="shared" si="98"/>
        <v>0</v>
      </c>
      <c r="JR21" s="200">
        <f t="shared" si="99"/>
        <v>0</v>
      </c>
      <c r="JS21" s="200" t="e">
        <f t="shared" si="100"/>
        <v>#N/A</v>
      </c>
      <c r="JT21" s="210">
        <f t="shared" si="101"/>
        <v>0</v>
      </c>
      <c r="JU21" s="202">
        <f t="shared" si="102"/>
        <v>0</v>
      </c>
      <c r="JX21" s="211"/>
      <c r="JY21" s="168"/>
      <c r="JZ21" s="212"/>
      <c r="KA21" s="206"/>
      <c r="KB21" s="207"/>
      <c r="KC21" s="208"/>
      <c r="KD21" s="209"/>
      <c r="KE21" s="209" t="e">
        <f t="shared" si="103"/>
        <v>#N/A</v>
      </c>
      <c r="KF21" s="199" t="e">
        <f t="shared" si="104"/>
        <v>#N/A</v>
      </c>
      <c r="KG21" s="200" t="e">
        <f t="shared" si="105"/>
        <v>#N/A</v>
      </c>
      <c r="KH21" s="200">
        <f t="shared" si="106"/>
        <v>0</v>
      </c>
      <c r="KI21" s="200">
        <f t="shared" si="107"/>
        <v>0</v>
      </c>
      <c r="KJ21" s="200" t="e">
        <f t="shared" si="108"/>
        <v>#N/A</v>
      </c>
      <c r="KK21" s="210">
        <f t="shared" si="109"/>
        <v>0</v>
      </c>
      <c r="KL21" s="202">
        <f t="shared" si="110"/>
        <v>0</v>
      </c>
      <c r="KO21" s="211"/>
      <c r="KP21" s="168"/>
      <c r="KQ21" s="212"/>
      <c r="KR21" s="206"/>
      <c r="KS21" s="207"/>
      <c r="KT21" s="208"/>
      <c r="KU21" s="209"/>
      <c r="KV21" s="209" t="e">
        <f t="shared" si="111"/>
        <v>#N/A</v>
      </c>
      <c r="KW21" s="199" t="e">
        <f t="shared" si="112"/>
        <v>#N/A</v>
      </c>
      <c r="KX21" s="200" t="e">
        <f t="shared" si="113"/>
        <v>#N/A</v>
      </c>
      <c r="KY21" s="200">
        <f t="shared" si="114"/>
        <v>0</v>
      </c>
      <c r="KZ21" s="200">
        <f t="shared" si="115"/>
        <v>0</v>
      </c>
      <c r="LA21" s="200" t="e">
        <f t="shared" si="116"/>
        <v>#N/A</v>
      </c>
      <c r="LB21" s="210">
        <f t="shared" si="117"/>
        <v>0</v>
      </c>
      <c r="LC21" s="202">
        <f t="shared" si="118"/>
        <v>0</v>
      </c>
      <c r="LF21" s="211"/>
      <c r="LG21" s="168"/>
      <c r="LH21" s="212"/>
      <c r="LI21" s="206"/>
      <c r="LJ21" s="207"/>
      <c r="LK21" s="208"/>
      <c r="LL21" s="209"/>
      <c r="LM21" s="209" t="e">
        <f t="shared" si="119"/>
        <v>#N/A</v>
      </c>
      <c r="LN21" s="199" t="e">
        <f t="shared" si="120"/>
        <v>#N/A</v>
      </c>
      <c r="LO21" s="200" t="e">
        <f t="shared" si="121"/>
        <v>#N/A</v>
      </c>
      <c r="LP21" s="200">
        <f t="shared" si="122"/>
        <v>0</v>
      </c>
      <c r="LQ21" s="200">
        <f t="shared" si="123"/>
        <v>0</v>
      </c>
      <c r="LR21" s="200" t="e">
        <f t="shared" si="124"/>
        <v>#N/A</v>
      </c>
      <c r="LS21" s="210">
        <f t="shared" si="125"/>
        <v>0</v>
      </c>
      <c r="LT21" s="202">
        <f t="shared" si="126"/>
        <v>0</v>
      </c>
      <c r="LW21" s="211"/>
      <c r="LX21" s="168"/>
      <c r="LY21" s="212"/>
      <c r="LZ21" s="206"/>
      <c r="MA21" s="207"/>
      <c r="MB21" s="208"/>
      <c r="MC21" s="209"/>
      <c r="MD21" s="209" t="e">
        <f t="shared" si="127"/>
        <v>#N/A</v>
      </c>
      <c r="ME21" s="199" t="e">
        <f t="shared" si="128"/>
        <v>#N/A</v>
      </c>
      <c r="MF21" s="200" t="e">
        <f t="shared" si="129"/>
        <v>#N/A</v>
      </c>
      <c r="MG21" s="200">
        <f t="shared" si="130"/>
        <v>0</v>
      </c>
      <c r="MH21" s="200">
        <f t="shared" si="131"/>
        <v>0</v>
      </c>
      <c r="MI21" s="200" t="e">
        <f t="shared" si="132"/>
        <v>#N/A</v>
      </c>
      <c r="MJ21" s="210">
        <f t="shared" si="133"/>
        <v>0</v>
      </c>
      <c r="MK21" s="202">
        <f t="shared" si="134"/>
        <v>0</v>
      </c>
      <c r="MN21" s="211"/>
      <c r="MO21" s="168"/>
      <c r="MP21" s="212"/>
      <c r="MQ21" s="206"/>
      <c r="MR21" s="207"/>
      <c r="MS21" s="208"/>
      <c r="MT21" s="209"/>
      <c r="MU21" s="209" t="e">
        <f t="shared" si="135"/>
        <v>#N/A</v>
      </c>
      <c r="MV21" s="199" t="e">
        <f t="shared" si="136"/>
        <v>#N/A</v>
      </c>
      <c r="MW21" s="200" t="e">
        <f t="shared" si="137"/>
        <v>#N/A</v>
      </c>
      <c r="MX21" s="200">
        <f t="shared" si="138"/>
        <v>0</v>
      </c>
      <c r="MY21" s="200">
        <f t="shared" si="139"/>
        <v>0</v>
      </c>
      <c r="MZ21" s="200" t="e">
        <f t="shared" si="140"/>
        <v>#N/A</v>
      </c>
      <c r="NA21" s="210">
        <f t="shared" si="141"/>
        <v>0</v>
      </c>
      <c r="NB21" s="202">
        <f t="shared" si="142"/>
        <v>0</v>
      </c>
      <c r="NE21" s="211"/>
      <c r="NF21" s="168"/>
      <c r="NG21" s="212"/>
      <c r="NH21" s="206"/>
      <c r="NI21" s="207"/>
      <c r="NJ21" s="208"/>
      <c r="NK21" s="209"/>
      <c r="NL21" s="209" t="e">
        <f t="shared" si="143"/>
        <v>#N/A</v>
      </c>
      <c r="NM21" s="199" t="e">
        <f t="shared" si="144"/>
        <v>#N/A</v>
      </c>
      <c r="NN21" s="200" t="e">
        <f t="shared" si="145"/>
        <v>#N/A</v>
      </c>
      <c r="NO21" s="200">
        <f t="shared" si="146"/>
        <v>0</v>
      </c>
      <c r="NP21" s="200">
        <f t="shared" si="147"/>
        <v>0</v>
      </c>
      <c r="NQ21" s="200" t="e">
        <f t="shared" si="148"/>
        <v>#N/A</v>
      </c>
      <c r="NR21" s="210">
        <f t="shared" si="149"/>
        <v>0</v>
      </c>
      <c r="NS21" s="202">
        <f t="shared" si="150"/>
        <v>0</v>
      </c>
      <c r="NV21" s="211"/>
      <c r="NW21" s="168"/>
      <c r="NX21" s="212"/>
      <c r="NY21" s="206"/>
      <c r="NZ21" s="207"/>
      <c r="OA21" s="208"/>
      <c r="OB21" s="209"/>
      <c r="OC21" s="209" t="e">
        <f t="shared" si="151"/>
        <v>#N/A</v>
      </c>
      <c r="OD21" s="199" t="e">
        <f t="shared" si="152"/>
        <v>#N/A</v>
      </c>
      <c r="OE21" s="200" t="e">
        <f t="shared" si="153"/>
        <v>#N/A</v>
      </c>
      <c r="OF21" s="200">
        <f t="shared" si="154"/>
        <v>0</v>
      </c>
      <c r="OG21" s="200">
        <f t="shared" si="155"/>
        <v>0</v>
      </c>
      <c r="OH21" s="200" t="e">
        <f t="shared" si="156"/>
        <v>#N/A</v>
      </c>
      <c r="OI21" s="210">
        <f t="shared" si="157"/>
        <v>0</v>
      </c>
      <c r="OJ21" s="202">
        <f t="shared" si="158"/>
        <v>0</v>
      </c>
      <c r="OM21" s="211"/>
      <c r="ON21" s="168"/>
      <c r="OO21" s="212"/>
      <c r="OP21" s="206"/>
      <c r="OQ21" s="207"/>
      <c r="OR21" s="208"/>
      <c r="OS21" s="209"/>
      <c r="OT21" s="209" t="e">
        <f t="shared" si="159"/>
        <v>#N/A</v>
      </c>
      <c r="OU21" s="199" t="e">
        <f t="shared" si="160"/>
        <v>#N/A</v>
      </c>
      <c r="OV21" s="200" t="e">
        <f t="shared" si="161"/>
        <v>#N/A</v>
      </c>
      <c r="OW21" s="200">
        <f t="shared" si="162"/>
        <v>0</v>
      </c>
      <c r="OX21" s="200">
        <f t="shared" si="163"/>
        <v>0</v>
      </c>
      <c r="OY21" s="200" t="e">
        <f t="shared" si="164"/>
        <v>#N/A</v>
      </c>
      <c r="OZ21" s="210">
        <f t="shared" si="165"/>
        <v>0</v>
      </c>
      <c r="PA21" s="202">
        <f t="shared" si="166"/>
        <v>0</v>
      </c>
      <c r="PD21" s="211"/>
      <c r="PE21" s="168"/>
      <c r="PF21" s="212"/>
      <c r="PG21" s="206"/>
      <c r="PH21" s="207"/>
      <c r="PI21" s="208"/>
      <c r="PJ21" s="209"/>
      <c r="PK21" s="209" t="e">
        <f t="shared" si="167"/>
        <v>#N/A</v>
      </c>
      <c r="PL21" s="199" t="e">
        <f t="shared" si="168"/>
        <v>#N/A</v>
      </c>
      <c r="PM21" s="200" t="e">
        <f t="shared" si="169"/>
        <v>#N/A</v>
      </c>
      <c r="PN21" s="200">
        <f t="shared" si="170"/>
        <v>0</v>
      </c>
      <c r="PO21" s="200">
        <f t="shared" si="171"/>
        <v>0</v>
      </c>
      <c r="PP21" s="200" t="e">
        <f t="shared" si="172"/>
        <v>#N/A</v>
      </c>
      <c r="PQ21" s="210">
        <f t="shared" si="173"/>
        <v>0</v>
      </c>
      <c r="PR21" s="202">
        <f t="shared" si="174"/>
        <v>0</v>
      </c>
      <c r="PU21" s="211"/>
      <c r="PV21" s="168"/>
      <c r="PW21" s="212"/>
      <c r="PX21" s="206"/>
      <c r="PY21" s="207"/>
      <c r="PZ21" s="208"/>
      <c r="QA21" s="209"/>
      <c r="QB21" s="209" t="e">
        <f t="shared" si="175"/>
        <v>#N/A</v>
      </c>
      <c r="QC21" s="199" t="e">
        <f t="shared" si="176"/>
        <v>#N/A</v>
      </c>
      <c r="QD21" s="200" t="e">
        <f t="shared" si="177"/>
        <v>#N/A</v>
      </c>
      <c r="QE21" s="200">
        <f t="shared" si="178"/>
        <v>0</v>
      </c>
      <c r="QF21" s="200">
        <f t="shared" si="179"/>
        <v>0</v>
      </c>
      <c r="QG21" s="200" t="e">
        <f t="shared" si="180"/>
        <v>#N/A</v>
      </c>
      <c r="QH21" s="210">
        <f t="shared" si="181"/>
        <v>0</v>
      </c>
      <c r="QI21" s="202">
        <f t="shared" si="182"/>
        <v>0</v>
      </c>
      <c r="QL21" s="211"/>
      <c r="QM21" s="168"/>
      <c r="QN21" s="212"/>
      <c r="QO21" s="206"/>
      <c r="QP21" s="207"/>
      <c r="QQ21" s="208"/>
      <c r="QR21" s="209"/>
      <c r="QS21" s="209" t="e">
        <f t="shared" si="183"/>
        <v>#N/A</v>
      </c>
      <c r="QT21" s="199" t="e">
        <f t="shared" si="184"/>
        <v>#N/A</v>
      </c>
      <c r="QU21" s="200" t="e">
        <f t="shared" si="185"/>
        <v>#N/A</v>
      </c>
      <c r="QV21" s="200">
        <f t="shared" si="186"/>
        <v>0</v>
      </c>
      <c r="QW21" s="200">
        <f t="shared" si="187"/>
        <v>0</v>
      </c>
      <c r="QX21" s="200" t="e">
        <f t="shared" si="188"/>
        <v>#N/A</v>
      </c>
      <c r="QY21" s="210">
        <f t="shared" si="189"/>
        <v>0</v>
      </c>
      <c r="QZ21" s="202">
        <f t="shared" si="190"/>
        <v>0</v>
      </c>
      <c r="RC21" s="211"/>
      <c r="RD21" s="168"/>
      <c r="RE21" s="212"/>
      <c r="RF21" s="206"/>
      <c r="RG21" s="207"/>
      <c r="RH21" s="208"/>
      <c r="RI21" s="209"/>
      <c r="RJ21" s="209" t="e">
        <f t="shared" si="191"/>
        <v>#N/A</v>
      </c>
      <c r="RK21" s="199" t="e">
        <f t="shared" si="192"/>
        <v>#N/A</v>
      </c>
      <c r="RL21" s="200" t="e">
        <f t="shared" si="193"/>
        <v>#N/A</v>
      </c>
      <c r="RM21" s="200">
        <f t="shared" si="194"/>
        <v>0</v>
      </c>
      <c r="RN21" s="200">
        <f t="shared" si="195"/>
        <v>0</v>
      </c>
      <c r="RO21" s="200" t="e">
        <f t="shared" si="196"/>
        <v>#N/A</v>
      </c>
      <c r="RP21" s="210">
        <f t="shared" si="197"/>
        <v>0</v>
      </c>
      <c r="RQ21" s="202">
        <f t="shared" si="198"/>
        <v>0</v>
      </c>
      <c r="RT21" s="211"/>
      <c r="RU21" s="168"/>
      <c r="RV21" s="212"/>
      <c r="RW21" s="206"/>
      <c r="RX21" s="207"/>
      <c r="RY21" s="208"/>
      <c r="RZ21" s="209"/>
      <c r="SA21" s="209" t="e">
        <f t="shared" si="199"/>
        <v>#N/A</v>
      </c>
      <c r="SB21" s="199" t="e">
        <f t="shared" si="200"/>
        <v>#N/A</v>
      </c>
      <c r="SC21" s="200" t="e">
        <f t="shared" si="201"/>
        <v>#N/A</v>
      </c>
      <c r="SD21" s="200">
        <f t="shared" si="202"/>
        <v>0</v>
      </c>
      <c r="SE21" s="200">
        <f t="shared" si="203"/>
        <v>0</v>
      </c>
      <c r="SF21" s="200" t="e">
        <f t="shared" si="204"/>
        <v>#N/A</v>
      </c>
      <c r="SG21" s="210">
        <f t="shared" si="205"/>
        <v>0</v>
      </c>
      <c r="SH21" s="202">
        <f t="shared" si="206"/>
        <v>0</v>
      </c>
      <c r="SK21" s="211"/>
      <c r="SL21" s="168"/>
      <c r="SM21" s="212"/>
      <c r="SN21" s="206"/>
      <c r="SO21" s="207"/>
      <c r="SP21" s="208"/>
      <c r="SQ21" s="209"/>
      <c r="SR21" s="209" t="e">
        <f t="shared" si="207"/>
        <v>#N/A</v>
      </c>
      <c r="SS21" s="199" t="e">
        <f t="shared" si="208"/>
        <v>#N/A</v>
      </c>
      <c r="ST21" s="200" t="e">
        <f t="shared" si="209"/>
        <v>#N/A</v>
      </c>
      <c r="SU21" s="200">
        <f t="shared" si="210"/>
        <v>0</v>
      </c>
      <c r="SV21" s="200">
        <f t="shared" si="211"/>
        <v>0</v>
      </c>
      <c r="SW21" s="200" t="e">
        <f t="shared" si="212"/>
        <v>#N/A</v>
      </c>
      <c r="SX21" s="210">
        <f t="shared" si="213"/>
        <v>0</v>
      </c>
      <c r="SY21" s="202">
        <f t="shared" si="214"/>
        <v>0</v>
      </c>
    </row>
    <row r="22" spans="2:519" ht="87" customHeight="1" thickTop="1" thickBot="1">
      <c r="B22" s="203" t="s">
        <v>215</v>
      </c>
      <c r="C22" s="219" t="s">
        <v>229</v>
      </c>
      <c r="D22" s="220" t="s">
        <v>230</v>
      </c>
      <c r="E22" s="212" t="s">
        <v>222</v>
      </c>
      <c r="F22" s="206">
        <v>1</v>
      </c>
      <c r="G22" s="207">
        <v>0</v>
      </c>
      <c r="H22" s="208">
        <f t="shared" si="316"/>
        <v>0</v>
      </c>
      <c r="I22" s="209"/>
      <c r="L22" s="375" t="s">
        <v>215</v>
      </c>
      <c r="M22" s="394">
        <v>2.8</v>
      </c>
      <c r="N22" s="395" t="s">
        <v>230</v>
      </c>
      <c r="O22" s="383" t="s">
        <v>222</v>
      </c>
      <c r="P22" s="379">
        <v>1</v>
      </c>
      <c r="Q22" s="380">
        <v>6000</v>
      </c>
      <c r="R22" s="381">
        <f t="shared" si="317"/>
        <v>6000</v>
      </c>
      <c r="S22" s="162">
        <f t="shared" si="215"/>
        <v>1</v>
      </c>
      <c r="T22" s="190">
        <f t="shared" si="11"/>
        <v>1</v>
      </c>
      <c r="U22" s="190">
        <f t="shared" si="216"/>
        <v>1</v>
      </c>
      <c r="V22" s="190">
        <f t="shared" si="12"/>
        <v>1</v>
      </c>
      <c r="W22" s="190">
        <f t="shared" si="13"/>
        <v>1</v>
      </c>
      <c r="X22" s="200">
        <f t="shared" si="14"/>
        <v>1</v>
      </c>
      <c r="Y22" s="210">
        <f t="shared" si="15"/>
        <v>6000</v>
      </c>
      <c r="Z22" s="202">
        <f t="shared" si="16"/>
        <v>0</v>
      </c>
      <c r="AA22" s="185"/>
      <c r="AB22" s="185"/>
      <c r="AC22" s="375" t="s">
        <v>215</v>
      </c>
      <c r="AD22" s="394" t="s">
        <v>229</v>
      </c>
      <c r="AE22" s="395" t="s">
        <v>230</v>
      </c>
      <c r="AF22" s="383" t="s">
        <v>222</v>
      </c>
      <c r="AG22" s="379">
        <v>1</v>
      </c>
      <c r="AH22" s="380">
        <v>6225</v>
      </c>
      <c r="AI22" s="381">
        <f t="shared" si="318"/>
        <v>6225</v>
      </c>
      <c r="AJ22" s="162">
        <f t="shared" si="217"/>
        <v>1</v>
      </c>
      <c r="AK22" s="190">
        <f t="shared" si="218"/>
        <v>1</v>
      </c>
      <c r="AL22" s="190">
        <f t="shared" si="219"/>
        <v>1</v>
      </c>
      <c r="AM22" s="190">
        <f t="shared" si="220"/>
        <v>1</v>
      </c>
      <c r="AN22" s="190">
        <f t="shared" si="221"/>
        <v>1</v>
      </c>
      <c r="AO22" s="200">
        <f t="shared" si="222"/>
        <v>1</v>
      </c>
      <c r="AP22" s="210">
        <f t="shared" si="223"/>
        <v>6225</v>
      </c>
      <c r="AQ22" s="202">
        <f t="shared" si="224"/>
        <v>0</v>
      </c>
      <c r="AR22" s="185"/>
      <c r="AS22" s="185"/>
      <c r="AT22" s="461" t="s">
        <v>215</v>
      </c>
      <c r="AU22" s="468" t="s">
        <v>229</v>
      </c>
      <c r="AV22" s="220" t="s">
        <v>230</v>
      </c>
      <c r="AW22" s="453" t="s">
        <v>222</v>
      </c>
      <c r="AX22" s="454">
        <v>1</v>
      </c>
      <c r="AY22" s="455">
        <v>12000</v>
      </c>
      <c r="AZ22" s="452">
        <f t="shared" si="319"/>
        <v>12000</v>
      </c>
      <c r="BA22" s="162">
        <f t="shared" si="225"/>
        <v>1</v>
      </c>
      <c r="BB22" s="190">
        <f t="shared" si="226"/>
        <v>1</v>
      </c>
      <c r="BC22" s="190">
        <f t="shared" si="227"/>
        <v>1</v>
      </c>
      <c r="BD22" s="190">
        <f t="shared" si="228"/>
        <v>1</v>
      </c>
      <c r="BE22" s="190">
        <f t="shared" si="229"/>
        <v>1</v>
      </c>
      <c r="BF22" s="200">
        <f t="shared" si="230"/>
        <v>1</v>
      </c>
      <c r="BG22" s="210">
        <f t="shared" si="231"/>
        <v>12000</v>
      </c>
      <c r="BH22" s="202">
        <f t="shared" si="232"/>
        <v>0</v>
      </c>
      <c r="BK22" s="461" t="s">
        <v>215</v>
      </c>
      <c r="BL22" s="394" t="s">
        <v>229</v>
      </c>
      <c r="BM22" s="531" t="s">
        <v>230</v>
      </c>
      <c r="BN22" s="383" t="s">
        <v>222</v>
      </c>
      <c r="BO22" s="379">
        <v>1</v>
      </c>
      <c r="BP22" s="380">
        <v>11175.599999999999</v>
      </c>
      <c r="BQ22" s="381">
        <f t="shared" si="233"/>
        <v>11175.599999999999</v>
      </c>
      <c r="BR22" s="162">
        <f t="shared" si="234"/>
        <v>1</v>
      </c>
      <c r="BS22" s="190">
        <f t="shared" si="235"/>
        <v>1</v>
      </c>
      <c r="BT22" s="190">
        <f t="shared" si="236"/>
        <v>1</v>
      </c>
      <c r="BU22" s="190">
        <f t="shared" si="237"/>
        <v>1</v>
      </c>
      <c r="BV22" s="190">
        <f t="shared" si="238"/>
        <v>1</v>
      </c>
      <c r="BW22" s="200">
        <f t="shared" si="239"/>
        <v>1</v>
      </c>
      <c r="BX22" s="210">
        <f t="shared" si="240"/>
        <v>11176</v>
      </c>
      <c r="BY22" s="202">
        <f t="shared" si="241"/>
        <v>-0.40000000000145519</v>
      </c>
      <c r="CB22" s="461" t="s">
        <v>215</v>
      </c>
      <c r="CC22" s="394" t="s">
        <v>229</v>
      </c>
      <c r="CD22" s="531" t="s">
        <v>230</v>
      </c>
      <c r="CE22" s="383" t="s">
        <v>222</v>
      </c>
      <c r="CF22" s="379">
        <v>1</v>
      </c>
      <c r="CG22" s="380">
        <v>7000</v>
      </c>
      <c r="CH22" s="381">
        <f t="shared" si="320"/>
        <v>7000</v>
      </c>
      <c r="CI22" s="162">
        <f t="shared" si="242"/>
        <v>1</v>
      </c>
      <c r="CJ22" s="190">
        <f t="shared" si="243"/>
        <v>1</v>
      </c>
      <c r="CK22" s="190">
        <f t="shared" si="244"/>
        <v>1</v>
      </c>
      <c r="CL22" s="190">
        <f t="shared" si="245"/>
        <v>1</v>
      </c>
      <c r="CM22" s="190">
        <f t="shared" si="246"/>
        <v>1</v>
      </c>
      <c r="CN22" s="200">
        <f t="shared" si="247"/>
        <v>1</v>
      </c>
      <c r="CO22" s="210">
        <f t="shared" si="248"/>
        <v>7000</v>
      </c>
      <c r="CP22" s="202">
        <f t="shared" si="249"/>
        <v>0</v>
      </c>
      <c r="CS22" s="461" t="s">
        <v>215</v>
      </c>
      <c r="CT22" s="394" t="s">
        <v>229</v>
      </c>
      <c r="CU22" s="531" t="s">
        <v>230</v>
      </c>
      <c r="CV22" s="383" t="s">
        <v>222</v>
      </c>
      <c r="CW22" s="379">
        <v>1</v>
      </c>
      <c r="CX22" s="565">
        <v>5500</v>
      </c>
      <c r="CY22" s="381">
        <f t="shared" si="250"/>
        <v>5500</v>
      </c>
      <c r="CZ22" s="162">
        <f t="shared" si="251"/>
        <v>1</v>
      </c>
      <c r="DA22" s="190">
        <f t="shared" si="252"/>
        <v>1</v>
      </c>
      <c r="DB22" s="190">
        <f t="shared" si="253"/>
        <v>1</v>
      </c>
      <c r="DC22" s="190">
        <f t="shared" si="254"/>
        <v>1</v>
      </c>
      <c r="DD22" s="190">
        <f t="shared" si="255"/>
        <v>1</v>
      </c>
      <c r="DE22" s="200">
        <f t="shared" si="256"/>
        <v>1</v>
      </c>
      <c r="DF22" s="210">
        <f t="shared" si="257"/>
        <v>5500</v>
      </c>
      <c r="DG22" s="202">
        <f t="shared" si="258"/>
        <v>0</v>
      </c>
      <c r="DJ22" s="461" t="s">
        <v>215</v>
      </c>
      <c r="DK22" s="394" t="s">
        <v>229</v>
      </c>
      <c r="DL22" s="572" t="s">
        <v>230</v>
      </c>
      <c r="DM22" s="383" t="s">
        <v>222</v>
      </c>
      <c r="DN22" s="379">
        <v>1</v>
      </c>
      <c r="DO22" s="380">
        <v>4286.1280000000006</v>
      </c>
      <c r="DP22" s="381">
        <f t="shared" si="321"/>
        <v>4286.1280000000006</v>
      </c>
      <c r="DQ22" s="162">
        <f t="shared" si="259"/>
        <v>1</v>
      </c>
      <c r="DR22" s="190">
        <f t="shared" si="260"/>
        <v>1</v>
      </c>
      <c r="DS22" s="190">
        <f t="shared" si="261"/>
        <v>1</v>
      </c>
      <c r="DT22" s="190">
        <f t="shared" si="262"/>
        <v>1</v>
      </c>
      <c r="DU22" s="190">
        <f t="shared" si="263"/>
        <v>1</v>
      </c>
      <c r="DV22" s="200">
        <f t="shared" si="264"/>
        <v>1</v>
      </c>
      <c r="DW22" s="210">
        <f t="shared" si="265"/>
        <v>4286</v>
      </c>
      <c r="DX22" s="202">
        <f t="shared" si="266"/>
        <v>0.12800000000061118</v>
      </c>
      <c r="EA22" s="461" t="s">
        <v>215</v>
      </c>
      <c r="EB22" s="394" t="s">
        <v>229</v>
      </c>
      <c r="EC22" s="531" t="s">
        <v>230</v>
      </c>
      <c r="ED22" s="383" t="s">
        <v>222</v>
      </c>
      <c r="EE22" s="379">
        <v>1</v>
      </c>
      <c r="EF22" s="380">
        <v>4200</v>
      </c>
      <c r="EG22" s="381">
        <f t="shared" si="47"/>
        <v>4200</v>
      </c>
      <c r="EH22" s="162">
        <f t="shared" si="267"/>
        <v>1</v>
      </c>
      <c r="EI22" s="190">
        <f t="shared" si="268"/>
        <v>1</v>
      </c>
      <c r="EJ22" s="190">
        <f t="shared" si="269"/>
        <v>1</v>
      </c>
      <c r="EK22" s="190">
        <f t="shared" si="270"/>
        <v>1</v>
      </c>
      <c r="EL22" s="190">
        <f t="shared" si="271"/>
        <v>1</v>
      </c>
      <c r="EM22" s="200">
        <f t="shared" si="272"/>
        <v>1</v>
      </c>
      <c r="EN22" s="210">
        <f t="shared" si="273"/>
        <v>4200</v>
      </c>
      <c r="EO22" s="202">
        <f t="shared" si="274"/>
        <v>0</v>
      </c>
      <c r="ER22" s="461" t="s">
        <v>215</v>
      </c>
      <c r="ES22" s="394" t="s">
        <v>229</v>
      </c>
      <c r="ET22" s="531" t="s">
        <v>230</v>
      </c>
      <c r="EU22" s="383" t="s">
        <v>222</v>
      </c>
      <c r="EV22" s="379">
        <v>1</v>
      </c>
      <c r="EW22" s="380">
        <v>11120</v>
      </c>
      <c r="EX22" s="381">
        <f t="shared" si="275"/>
        <v>11120</v>
      </c>
      <c r="EY22" s="162">
        <f t="shared" si="276"/>
        <v>1</v>
      </c>
      <c r="EZ22" s="190">
        <f t="shared" si="277"/>
        <v>1</v>
      </c>
      <c r="FA22" s="190">
        <f t="shared" si="278"/>
        <v>1</v>
      </c>
      <c r="FB22" s="190">
        <f t="shared" si="279"/>
        <v>1</v>
      </c>
      <c r="FC22" s="190">
        <f t="shared" si="280"/>
        <v>1</v>
      </c>
      <c r="FD22" s="200">
        <f t="shared" si="281"/>
        <v>1</v>
      </c>
      <c r="FE22" s="210">
        <f t="shared" si="282"/>
        <v>11120</v>
      </c>
      <c r="FF22" s="202">
        <f t="shared" si="283"/>
        <v>0</v>
      </c>
      <c r="FI22" s="461" t="s">
        <v>215</v>
      </c>
      <c r="FJ22" s="394" t="s">
        <v>229</v>
      </c>
      <c r="FK22" s="531" t="s">
        <v>230</v>
      </c>
      <c r="FL22" s="383" t="s">
        <v>222</v>
      </c>
      <c r="FM22" s="379">
        <v>1</v>
      </c>
      <c r="FN22" s="380">
        <v>1691</v>
      </c>
      <c r="FO22" s="381">
        <f t="shared" si="322"/>
        <v>1691</v>
      </c>
      <c r="FP22" s="162">
        <f t="shared" si="284"/>
        <v>1</v>
      </c>
      <c r="FQ22" s="190">
        <f t="shared" si="285"/>
        <v>1</v>
      </c>
      <c r="FR22" s="190">
        <f t="shared" si="286"/>
        <v>1</v>
      </c>
      <c r="FS22" s="190">
        <f t="shared" si="287"/>
        <v>1</v>
      </c>
      <c r="FT22" s="190">
        <f t="shared" si="288"/>
        <v>1</v>
      </c>
      <c r="FU22" s="200">
        <f t="shared" si="289"/>
        <v>1</v>
      </c>
      <c r="FV22" s="210">
        <f t="shared" si="290"/>
        <v>1691</v>
      </c>
      <c r="FW22" s="202">
        <f t="shared" si="291"/>
        <v>0</v>
      </c>
      <c r="FZ22" s="461" t="s">
        <v>215</v>
      </c>
      <c r="GA22" s="394" t="s">
        <v>229</v>
      </c>
      <c r="GB22" s="531" t="s">
        <v>230</v>
      </c>
      <c r="GC22" s="383" t="s">
        <v>222</v>
      </c>
      <c r="GD22" s="379">
        <v>1</v>
      </c>
      <c r="GE22" s="582">
        <v>3680</v>
      </c>
      <c r="GF22" s="381">
        <f t="shared" si="323"/>
        <v>3680</v>
      </c>
      <c r="GG22" s="162">
        <f t="shared" si="292"/>
        <v>1</v>
      </c>
      <c r="GH22" s="190">
        <f t="shared" si="293"/>
        <v>1</v>
      </c>
      <c r="GI22" s="190">
        <f t="shared" si="294"/>
        <v>1</v>
      </c>
      <c r="GJ22" s="190">
        <f t="shared" si="295"/>
        <v>1</v>
      </c>
      <c r="GK22" s="190">
        <f t="shared" si="296"/>
        <v>1</v>
      </c>
      <c r="GL22" s="200">
        <f t="shared" si="297"/>
        <v>1</v>
      </c>
      <c r="GM22" s="210">
        <f t="shared" si="298"/>
        <v>3680</v>
      </c>
      <c r="GN22" s="202">
        <f t="shared" si="299"/>
        <v>0</v>
      </c>
      <c r="GQ22" s="461" t="s">
        <v>215</v>
      </c>
      <c r="GR22" s="394" t="s">
        <v>229</v>
      </c>
      <c r="GS22" s="531" t="s">
        <v>230</v>
      </c>
      <c r="GT22" s="383" t="s">
        <v>222</v>
      </c>
      <c r="GU22" s="379">
        <v>1</v>
      </c>
      <c r="GV22" s="380">
        <v>3000</v>
      </c>
      <c r="GW22" s="381">
        <f t="shared" si="324"/>
        <v>3000</v>
      </c>
      <c r="GX22" s="162">
        <f t="shared" si="300"/>
        <v>1</v>
      </c>
      <c r="GY22" s="190">
        <f t="shared" si="301"/>
        <v>1</v>
      </c>
      <c r="GZ22" s="190">
        <f t="shared" si="302"/>
        <v>1</v>
      </c>
      <c r="HA22" s="190">
        <f t="shared" si="303"/>
        <v>1</v>
      </c>
      <c r="HB22" s="190">
        <f t="shared" si="304"/>
        <v>1</v>
      </c>
      <c r="HC22" s="200">
        <f t="shared" si="305"/>
        <v>1</v>
      </c>
      <c r="HD22" s="210">
        <f t="shared" si="306"/>
        <v>3000</v>
      </c>
      <c r="HE22" s="202">
        <f t="shared" si="307"/>
        <v>0</v>
      </c>
      <c r="HH22" s="461" t="s">
        <v>215</v>
      </c>
      <c r="HI22" s="394" t="s">
        <v>229</v>
      </c>
      <c r="HJ22" s="531" t="s">
        <v>230</v>
      </c>
      <c r="HK22" s="383" t="s">
        <v>222</v>
      </c>
      <c r="HL22" s="379">
        <v>1</v>
      </c>
      <c r="HM22" s="380">
        <v>4007.5</v>
      </c>
      <c r="HN22" s="381">
        <f t="shared" si="325"/>
        <v>4007.5</v>
      </c>
      <c r="HO22" s="162">
        <f t="shared" si="308"/>
        <v>1</v>
      </c>
      <c r="HP22" s="190">
        <f t="shared" si="309"/>
        <v>1</v>
      </c>
      <c r="HQ22" s="190">
        <f t="shared" si="310"/>
        <v>1</v>
      </c>
      <c r="HR22" s="190">
        <f t="shared" si="311"/>
        <v>1</v>
      </c>
      <c r="HS22" s="190">
        <f t="shared" si="312"/>
        <v>1</v>
      </c>
      <c r="HT22" s="200">
        <f t="shared" si="313"/>
        <v>1</v>
      </c>
      <c r="HU22" s="210">
        <f t="shared" si="314"/>
        <v>4008</v>
      </c>
      <c r="HV22" s="202">
        <f t="shared" si="315"/>
        <v>-0.5</v>
      </c>
      <c r="HY22" s="218"/>
      <c r="HZ22" s="168"/>
      <c r="IA22" s="212"/>
      <c r="IB22" s="206"/>
      <c r="IC22" s="207"/>
      <c r="ID22" s="208"/>
      <c r="IE22" s="209"/>
      <c r="IF22" s="209" t="e">
        <f t="shared" si="79"/>
        <v>#N/A</v>
      </c>
      <c r="IG22" s="199" t="e">
        <f t="shared" si="80"/>
        <v>#N/A</v>
      </c>
      <c r="IH22" s="200" t="e">
        <f t="shared" si="81"/>
        <v>#N/A</v>
      </c>
      <c r="II22" s="200">
        <f t="shared" si="82"/>
        <v>0</v>
      </c>
      <c r="IJ22" s="200">
        <f t="shared" si="83"/>
        <v>0</v>
      </c>
      <c r="IK22" s="200" t="e">
        <f t="shared" si="84"/>
        <v>#N/A</v>
      </c>
      <c r="IL22" s="210">
        <f t="shared" si="85"/>
        <v>0</v>
      </c>
      <c r="IM22" s="202">
        <f t="shared" si="86"/>
        <v>0</v>
      </c>
      <c r="IP22" s="218"/>
      <c r="IQ22" s="168"/>
      <c r="IR22" s="212"/>
      <c r="IS22" s="206"/>
      <c r="IT22" s="207"/>
      <c r="IU22" s="208"/>
      <c r="IV22" s="209"/>
      <c r="IW22" s="209" t="e">
        <f t="shared" si="87"/>
        <v>#N/A</v>
      </c>
      <c r="IX22" s="199" t="e">
        <f t="shared" si="88"/>
        <v>#N/A</v>
      </c>
      <c r="IY22" s="200" t="e">
        <f t="shared" si="89"/>
        <v>#N/A</v>
      </c>
      <c r="IZ22" s="200">
        <f t="shared" si="90"/>
        <v>0</v>
      </c>
      <c r="JA22" s="200">
        <f t="shared" si="91"/>
        <v>0</v>
      </c>
      <c r="JB22" s="200" t="e">
        <f t="shared" si="92"/>
        <v>#N/A</v>
      </c>
      <c r="JC22" s="210">
        <f t="shared" si="93"/>
        <v>0</v>
      </c>
      <c r="JD22" s="202">
        <f t="shared" si="94"/>
        <v>0</v>
      </c>
      <c r="JG22" s="218"/>
      <c r="JH22" s="168"/>
      <c r="JI22" s="212"/>
      <c r="JJ22" s="206"/>
      <c r="JK22" s="207"/>
      <c r="JL22" s="208"/>
      <c r="JM22" s="209"/>
      <c r="JN22" s="209" t="e">
        <f t="shared" si="95"/>
        <v>#N/A</v>
      </c>
      <c r="JO22" s="199" t="e">
        <f t="shared" si="96"/>
        <v>#N/A</v>
      </c>
      <c r="JP22" s="200" t="e">
        <f t="shared" si="97"/>
        <v>#N/A</v>
      </c>
      <c r="JQ22" s="200">
        <f t="shared" si="98"/>
        <v>0</v>
      </c>
      <c r="JR22" s="200">
        <f t="shared" si="99"/>
        <v>0</v>
      </c>
      <c r="JS22" s="200" t="e">
        <f t="shared" si="100"/>
        <v>#N/A</v>
      </c>
      <c r="JT22" s="210">
        <f t="shared" si="101"/>
        <v>0</v>
      </c>
      <c r="JU22" s="202">
        <f t="shared" si="102"/>
        <v>0</v>
      </c>
      <c r="JX22" s="218"/>
      <c r="JY22" s="168"/>
      <c r="JZ22" s="212"/>
      <c r="KA22" s="206"/>
      <c r="KB22" s="207"/>
      <c r="KC22" s="208"/>
      <c r="KD22" s="209"/>
      <c r="KE22" s="209" t="e">
        <f t="shared" si="103"/>
        <v>#N/A</v>
      </c>
      <c r="KF22" s="199" t="e">
        <f t="shared" si="104"/>
        <v>#N/A</v>
      </c>
      <c r="KG22" s="200" t="e">
        <f t="shared" si="105"/>
        <v>#N/A</v>
      </c>
      <c r="KH22" s="200">
        <f t="shared" si="106"/>
        <v>0</v>
      </c>
      <c r="KI22" s="200">
        <f t="shared" si="107"/>
        <v>0</v>
      </c>
      <c r="KJ22" s="200" t="e">
        <f t="shared" si="108"/>
        <v>#N/A</v>
      </c>
      <c r="KK22" s="210">
        <f t="shared" si="109"/>
        <v>0</v>
      </c>
      <c r="KL22" s="202">
        <f t="shared" si="110"/>
        <v>0</v>
      </c>
      <c r="KO22" s="218"/>
      <c r="KP22" s="168"/>
      <c r="KQ22" s="212"/>
      <c r="KR22" s="206"/>
      <c r="KS22" s="207"/>
      <c r="KT22" s="208"/>
      <c r="KU22" s="209"/>
      <c r="KV22" s="209" t="e">
        <f t="shared" si="111"/>
        <v>#N/A</v>
      </c>
      <c r="KW22" s="199" t="e">
        <f t="shared" si="112"/>
        <v>#N/A</v>
      </c>
      <c r="KX22" s="200" t="e">
        <f t="shared" si="113"/>
        <v>#N/A</v>
      </c>
      <c r="KY22" s="200">
        <f t="shared" si="114"/>
        <v>0</v>
      </c>
      <c r="KZ22" s="200">
        <f t="shared" si="115"/>
        <v>0</v>
      </c>
      <c r="LA22" s="200" t="e">
        <f t="shared" si="116"/>
        <v>#N/A</v>
      </c>
      <c r="LB22" s="210">
        <f t="shared" si="117"/>
        <v>0</v>
      </c>
      <c r="LC22" s="202">
        <f t="shared" si="118"/>
        <v>0</v>
      </c>
      <c r="LF22" s="218"/>
      <c r="LG22" s="168"/>
      <c r="LH22" s="212"/>
      <c r="LI22" s="206"/>
      <c r="LJ22" s="207"/>
      <c r="LK22" s="208"/>
      <c r="LL22" s="209"/>
      <c r="LM22" s="209" t="e">
        <f t="shared" si="119"/>
        <v>#N/A</v>
      </c>
      <c r="LN22" s="199" t="e">
        <f t="shared" si="120"/>
        <v>#N/A</v>
      </c>
      <c r="LO22" s="200" t="e">
        <f t="shared" si="121"/>
        <v>#N/A</v>
      </c>
      <c r="LP22" s="200">
        <f t="shared" si="122"/>
        <v>0</v>
      </c>
      <c r="LQ22" s="200">
        <f t="shared" si="123"/>
        <v>0</v>
      </c>
      <c r="LR22" s="200" t="e">
        <f t="shared" si="124"/>
        <v>#N/A</v>
      </c>
      <c r="LS22" s="210">
        <f t="shared" si="125"/>
        <v>0</v>
      </c>
      <c r="LT22" s="202">
        <f t="shared" si="126"/>
        <v>0</v>
      </c>
      <c r="LW22" s="218"/>
      <c r="LX22" s="168"/>
      <c r="LY22" s="212"/>
      <c r="LZ22" s="206"/>
      <c r="MA22" s="207"/>
      <c r="MB22" s="208"/>
      <c r="MC22" s="209"/>
      <c r="MD22" s="209" t="e">
        <f t="shared" si="127"/>
        <v>#N/A</v>
      </c>
      <c r="ME22" s="199" t="e">
        <f t="shared" si="128"/>
        <v>#N/A</v>
      </c>
      <c r="MF22" s="200" t="e">
        <f t="shared" si="129"/>
        <v>#N/A</v>
      </c>
      <c r="MG22" s="200">
        <f t="shared" si="130"/>
        <v>0</v>
      </c>
      <c r="MH22" s="200">
        <f t="shared" si="131"/>
        <v>0</v>
      </c>
      <c r="MI22" s="200" t="e">
        <f t="shared" si="132"/>
        <v>#N/A</v>
      </c>
      <c r="MJ22" s="210">
        <f t="shared" si="133"/>
        <v>0</v>
      </c>
      <c r="MK22" s="202">
        <f t="shared" si="134"/>
        <v>0</v>
      </c>
      <c r="MN22" s="218"/>
      <c r="MO22" s="168"/>
      <c r="MP22" s="212"/>
      <c r="MQ22" s="206"/>
      <c r="MR22" s="207"/>
      <c r="MS22" s="208"/>
      <c r="MT22" s="209"/>
      <c r="MU22" s="209" t="e">
        <f t="shared" si="135"/>
        <v>#N/A</v>
      </c>
      <c r="MV22" s="199" t="e">
        <f t="shared" si="136"/>
        <v>#N/A</v>
      </c>
      <c r="MW22" s="200" t="e">
        <f t="shared" si="137"/>
        <v>#N/A</v>
      </c>
      <c r="MX22" s="200">
        <f t="shared" si="138"/>
        <v>0</v>
      </c>
      <c r="MY22" s="200">
        <f t="shared" si="139"/>
        <v>0</v>
      </c>
      <c r="MZ22" s="200" t="e">
        <f t="shared" si="140"/>
        <v>#N/A</v>
      </c>
      <c r="NA22" s="210">
        <f t="shared" si="141"/>
        <v>0</v>
      </c>
      <c r="NB22" s="202">
        <f t="shared" si="142"/>
        <v>0</v>
      </c>
      <c r="NE22" s="218"/>
      <c r="NF22" s="168"/>
      <c r="NG22" s="212"/>
      <c r="NH22" s="206"/>
      <c r="NI22" s="207"/>
      <c r="NJ22" s="208"/>
      <c r="NK22" s="209"/>
      <c r="NL22" s="209" t="e">
        <f t="shared" si="143"/>
        <v>#N/A</v>
      </c>
      <c r="NM22" s="199" t="e">
        <f t="shared" si="144"/>
        <v>#N/A</v>
      </c>
      <c r="NN22" s="200" t="e">
        <f t="shared" si="145"/>
        <v>#N/A</v>
      </c>
      <c r="NO22" s="200">
        <f t="shared" si="146"/>
        <v>0</v>
      </c>
      <c r="NP22" s="200">
        <f t="shared" si="147"/>
        <v>0</v>
      </c>
      <c r="NQ22" s="200" t="e">
        <f t="shared" si="148"/>
        <v>#N/A</v>
      </c>
      <c r="NR22" s="210">
        <f t="shared" si="149"/>
        <v>0</v>
      </c>
      <c r="NS22" s="202">
        <f t="shared" si="150"/>
        <v>0</v>
      </c>
      <c r="NV22" s="218"/>
      <c r="NW22" s="168"/>
      <c r="NX22" s="212"/>
      <c r="NY22" s="206"/>
      <c r="NZ22" s="207"/>
      <c r="OA22" s="208"/>
      <c r="OB22" s="209"/>
      <c r="OC22" s="209" t="e">
        <f t="shared" si="151"/>
        <v>#N/A</v>
      </c>
      <c r="OD22" s="199" t="e">
        <f t="shared" si="152"/>
        <v>#N/A</v>
      </c>
      <c r="OE22" s="200" t="e">
        <f t="shared" si="153"/>
        <v>#N/A</v>
      </c>
      <c r="OF22" s="200">
        <f t="shared" si="154"/>
        <v>0</v>
      </c>
      <c r="OG22" s="200">
        <f t="shared" si="155"/>
        <v>0</v>
      </c>
      <c r="OH22" s="200" t="e">
        <f t="shared" si="156"/>
        <v>#N/A</v>
      </c>
      <c r="OI22" s="210">
        <f t="shared" si="157"/>
        <v>0</v>
      </c>
      <c r="OJ22" s="202">
        <f t="shared" si="158"/>
        <v>0</v>
      </c>
      <c r="OM22" s="218"/>
      <c r="ON22" s="168"/>
      <c r="OO22" s="212"/>
      <c r="OP22" s="206"/>
      <c r="OQ22" s="207"/>
      <c r="OR22" s="208"/>
      <c r="OS22" s="209"/>
      <c r="OT22" s="209" t="e">
        <f t="shared" si="159"/>
        <v>#N/A</v>
      </c>
      <c r="OU22" s="199" t="e">
        <f t="shared" si="160"/>
        <v>#N/A</v>
      </c>
      <c r="OV22" s="200" t="e">
        <f t="shared" si="161"/>
        <v>#N/A</v>
      </c>
      <c r="OW22" s="200">
        <f t="shared" si="162"/>
        <v>0</v>
      </c>
      <c r="OX22" s="200">
        <f t="shared" si="163"/>
        <v>0</v>
      </c>
      <c r="OY22" s="200" t="e">
        <f t="shared" si="164"/>
        <v>#N/A</v>
      </c>
      <c r="OZ22" s="210">
        <f t="shared" si="165"/>
        <v>0</v>
      </c>
      <c r="PA22" s="202">
        <f t="shared" si="166"/>
        <v>0</v>
      </c>
      <c r="PD22" s="218"/>
      <c r="PE22" s="168"/>
      <c r="PF22" s="212"/>
      <c r="PG22" s="206"/>
      <c r="PH22" s="207"/>
      <c r="PI22" s="208"/>
      <c r="PJ22" s="209"/>
      <c r="PK22" s="209" t="e">
        <f t="shared" si="167"/>
        <v>#N/A</v>
      </c>
      <c r="PL22" s="199" t="e">
        <f t="shared" si="168"/>
        <v>#N/A</v>
      </c>
      <c r="PM22" s="200" t="e">
        <f t="shared" si="169"/>
        <v>#N/A</v>
      </c>
      <c r="PN22" s="200">
        <f t="shared" si="170"/>
        <v>0</v>
      </c>
      <c r="PO22" s="200">
        <f t="shared" si="171"/>
        <v>0</v>
      </c>
      <c r="PP22" s="200" t="e">
        <f t="shared" si="172"/>
        <v>#N/A</v>
      </c>
      <c r="PQ22" s="210">
        <f t="shared" si="173"/>
        <v>0</v>
      </c>
      <c r="PR22" s="202">
        <f t="shared" si="174"/>
        <v>0</v>
      </c>
      <c r="PU22" s="218"/>
      <c r="PV22" s="168"/>
      <c r="PW22" s="212"/>
      <c r="PX22" s="206"/>
      <c r="PY22" s="207"/>
      <c r="PZ22" s="208"/>
      <c r="QA22" s="209"/>
      <c r="QB22" s="209" t="e">
        <f t="shared" si="175"/>
        <v>#N/A</v>
      </c>
      <c r="QC22" s="199" t="e">
        <f t="shared" si="176"/>
        <v>#N/A</v>
      </c>
      <c r="QD22" s="200" t="e">
        <f t="shared" si="177"/>
        <v>#N/A</v>
      </c>
      <c r="QE22" s="200">
        <f t="shared" si="178"/>
        <v>0</v>
      </c>
      <c r="QF22" s="200">
        <f t="shared" si="179"/>
        <v>0</v>
      </c>
      <c r="QG22" s="200" t="e">
        <f t="shared" si="180"/>
        <v>#N/A</v>
      </c>
      <c r="QH22" s="210">
        <f t="shared" si="181"/>
        <v>0</v>
      </c>
      <c r="QI22" s="202">
        <f t="shared" si="182"/>
        <v>0</v>
      </c>
      <c r="QL22" s="218"/>
      <c r="QM22" s="168"/>
      <c r="QN22" s="212"/>
      <c r="QO22" s="206"/>
      <c r="QP22" s="207"/>
      <c r="QQ22" s="208"/>
      <c r="QR22" s="209"/>
      <c r="QS22" s="209" t="e">
        <f t="shared" si="183"/>
        <v>#N/A</v>
      </c>
      <c r="QT22" s="199" t="e">
        <f t="shared" si="184"/>
        <v>#N/A</v>
      </c>
      <c r="QU22" s="200" t="e">
        <f t="shared" si="185"/>
        <v>#N/A</v>
      </c>
      <c r="QV22" s="200">
        <f t="shared" si="186"/>
        <v>0</v>
      </c>
      <c r="QW22" s="200">
        <f t="shared" si="187"/>
        <v>0</v>
      </c>
      <c r="QX22" s="200" t="e">
        <f t="shared" si="188"/>
        <v>#N/A</v>
      </c>
      <c r="QY22" s="210">
        <f t="shared" si="189"/>
        <v>0</v>
      </c>
      <c r="QZ22" s="202">
        <f t="shared" si="190"/>
        <v>0</v>
      </c>
      <c r="RC22" s="218"/>
      <c r="RD22" s="168"/>
      <c r="RE22" s="212"/>
      <c r="RF22" s="206"/>
      <c r="RG22" s="207"/>
      <c r="RH22" s="208"/>
      <c r="RI22" s="209"/>
      <c r="RJ22" s="209" t="e">
        <f t="shared" si="191"/>
        <v>#N/A</v>
      </c>
      <c r="RK22" s="199" t="e">
        <f t="shared" si="192"/>
        <v>#N/A</v>
      </c>
      <c r="RL22" s="200" t="e">
        <f t="shared" si="193"/>
        <v>#N/A</v>
      </c>
      <c r="RM22" s="200">
        <f t="shared" si="194"/>
        <v>0</v>
      </c>
      <c r="RN22" s="200">
        <f t="shared" si="195"/>
        <v>0</v>
      </c>
      <c r="RO22" s="200" t="e">
        <f t="shared" si="196"/>
        <v>#N/A</v>
      </c>
      <c r="RP22" s="210">
        <f t="shared" si="197"/>
        <v>0</v>
      </c>
      <c r="RQ22" s="202">
        <f t="shared" si="198"/>
        <v>0</v>
      </c>
      <c r="RT22" s="218"/>
      <c r="RU22" s="168"/>
      <c r="RV22" s="212"/>
      <c r="RW22" s="206"/>
      <c r="RX22" s="207"/>
      <c r="RY22" s="208"/>
      <c r="RZ22" s="209"/>
      <c r="SA22" s="209" t="e">
        <f t="shared" si="199"/>
        <v>#N/A</v>
      </c>
      <c r="SB22" s="199" t="e">
        <f t="shared" si="200"/>
        <v>#N/A</v>
      </c>
      <c r="SC22" s="200" t="e">
        <f t="shared" si="201"/>
        <v>#N/A</v>
      </c>
      <c r="SD22" s="200">
        <f t="shared" si="202"/>
        <v>0</v>
      </c>
      <c r="SE22" s="200">
        <f t="shared" si="203"/>
        <v>0</v>
      </c>
      <c r="SF22" s="200" t="e">
        <f t="shared" si="204"/>
        <v>#N/A</v>
      </c>
      <c r="SG22" s="210">
        <f t="shared" si="205"/>
        <v>0</v>
      </c>
      <c r="SH22" s="202">
        <f t="shared" si="206"/>
        <v>0</v>
      </c>
      <c r="SK22" s="218"/>
      <c r="SL22" s="168"/>
      <c r="SM22" s="212"/>
      <c r="SN22" s="206"/>
      <c r="SO22" s="207"/>
      <c r="SP22" s="208"/>
      <c r="SQ22" s="209"/>
      <c r="SR22" s="209" t="e">
        <f t="shared" si="207"/>
        <v>#N/A</v>
      </c>
      <c r="SS22" s="199" t="e">
        <f t="shared" si="208"/>
        <v>#N/A</v>
      </c>
      <c r="ST22" s="200" t="e">
        <f t="shared" si="209"/>
        <v>#N/A</v>
      </c>
      <c r="SU22" s="200">
        <f t="shared" si="210"/>
        <v>0</v>
      </c>
      <c r="SV22" s="200">
        <f t="shared" si="211"/>
        <v>0</v>
      </c>
      <c r="SW22" s="200" t="e">
        <f t="shared" si="212"/>
        <v>#N/A</v>
      </c>
      <c r="SX22" s="210">
        <f t="shared" si="213"/>
        <v>0</v>
      </c>
      <c r="SY22" s="202">
        <f t="shared" si="214"/>
        <v>0</v>
      </c>
    </row>
    <row r="23" spans="2:519" ht="101.25" customHeight="1" thickTop="1" thickBot="1">
      <c r="B23" s="203" t="s">
        <v>215</v>
      </c>
      <c r="C23" s="221" t="s">
        <v>231</v>
      </c>
      <c r="D23" s="168" t="s">
        <v>232</v>
      </c>
      <c r="E23" s="212" t="s">
        <v>145</v>
      </c>
      <c r="F23" s="206">
        <v>1</v>
      </c>
      <c r="G23" s="207">
        <v>0</v>
      </c>
      <c r="H23" s="208">
        <f t="shared" si="316"/>
        <v>0</v>
      </c>
      <c r="I23" s="209"/>
      <c r="L23" s="375" t="s">
        <v>215</v>
      </c>
      <c r="M23" s="396">
        <v>2.9</v>
      </c>
      <c r="N23" s="392" t="s">
        <v>232</v>
      </c>
      <c r="O23" s="383" t="s">
        <v>145</v>
      </c>
      <c r="P23" s="379">
        <v>1</v>
      </c>
      <c r="Q23" s="380">
        <v>18000</v>
      </c>
      <c r="R23" s="381">
        <f t="shared" si="317"/>
        <v>18000</v>
      </c>
      <c r="S23" s="162">
        <f t="shared" si="215"/>
        <v>1</v>
      </c>
      <c r="T23" s="190">
        <f t="shared" si="11"/>
        <v>1</v>
      </c>
      <c r="U23" s="190">
        <f t="shared" si="216"/>
        <v>1</v>
      </c>
      <c r="V23" s="190">
        <f t="shared" si="12"/>
        <v>1</v>
      </c>
      <c r="W23" s="190">
        <f t="shared" si="13"/>
        <v>1</v>
      </c>
      <c r="X23" s="200">
        <f t="shared" si="14"/>
        <v>1</v>
      </c>
      <c r="Y23" s="210">
        <f t="shared" si="15"/>
        <v>18000</v>
      </c>
      <c r="Z23" s="202">
        <f t="shared" si="16"/>
        <v>0</v>
      </c>
      <c r="AA23" s="185"/>
      <c r="AB23" s="185"/>
      <c r="AC23" s="375" t="s">
        <v>215</v>
      </c>
      <c r="AD23" s="396" t="s">
        <v>231</v>
      </c>
      <c r="AE23" s="392" t="s">
        <v>232</v>
      </c>
      <c r="AF23" s="383" t="s">
        <v>145</v>
      </c>
      <c r="AG23" s="379">
        <v>1</v>
      </c>
      <c r="AH23" s="380">
        <v>11828</v>
      </c>
      <c r="AI23" s="381">
        <f t="shared" si="318"/>
        <v>11828</v>
      </c>
      <c r="AJ23" s="162">
        <f t="shared" si="217"/>
        <v>1</v>
      </c>
      <c r="AK23" s="190">
        <f t="shared" si="218"/>
        <v>1</v>
      </c>
      <c r="AL23" s="190">
        <f t="shared" si="219"/>
        <v>1</v>
      </c>
      <c r="AM23" s="190">
        <f t="shared" si="220"/>
        <v>1</v>
      </c>
      <c r="AN23" s="190">
        <f t="shared" si="221"/>
        <v>1</v>
      </c>
      <c r="AO23" s="200">
        <f t="shared" si="222"/>
        <v>1</v>
      </c>
      <c r="AP23" s="210">
        <f t="shared" si="223"/>
        <v>11828</v>
      </c>
      <c r="AQ23" s="202">
        <f t="shared" si="224"/>
        <v>0</v>
      </c>
      <c r="AR23" s="185"/>
      <c r="AS23" s="185"/>
      <c r="AT23" s="461" t="s">
        <v>215</v>
      </c>
      <c r="AU23" s="469" t="s">
        <v>231</v>
      </c>
      <c r="AV23" s="168" t="s">
        <v>232</v>
      </c>
      <c r="AW23" s="453" t="s">
        <v>145</v>
      </c>
      <c r="AX23" s="454">
        <v>1</v>
      </c>
      <c r="AY23" s="455">
        <v>50000</v>
      </c>
      <c r="AZ23" s="452">
        <f t="shared" si="319"/>
        <v>50000</v>
      </c>
      <c r="BA23" s="162">
        <f t="shared" si="225"/>
        <v>1</v>
      </c>
      <c r="BB23" s="190">
        <f t="shared" si="226"/>
        <v>1</v>
      </c>
      <c r="BC23" s="190">
        <f t="shared" si="227"/>
        <v>1</v>
      </c>
      <c r="BD23" s="190">
        <f t="shared" si="228"/>
        <v>1</v>
      </c>
      <c r="BE23" s="190">
        <f t="shared" si="229"/>
        <v>1</v>
      </c>
      <c r="BF23" s="200">
        <f t="shared" si="230"/>
        <v>1</v>
      </c>
      <c r="BG23" s="210">
        <f t="shared" si="231"/>
        <v>50000</v>
      </c>
      <c r="BH23" s="202">
        <f t="shared" si="232"/>
        <v>0</v>
      </c>
      <c r="BK23" s="461" t="s">
        <v>215</v>
      </c>
      <c r="BL23" s="396" t="s">
        <v>231</v>
      </c>
      <c r="BM23" s="529" t="s">
        <v>232</v>
      </c>
      <c r="BN23" s="383" t="s">
        <v>145</v>
      </c>
      <c r="BO23" s="379">
        <v>1</v>
      </c>
      <c r="BP23" s="380">
        <v>37717.649999999994</v>
      </c>
      <c r="BQ23" s="381">
        <f t="shared" si="233"/>
        <v>37717.649999999994</v>
      </c>
      <c r="BR23" s="162">
        <f t="shared" si="234"/>
        <v>1</v>
      </c>
      <c r="BS23" s="190">
        <f t="shared" si="235"/>
        <v>1</v>
      </c>
      <c r="BT23" s="190">
        <f t="shared" si="236"/>
        <v>1</v>
      </c>
      <c r="BU23" s="190">
        <f t="shared" si="237"/>
        <v>1</v>
      </c>
      <c r="BV23" s="190">
        <f t="shared" si="238"/>
        <v>1</v>
      </c>
      <c r="BW23" s="200">
        <f t="shared" si="239"/>
        <v>1</v>
      </c>
      <c r="BX23" s="210">
        <f t="shared" si="240"/>
        <v>37718</v>
      </c>
      <c r="BY23" s="202">
        <f t="shared" si="241"/>
        <v>-0.35000000000582077</v>
      </c>
      <c r="CB23" s="461" t="s">
        <v>215</v>
      </c>
      <c r="CC23" s="396" t="s">
        <v>231</v>
      </c>
      <c r="CD23" s="529" t="s">
        <v>232</v>
      </c>
      <c r="CE23" s="383" t="s">
        <v>145</v>
      </c>
      <c r="CF23" s="379">
        <v>1</v>
      </c>
      <c r="CG23" s="380">
        <v>20000</v>
      </c>
      <c r="CH23" s="381">
        <f t="shared" si="320"/>
        <v>20000</v>
      </c>
      <c r="CI23" s="162">
        <f t="shared" si="242"/>
        <v>1</v>
      </c>
      <c r="CJ23" s="190">
        <f t="shared" si="243"/>
        <v>1</v>
      </c>
      <c r="CK23" s="190">
        <f t="shared" si="244"/>
        <v>1</v>
      </c>
      <c r="CL23" s="190">
        <f t="shared" si="245"/>
        <v>1</v>
      </c>
      <c r="CM23" s="190">
        <f t="shared" si="246"/>
        <v>1</v>
      </c>
      <c r="CN23" s="200">
        <f t="shared" si="247"/>
        <v>1</v>
      </c>
      <c r="CO23" s="210">
        <f t="shared" si="248"/>
        <v>20000</v>
      </c>
      <c r="CP23" s="202">
        <f t="shared" si="249"/>
        <v>0</v>
      </c>
      <c r="CS23" s="461" t="s">
        <v>215</v>
      </c>
      <c r="CT23" s="396" t="s">
        <v>231</v>
      </c>
      <c r="CU23" s="168" t="s">
        <v>232</v>
      </c>
      <c r="CV23" s="383" t="s">
        <v>145</v>
      </c>
      <c r="CW23" s="379">
        <v>1</v>
      </c>
      <c r="CX23" s="565">
        <v>61745</v>
      </c>
      <c r="CY23" s="381">
        <f t="shared" si="250"/>
        <v>61745</v>
      </c>
      <c r="CZ23" s="162">
        <f t="shared" si="251"/>
        <v>1</v>
      </c>
      <c r="DA23" s="190">
        <f t="shared" si="252"/>
        <v>1</v>
      </c>
      <c r="DB23" s="190">
        <f t="shared" si="253"/>
        <v>1</v>
      </c>
      <c r="DC23" s="190">
        <f t="shared" si="254"/>
        <v>1</v>
      </c>
      <c r="DD23" s="190">
        <f t="shared" si="255"/>
        <v>1</v>
      </c>
      <c r="DE23" s="200">
        <f t="shared" si="256"/>
        <v>1</v>
      </c>
      <c r="DF23" s="210">
        <f t="shared" si="257"/>
        <v>61745</v>
      </c>
      <c r="DG23" s="202">
        <f t="shared" si="258"/>
        <v>0</v>
      </c>
      <c r="DJ23" s="461" t="s">
        <v>215</v>
      </c>
      <c r="DK23" s="396" t="s">
        <v>231</v>
      </c>
      <c r="DL23" s="529" t="s">
        <v>232</v>
      </c>
      <c r="DM23" s="383" t="s">
        <v>145</v>
      </c>
      <c r="DN23" s="379">
        <v>1</v>
      </c>
      <c r="DO23" s="380">
        <v>47250</v>
      </c>
      <c r="DP23" s="381">
        <f t="shared" si="321"/>
        <v>47250</v>
      </c>
      <c r="DQ23" s="162">
        <f t="shared" si="259"/>
        <v>1</v>
      </c>
      <c r="DR23" s="190">
        <f t="shared" si="260"/>
        <v>1</v>
      </c>
      <c r="DS23" s="190">
        <f t="shared" si="261"/>
        <v>1</v>
      </c>
      <c r="DT23" s="190">
        <f t="shared" si="262"/>
        <v>1</v>
      </c>
      <c r="DU23" s="190">
        <f t="shared" si="263"/>
        <v>1</v>
      </c>
      <c r="DV23" s="200">
        <f t="shared" si="264"/>
        <v>1</v>
      </c>
      <c r="DW23" s="210">
        <f t="shared" si="265"/>
        <v>47250</v>
      </c>
      <c r="DX23" s="202">
        <f t="shared" si="266"/>
        <v>0</v>
      </c>
      <c r="EA23" s="461" t="s">
        <v>215</v>
      </c>
      <c r="EB23" s="396" t="s">
        <v>231</v>
      </c>
      <c r="EC23" s="529" t="s">
        <v>232</v>
      </c>
      <c r="ED23" s="383" t="s">
        <v>145</v>
      </c>
      <c r="EE23" s="379">
        <v>1</v>
      </c>
      <c r="EF23" s="380">
        <v>12000</v>
      </c>
      <c r="EG23" s="381">
        <f t="shared" si="47"/>
        <v>12000</v>
      </c>
      <c r="EH23" s="162">
        <f t="shared" si="267"/>
        <v>1</v>
      </c>
      <c r="EI23" s="190">
        <f t="shared" si="268"/>
        <v>1</v>
      </c>
      <c r="EJ23" s="190">
        <f t="shared" si="269"/>
        <v>1</v>
      </c>
      <c r="EK23" s="190">
        <f t="shared" si="270"/>
        <v>1</v>
      </c>
      <c r="EL23" s="190">
        <f t="shared" si="271"/>
        <v>1</v>
      </c>
      <c r="EM23" s="200">
        <f t="shared" si="272"/>
        <v>1</v>
      </c>
      <c r="EN23" s="210">
        <f t="shared" si="273"/>
        <v>12000</v>
      </c>
      <c r="EO23" s="202">
        <f t="shared" si="274"/>
        <v>0</v>
      </c>
      <c r="ER23" s="461" t="s">
        <v>215</v>
      </c>
      <c r="ES23" s="396" t="s">
        <v>231</v>
      </c>
      <c r="ET23" s="529" t="s">
        <v>232</v>
      </c>
      <c r="EU23" s="383" t="s">
        <v>145</v>
      </c>
      <c r="EV23" s="379">
        <v>1</v>
      </c>
      <c r="EW23" s="380">
        <v>37530</v>
      </c>
      <c r="EX23" s="381">
        <f t="shared" si="275"/>
        <v>37530</v>
      </c>
      <c r="EY23" s="162">
        <f t="shared" si="276"/>
        <v>1</v>
      </c>
      <c r="EZ23" s="190">
        <f t="shared" si="277"/>
        <v>1</v>
      </c>
      <c r="FA23" s="190">
        <f t="shared" si="278"/>
        <v>1</v>
      </c>
      <c r="FB23" s="190">
        <f t="shared" si="279"/>
        <v>1</v>
      </c>
      <c r="FC23" s="190">
        <f t="shared" si="280"/>
        <v>1</v>
      </c>
      <c r="FD23" s="200">
        <f t="shared" si="281"/>
        <v>1</v>
      </c>
      <c r="FE23" s="210">
        <f t="shared" si="282"/>
        <v>37530</v>
      </c>
      <c r="FF23" s="202">
        <f t="shared" si="283"/>
        <v>0</v>
      </c>
      <c r="FI23" s="461" t="s">
        <v>215</v>
      </c>
      <c r="FJ23" s="396" t="s">
        <v>231</v>
      </c>
      <c r="FK23" s="529" t="s">
        <v>232</v>
      </c>
      <c r="FL23" s="383" t="s">
        <v>145</v>
      </c>
      <c r="FM23" s="379">
        <v>1</v>
      </c>
      <c r="FN23" s="380">
        <v>103734</v>
      </c>
      <c r="FO23" s="381">
        <f t="shared" si="322"/>
        <v>103734</v>
      </c>
      <c r="FP23" s="162">
        <f t="shared" si="284"/>
        <v>1</v>
      </c>
      <c r="FQ23" s="190">
        <f t="shared" si="285"/>
        <v>1</v>
      </c>
      <c r="FR23" s="190">
        <f t="shared" si="286"/>
        <v>1</v>
      </c>
      <c r="FS23" s="190">
        <f t="shared" si="287"/>
        <v>1</v>
      </c>
      <c r="FT23" s="190">
        <f t="shared" si="288"/>
        <v>1</v>
      </c>
      <c r="FU23" s="200">
        <f t="shared" si="289"/>
        <v>1</v>
      </c>
      <c r="FV23" s="210">
        <f t="shared" si="290"/>
        <v>103734</v>
      </c>
      <c r="FW23" s="202">
        <f t="shared" si="291"/>
        <v>0</v>
      </c>
      <c r="FZ23" s="461" t="s">
        <v>215</v>
      </c>
      <c r="GA23" s="396" t="s">
        <v>231</v>
      </c>
      <c r="GB23" s="529" t="s">
        <v>232</v>
      </c>
      <c r="GC23" s="383" t="s">
        <v>145</v>
      </c>
      <c r="GD23" s="379">
        <v>1</v>
      </c>
      <c r="GE23" s="582">
        <v>98900</v>
      </c>
      <c r="GF23" s="381">
        <f t="shared" si="323"/>
        <v>98900</v>
      </c>
      <c r="GG23" s="162">
        <f t="shared" si="292"/>
        <v>1</v>
      </c>
      <c r="GH23" s="190">
        <f t="shared" si="293"/>
        <v>1</v>
      </c>
      <c r="GI23" s="190">
        <f t="shared" si="294"/>
        <v>1</v>
      </c>
      <c r="GJ23" s="190">
        <f t="shared" si="295"/>
        <v>1</v>
      </c>
      <c r="GK23" s="190">
        <f t="shared" si="296"/>
        <v>1</v>
      </c>
      <c r="GL23" s="200">
        <f t="shared" si="297"/>
        <v>1</v>
      </c>
      <c r="GM23" s="210">
        <f t="shared" si="298"/>
        <v>98900</v>
      </c>
      <c r="GN23" s="202">
        <f t="shared" si="299"/>
        <v>0</v>
      </c>
      <c r="GQ23" s="461" t="s">
        <v>215</v>
      </c>
      <c r="GR23" s="396" t="s">
        <v>231</v>
      </c>
      <c r="GS23" s="529" t="s">
        <v>232</v>
      </c>
      <c r="GT23" s="383" t="s">
        <v>145</v>
      </c>
      <c r="GU23" s="379">
        <v>1</v>
      </c>
      <c r="GV23" s="380">
        <v>45000</v>
      </c>
      <c r="GW23" s="381">
        <f t="shared" si="324"/>
        <v>45000</v>
      </c>
      <c r="GX23" s="162">
        <f t="shared" si="300"/>
        <v>1</v>
      </c>
      <c r="GY23" s="190">
        <f t="shared" si="301"/>
        <v>1</v>
      </c>
      <c r="GZ23" s="190">
        <f t="shared" si="302"/>
        <v>1</v>
      </c>
      <c r="HA23" s="190">
        <f t="shared" si="303"/>
        <v>1</v>
      </c>
      <c r="HB23" s="190">
        <f t="shared" si="304"/>
        <v>1</v>
      </c>
      <c r="HC23" s="200">
        <f t="shared" si="305"/>
        <v>1</v>
      </c>
      <c r="HD23" s="210">
        <f t="shared" si="306"/>
        <v>45000</v>
      </c>
      <c r="HE23" s="202">
        <f t="shared" si="307"/>
        <v>0</v>
      </c>
      <c r="HH23" s="461" t="s">
        <v>215</v>
      </c>
      <c r="HI23" s="396" t="s">
        <v>231</v>
      </c>
      <c r="HJ23" s="529" t="s">
        <v>232</v>
      </c>
      <c r="HK23" s="383" t="s">
        <v>145</v>
      </c>
      <c r="HL23" s="379">
        <v>1</v>
      </c>
      <c r="HM23" s="380">
        <v>22900</v>
      </c>
      <c r="HN23" s="381">
        <f t="shared" si="325"/>
        <v>22900</v>
      </c>
      <c r="HO23" s="162">
        <f t="shared" si="308"/>
        <v>1</v>
      </c>
      <c r="HP23" s="190">
        <f t="shared" si="309"/>
        <v>1</v>
      </c>
      <c r="HQ23" s="190">
        <f t="shared" si="310"/>
        <v>1</v>
      </c>
      <c r="HR23" s="190">
        <f t="shared" si="311"/>
        <v>1</v>
      </c>
      <c r="HS23" s="190">
        <f t="shared" si="312"/>
        <v>1</v>
      </c>
      <c r="HT23" s="200">
        <f t="shared" si="313"/>
        <v>1</v>
      </c>
      <c r="HU23" s="210">
        <f t="shared" si="314"/>
        <v>22900</v>
      </c>
      <c r="HV23" s="202">
        <f t="shared" si="315"/>
        <v>0</v>
      </c>
      <c r="HY23" s="218"/>
      <c r="HZ23" s="169"/>
      <c r="IA23" s="212"/>
      <c r="IB23" s="206"/>
      <c r="IC23" s="207"/>
      <c r="ID23" s="208"/>
      <c r="IE23" s="209"/>
      <c r="IF23" s="209" t="e">
        <f t="shared" si="79"/>
        <v>#N/A</v>
      </c>
      <c r="IG23" s="199" t="e">
        <f t="shared" si="80"/>
        <v>#N/A</v>
      </c>
      <c r="IH23" s="200" t="e">
        <f t="shared" si="81"/>
        <v>#N/A</v>
      </c>
      <c r="II23" s="200">
        <f t="shared" si="82"/>
        <v>0</v>
      </c>
      <c r="IJ23" s="200">
        <f t="shared" si="83"/>
        <v>0</v>
      </c>
      <c r="IK23" s="200" t="e">
        <f t="shared" si="84"/>
        <v>#N/A</v>
      </c>
      <c r="IL23" s="210">
        <f t="shared" si="85"/>
        <v>0</v>
      </c>
      <c r="IM23" s="202">
        <f t="shared" si="86"/>
        <v>0</v>
      </c>
      <c r="IP23" s="218"/>
      <c r="IQ23" s="169"/>
      <c r="IR23" s="212"/>
      <c r="IS23" s="206"/>
      <c r="IT23" s="207"/>
      <c r="IU23" s="208"/>
      <c r="IV23" s="209"/>
      <c r="IW23" s="209" t="e">
        <f t="shared" si="87"/>
        <v>#N/A</v>
      </c>
      <c r="IX23" s="199" t="e">
        <f t="shared" si="88"/>
        <v>#N/A</v>
      </c>
      <c r="IY23" s="200" t="e">
        <f t="shared" si="89"/>
        <v>#N/A</v>
      </c>
      <c r="IZ23" s="200">
        <f t="shared" si="90"/>
        <v>0</v>
      </c>
      <c r="JA23" s="200">
        <f t="shared" si="91"/>
        <v>0</v>
      </c>
      <c r="JB23" s="200" t="e">
        <f t="shared" si="92"/>
        <v>#N/A</v>
      </c>
      <c r="JC23" s="210">
        <f t="shared" si="93"/>
        <v>0</v>
      </c>
      <c r="JD23" s="202">
        <f t="shared" si="94"/>
        <v>0</v>
      </c>
      <c r="JG23" s="218"/>
      <c r="JH23" s="169"/>
      <c r="JI23" s="212"/>
      <c r="JJ23" s="206"/>
      <c r="JK23" s="207"/>
      <c r="JL23" s="208"/>
      <c r="JM23" s="209"/>
      <c r="JN23" s="209" t="e">
        <f t="shared" si="95"/>
        <v>#N/A</v>
      </c>
      <c r="JO23" s="199" t="e">
        <f t="shared" si="96"/>
        <v>#N/A</v>
      </c>
      <c r="JP23" s="200" t="e">
        <f t="shared" si="97"/>
        <v>#N/A</v>
      </c>
      <c r="JQ23" s="200">
        <f t="shared" si="98"/>
        <v>0</v>
      </c>
      <c r="JR23" s="200">
        <f t="shared" si="99"/>
        <v>0</v>
      </c>
      <c r="JS23" s="200" t="e">
        <f t="shared" si="100"/>
        <v>#N/A</v>
      </c>
      <c r="JT23" s="210">
        <f t="shared" si="101"/>
        <v>0</v>
      </c>
      <c r="JU23" s="202">
        <f t="shared" si="102"/>
        <v>0</v>
      </c>
      <c r="JX23" s="218"/>
      <c r="JY23" s="169"/>
      <c r="JZ23" s="212"/>
      <c r="KA23" s="206"/>
      <c r="KB23" s="207"/>
      <c r="KC23" s="208"/>
      <c r="KD23" s="209"/>
      <c r="KE23" s="209" t="e">
        <f t="shared" si="103"/>
        <v>#N/A</v>
      </c>
      <c r="KF23" s="199" t="e">
        <f t="shared" si="104"/>
        <v>#N/A</v>
      </c>
      <c r="KG23" s="200" t="e">
        <f t="shared" si="105"/>
        <v>#N/A</v>
      </c>
      <c r="KH23" s="200">
        <f t="shared" si="106"/>
        <v>0</v>
      </c>
      <c r="KI23" s="200">
        <f t="shared" si="107"/>
        <v>0</v>
      </c>
      <c r="KJ23" s="200" t="e">
        <f t="shared" si="108"/>
        <v>#N/A</v>
      </c>
      <c r="KK23" s="210">
        <f t="shared" si="109"/>
        <v>0</v>
      </c>
      <c r="KL23" s="202">
        <f t="shared" si="110"/>
        <v>0</v>
      </c>
      <c r="KO23" s="218"/>
      <c r="KP23" s="169"/>
      <c r="KQ23" s="212"/>
      <c r="KR23" s="206"/>
      <c r="KS23" s="207"/>
      <c r="KT23" s="208"/>
      <c r="KU23" s="209"/>
      <c r="KV23" s="209" t="e">
        <f t="shared" si="111"/>
        <v>#N/A</v>
      </c>
      <c r="KW23" s="199" t="e">
        <f t="shared" si="112"/>
        <v>#N/A</v>
      </c>
      <c r="KX23" s="200" t="e">
        <f t="shared" si="113"/>
        <v>#N/A</v>
      </c>
      <c r="KY23" s="200">
        <f t="shared" si="114"/>
        <v>0</v>
      </c>
      <c r="KZ23" s="200">
        <f t="shared" si="115"/>
        <v>0</v>
      </c>
      <c r="LA23" s="200" t="e">
        <f t="shared" si="116"/>
        <v>#N/A</v>
      </c>
      <c r="LB23" s="210">
        <f t="shared" si="117"/>
        <v>0</v>
      </c>
      <c r="LC23" s="202">
        <f t="shared" si="118"/>
        <v>0</v>
      </c>
      <c r="LF23" s="218"/>
      <c r="LG23" s="169"/>
      <c r="LH23" s="212"/>
      <c r="LI23" s="206"/>
      <c r="LJ23" s="207"/>
      <c r="LK23" s="208"/>
      <c r="LL23" s="209"/>
      <c r="LM23" s="209" t="e">
        <f t="shared" si="119"/>
        <v>#N/A</v>
      </c>
      <c r="LN23" s="199" t="e">
        <f t="shared" si="120"/>
        <v>#N/A</v>
      </c>
      <c r="LO23" s="200" t="e">
        <f t="shared" si="121"/>
        <v>#N/A</v>
      </c>
      <c r="LP23" s="200">
        <f t="shared" si="122"/>
        <v>0</v>
      </c>
      <c r="LQ23" s="200">
        <f t="shared" si="123"/>
        <v>0</v>
      </c>
      <c r="LR23" s="200" t="e">
        <f t="shared" si="124"/>
        <v>#N/A</v>
      </c>
      <c r="LS23" s="210">
        <f t="shared" si="125"/>
        <v>0</v>
      </c>
      <c r="LT23" s="202">
        <f t="shared" si="126"/>
        <v>0</v>
      </c>
      <c r="LW23" s="218"/>
      <c r="LX23" s="169"/>
      <c r="LY23" s="212"/>
      <c r="LZ23" s="206"/>
      <c r="MA23" s="207"/>
      <c r="MB23" s="208"/>
      <c r="MC23" s="209"/>
      <c r="MD23" s="209" t="e">
        <f t="shared" si="127"/>
        <v>#N/A</v>
      </c>
      <c r="ME23" s="199" t="e">
        <f t="shared" si="128"/>
        <v>#N/A</v>
      </c>
      <c r="MF23" s="200" t="e">
        <f t="shared" si="129"/>
        <v>#N/A</v>
      </c>
      <c r="MG23" s="200">
        <f t="shared" si="130"/>
        <v>0</v>
      </c>
      <c r="MH23" s="200">
        <f t="shared" si="131"/>
        <v>0</v>
      </c>
      <c r="MI23" s="200" t="e">
        <f t="shared" si="132"/>
        <v>#N/A</v>
      </c>
      <c r="MJ23" s="210">
        <f t="shared" si="133"/>
        <v>0</v>
      </c>
      <c r="MK23" s="202">
        <f t="shared" si="134"/>
        <v>0</v>
      </c>
      <c r="MN23" s="218"/>
      <c r="MO23" s="169"/>
      <c r="MP23" s="212"/>
      <c r="MQ23" s="206"/>
      <c r="MR23" s="207"/>
      <c r="MS23" s="208"/>
      <c r="MT23" s="209"/>
      <c r="MU23" s="209" t="e">
        <f t="shared" si="135"/>
        <v>#N/A</v>
      </c>
      <c r="MV23" s="199" t="e">
        <f t="shared" si="136"/>
        <v>#N/A</v>
      </c>
      <c r="MW23" s="200" t="e">
        <f t="shared" si="137"/>
        <v>#N/A</v>
      </c>
      <c r="MX23" s="200">
        <f t="shared" si="138"/>
        <v>0</v>
      </c>
      <c r="MY23" s="200">
        <f t="shared" si="139"/>
        <v>0</v>
      </c>
      <c r="MZ23" s="200" t="e">
        <f t="shared" si="140"/>
        <v>#N/A</v>
      </c>
      <c r="NA23" s="210">
        <f t="shared" si="141"/>
        <v>0</v>
      </c>
      <c r="NB23" s="202">
        <f t="shared" si="142"/>
        <v>0</v>
      </c>
      <c r="NE23" s="218"/>
      <c r="NF23" s="169"/>
      <c r="NG23" s="212"/>
      <c r="NH23" s="206"/>
      <c r="NI23" s="207"/>
      <c r="NJ23" s="208"/>
      <c r="NK23" s="209"/>
      <c r="NL23" s="209" t="e">
        <f t="shared" si="143"/>
        <v>#N/A</v>
      </c>
      <c r="NM23" s="199" t="e">
        <f t="shared" si="144"/>
        <v>#N/A</v>
      </c>
      <c r="NN23" s="200" t="e">
        <f t="shared" si="145"/>
        <v>#N/A</v>
      </c>
      <c r="NO23" s="200">
        <f t="shared" si="146"/>
        <v>0</v>
      </c>
      <c r="NP23" s="200">
        <f t="shared" si="147"/>
        <v>0</v>
      </c>
      <c r="NQ23" s="200" t="e">
        <f t="shared" si="148"/>
        <v>#N/A</v>
      </c>
      <c r="NR23" s="210">
        <f t="shared" si="149"/>
        <v>0</v>
      </c>
      <c r="NS23" s="202">
        <f t="shared" si="150"/>
        <v>0</v>
      </c>
      <c r="NV23" s="218"/>
      <c r="NW23" s="169"/>
      <c r="NX23" s="212"/>
      <c r="NY23" s="206"/>
      <c r="NZ23" s="207"/>
      <c r="OA23" s="208"/>
      <c r="OB23" s="209"/>
      <c r="OC23" s="209" t="e">
        <f t="shared" si="151"/>
        <v>#N/A</v>
      </c>
      <c r="OD23" s="199" t="e">
        <f t="shared" si="152"/>
        <v>#N/A</v>
      </c>
      <c r="OE23" s="200" t="e">
        <f t="shared" si="153"/>
        <v>#N/A</v>
      </c>
      <c r="OF23" s="200">
        <f t="shared" si="154"/>
        <v>0</v>
      </c>
      <c r="OG23" s="200">
        <f t="shared" si="155"/>
        <v>0</v>
      </c>
      <c r="OH23" s="200" t="e">
        <f t="shared" si="156"/>
        <v>#N/A</v>
      </c>
      <c r="OI23" s="210">
        <f t="shared" si="157"/>
        <v>0</v>
      </c>
      <c r="OJ23" s="202">
        <f t="shared" si="158"/>
        <v>0</v>
      </c>
      <c r="OM23" s="218"/>
      <c r="ON23" s="169"/>
      <c r="OO23" s="212"/>
      <c r="OP23" s="206"/>
      <c r="OQ23" s="207"/>
      <c r="OR23" s="208"/>
      <c r="OS23" s="209"/>
      <c r="OT23" s="209" t="e">
        <f t="shared" si="159"/>
        <v>#N/A</v>
      </c>
      <c r="OU23" s="199" t="e">
        <f t="shared" si="160"/>
        <v>#N/A</v>
      </c>
      <c r="OV23" s="200" t="e">
        <f t="shared" si="161"/>
        <v>#N/A</v>
      </c>
      <c r="OW23" s="200">
        <f t="shared" si="162"/>
        <v>0</v>
      </c>
      <c r="OX23" s="200">
        <f t="shared" si="163"/>
        <v>0</v>
      </c>
      <c r="OY23" s="200" t="e">
        <f t="shared" si="164"/>
        <v>#N/A</v>
      </c>
      <c r="OZ23" s="210">
        <f t="shared" si="165"/>
        <v>0</v>
      </c>
      <c r="PA23" s="202">
        <f t="shared" si="166"/>
        <v>0</v>
      </c>
      <c r="PD23" s="218"/>
      <c r="PE23" s="169"/>
      <c r="PF23" s="212"/>
      <c r="PG23" s="206"/>
      <c r="PH23" s="207"/>
      <c r="PI23" s="208"/>
      <c r="PJ23" s="209"/>
      <c r="PK23" s="209" t="e">
        <f t="shared" si="167"/>
        <v>#N/A</v>
      </c>
      <c r="PL23" s="199" t="e">
        <f t="shared" si="168"/>
        <v>#N/A</v>
      </c>
      <c r="PM23" s="200" t="e">
        <f t="shared" si="169"/>
        <v>#N/A</v>
      </c>
      <c r="PN23" s="200">
        <f t="shared" si="170"/>
        <v>0</v>
      </c>
      <c r="PO23" s="200">
        <f t="shared" si="171"/>
        <v>0</v>
      </c>
      <c r="PP23" s="200" t="e">
        <f t="shared" si="172"/>
        <v>#N/A</v>
      </c>
      <c r="PQ23" s="210">
        <f t="shared" si="173"/>
        <v>0</v>
      </c>
      <c r="PR23" s="202">
        <f t="shared" si="174"/>
        <v>0</v>
      </c>
      <c r="PU23" s="218"/>
      <c r="PV23" s="169"/>
      <c r="PW23" s="212"/>
      <c r="PX23" s="206"/>
      <c r="PY23" s="207"/>
      <c r="PZ23" s="208"/>
      <c r="QA23" s="209"/>
      <c r="QB23" s="209" t="e">
        <f t="shared" si="175"/>
        <v>#N/A</v>
      </c>
      <c r="QC23" s="199" t="e">
        <f t="shared" si="176"/>
        <v>#N/A</v>
      </c>
      <c r="QD23" s="200" t="e">
        <f t="shared" si="177"/>
        <v>#N/A</v>
      </c>
      <c r="QE23" s="200">
        <f t="shared" si="178"/>
        <v>0</v>
      </c>
      <c r="QF23" s="200">
        <f t="shared" si="179"/>
        <v>0</v>
      </c>
      <c r="QG23" s="200" t="e">
        <f t="shared" si="180"/>
        <v>#N/A</v>
      </c>
      <c r="QH23" s="210">
        <f t="shared" si="181"/>
        <v>0</v>
      </c>
      <c r="QI23" s="202">
        <f t="shared" si="182"/>
        <v>0</v>
      </c>
      <c r="QL23" s="218"/>
      <c r="QM23" s="169"/>
      <c r="QN23" s="212"/>
      <c r="QO23" s="206"/>
      <c r="QP23" s="207"/>
      <c r="QQ23" s="208"/>
      <c r="QR23" s="209"/>
      <c r="QS23" s="209" t="e">
        <f t="shared" si="183"/>
        <v>#N/A</v>
      </c>
      <c r="QT23" s="199" t="e">
        <f t="shared" si="184"/>
        <v>#N/A</v>
      </c>
      <c r="QU23" s="200" t="e">
        <f t="shared" si="185"/>
        <v>#N/A</v>
      </c>
      <c r="QV23" s="200">
        <f t="shared" si="186"/>
        <v>0</v>
      </c>
      <c r="QW23" s="200">
        <f t="shared" si="187"/>
        <v>0</v>
      </c>
      <c r="QX23" s="200" t="e">
        <f t="shared" si="188"/>
        <v>#N/A</v>
      </c>
      <c r="QY23" s="210">
        <f t="shared" si="189"/>
        <v>0</v>
      </c>
      <c r="QZ23" s="202">
        <f t="shared" si="190"/>
        <v>0</v>
      </c>
      <c r="RC23" s="218"/>
      <c r="RD23" s="169"/>
      <c r="RE23" s="212"/>
      <c r="RF23" s="206"/>
      <c r="RG23" s="207"/>
      <c r="RH23" s="208"/>
      <c r="RI23" s="209"/>
      <c r="RJ23" s="209" t="e">
        <f t="shared" si="191"/>
        <v>#N/A</v>
      </c>
      <c r="RK23" s="199" t="e">
        <f t="shared" si="192"/>
        <v>#N/A</v>
      </c>
      <c r="RL23" s="200" t="e">
        <f t="shared" si="193"/>
        <v>#N/A</v>
      </c>
      <c r="RM23" s="200">
        <f t="shared" si="194"/>
        <v>0</v>
      </c>
      <c r="RN23" s="200">
        <f t="shared" si="195"/>
        <v>0</v>
      </c>
      <c r="RO23" s="200" t="e">
        <f t="shared" si="196"/>
        <v>#N/A</v>
      </c>
      <c r="RP23" s="210">
        <f t="shared" si="197"/>
        <v>0</v>
      </c>
      <c r="RQ23" s="202">
        <f t="shared" si="198"/>
        <v>0</v>
      </c>
      <c r="RT23" s="218"/>
      <c r="RU23" s="169"/>
      <c r="RV23" s="212"/>
      <c r="RW23" s="206"/>
      <c r="RX23" s="207"/>
      <c r="RY23" s="208"/>
      <c r="RZ23" s="209"/>
      <c r="SA23" s="209" t="e">
        <f t="shared" si="199"/>
        <v>#N/A</v>
      </c>
      <c r="SB23" s="199" t="e">
        <f t="shared" si="200"/>
        <v>#N/A</v>
      </c>
      <c r="SC23" s="200" t="e">
        <f t="shared" si="201"/>
        <v>#N/A</v>
      </c>
      <c r="SD23" s="200">
        <f t="shared" si="202"/>
        <v>0</v>
      </c>
      <c r="SE23" s="200">
        <f t="shared" si="203"/>
        <v>0</v>
      </c>
      <c r="SF23" s="200" t="e">
        <f t="shared" si="204"/>
        <v>#N/A</v>
      </c>
      <c r="SG23" s="210">
        <f t="shared" si="205"/>
        <v>0</v>
      </c>
      <c r="SH23" s="202">
        <f t="shared" si="206"/>
        <v>0</v>
      </c>
      <c r="SK23" s="218"/>
      <c r="SL23" s="169"/>
      <c r="SM23" s="212"/>
      <c r="SN23" s="206"/>
      <c r="SO23" s="207"/>
      <c r="SP23" s="208"/>
      <c r="SQ23" s="209"/>
      <c r="SR23" s="209" t="e">
        <f t="shared" si="207"/>
        <v>#N/A</v>
      </c>
      <c r="SS23" s="199" t="e">
        <f t="shared" si="208"/>
        <v>#N/A</v>
      </c>
      <c r="ST23" s="200" t="e">
        <f t="shared" si="209"/>
        <v>#N/A</v>
      </c>
      <c r="SU23" s="200">
        <f t="shared" si="210"/>
        <v>0</v>
      </c>
      <c r="SV23" s="200">
        <f t="shared" si="211"/>
        <v>0</v>
      </c>
      <c r="SW23" s="200" t="e">
        <f t="shared" si="212"/>
        <v>#N/A</v>
      </c>
      <c r="SX23" s="210">
        <f t="shared" si="213"/>
        <v>0</v>
      </c>
      <c r="SY23" s="202">
        <f t="shared" si="214"/>
        <v>0</v>
      </c>
    </row>
    <row r="24" spans="2:519" ht="157.5" customHeight="1" thickTop="1" thickBot="1">
      <c r="B24" s="203" t="s">
        <v>215</v>
      </c>
      <c r="C24" s="222" t="s">
        <v>233</v>
      </c>
      <c r="D24" s="168" t="s">
        <v>234</v>
      </c>
      <c r="E24" s="212" t="s">
        <v>222</v>
      </c>
      <c r="F24" s="206">
        <v>1</v>
      </c>
      <c r="G24" s="207">
        <v>0</v>
      </c>
      <c r="H24" s="208">
        <f t="shared" si="316"/>
        <v>0</v>
      </c>
      <c r="I24" s="209"/>
      <c r="L24" s="375" t="s">
        <v>215</v>
      </c>
      <c r="M24" s="397">
        <v>2.1</v>
      </c>
      <c r="N24" s="392" t="s">
        <v>234</v>
      </c>
      <c r="O24" s="383" t="s">
        <v>222</v>
      </c>
      <c r="P24" s="379">
        <v>1</v>
      </c>
      <c r="Q24" s="380">
        <v>80000</v>
      </c>
      <c r="R24" s="381">
        <f t="shared" si="317"/>
        <v>80000</v>
      </c>
      <c r="S24" s="162">
        <f t="shared" si="215"/>
        <v>1</v>
      </c>
      <c r="T24" s="190">
        <f t="shared" si="11"/>
        <v>1</v>
      </c>
      <c r="U24" s="190">
        <f t="shared" si="216"/>
        <v>1</v>
      </c>
      <c r="V24" s="190">
        <f t="shared" si="12"/>
        <v>1</v>
      </c>
      <c r="W24" s="190">
        <f t="shared" si="13"/>
        <v>1</v>
      </c>
      <c r="X24" s="200">
        <f t="shared" si="14"/>
        <v>1</v>
      </c>
      <c r="Y24" s="210">
        <f t="shared" si="15"/>
        <v>80000</v>
      </c>
      <c r="Z24" s="202">
        <f t="shared" si="16"/>
        <v>0</v>
      </c>
      <c r="AA24" s="185"/>
      <c r="AB24" s="185"/>
      <c r="AC24" s="375" t="s">
        <v>215</v>
      </c>
      <c r="AD24" s="397" t="s">
        <v>233</v>
      </c>
      <c r="AE24" s="392" t="s">
        <v>234</v>
      </c>
      <c r="AF24" s="383" t="s">
        <v>222</v>
      </c>
      <c r="AG24" s="379">
        <v>1</v>
      </c>
      <c r="AH24" s="380">
        <v>43575</v>
      </c>
      <c r="AI24" s="381">
        <f t="shared" si="318"/>
        <v>43575</v>
      </c>
      <c r="AJ24" s="162">
        <f t="shared" si="217"/>
        <v>1</v>
      </c>
      <c r="AK24" s="190">
        <f t="shared" si="218"/>
        <v>1</v>
      </c>
      <c r="AL24" s="190">
        <f t="shared" si="219"/>
        <v>1</v>
      </c>
      <c r="AM24" s="190">
        <f t="shared" si="220"/>
        <v>1</v>
      </c>
      <c r="AN24" s="190">
        <f t="shared" si="221"/>
        <v>1</v>
      </c>
      <c r="AO24" s="200">
        <f t="shared" si="222"/>
        <v>1</v>
      </c>
      <c r="AP24" s="210">
        <f t="shared" si="223"/>
        <v>43575</v>
      </c>
      <c r="AQ24" s="202">
        <f t="shared" si="224"/>
        <v>0</v>
      </c>
      <c r="AR24" s="185"/>
      <c r="AS24" s="185"/>
      <c r="AT24" s="461" t="s">
        <v>215</v>
      </c>
      <c r="AU24" s="470" t="s">
        <v>233</v>
      </c>
      <c r="AV24" s="168" t="s">
        <v>234</v>
      </c>
      <c r="AW24" s="453" t="s">
        <v>222</v>
      </c>
      <c r="AX24" s="454">
        <v>1</v>
      </c>
      <c r="AY24" s="455">
        <v>41500</v>
      </c>
      <c r="AZ24" s="452">
        <f t="shared" si="319"/>
        <v>41500</v>
      </c>
      <c r="BA24" s="162">
        <f t="shared" si="225"/>
        <v>1</v>
      </c>
      <c r="BB24" s="190">
        <f t="shared" si="226"/>
        <v>1</v>
      </c>
      <c r="BC24" s="190">
        <f t="shared" si="227"/>
        <v>1</v>
      </c>
      <c r="BD24" s="190">
        <f t="shared" si="228"/>
        <v>1</v>
      </c>
      <c r="BE24" s="190">
        <f t="shared" si="229"/>
        <v>1</v>
      </c>
      <c r="BF24" s="200">
        <f t="shared" si="230"/>
        <v>1</v>
      </c>
      <c r="BG24" s="210">
        <f t="shared" si="231"/>
        <v>41500</v>
      </c>
      <c r="BH24" s="202">
        <f t="shared" si="232"/>
        <v>0</v>
      </c>
      <c r="BK24" s="461" t="s">
        <v>215</v>
      </c>
      <c r="BL24" s="532" t="s">
        <v>233</v>
      </c>
      <c r="BM24" s="529" t="s">
        <v>234</v>
      </c>
      <c r="BN24" s="383" t="s">
        <v>222</v>
      </c>
      <c r="BO24" s="379">
        <v>1</v>
      </c>
      <c r="BP24" s="380">
        <v>78229.2</v>
      </c>
      <c r="BQ24" s="381">
        <f t="shared" si="233"/>
        <v>78229.2</v>
      </c>
      <c r="BR24" s="162">
        <f t="shared" si="234"/>
        <v>1</v>
      </c>
      <c r="BS24" s="190">
        <f t="shared" si="235"/>
        <v>1</v>
      </c>
      <c r="BT24" s="190">
        <f t="shared" si="236"/>
        <v>1</v>
      </c>
      <c r="BU24" s="190">
        <f t="shared" si="237"/>
        <v>1</v>
      </c>
      <c r="BV24" s="190">
        <f t="shared" si="238"/>
        <v>1</v>
      </c>
      <c r="BW24" s="200">
        <f t="shared" si="239"/>
        <v>1</v>
      </c>
      <c r="BX24" s="210">
        <f t="shared" si="240"/>
        <v>78229</v>
      </c>
      <c r="BY24" s="202">
        <f t="shared" si="241"/>
        <v>0.19999999999708962</v>
      </c>
      <c r="CB24" s="461" t="s">
        <v>215</v>
      </c>
      <c r="CC24" s="532" t="s">
        <v>233</v>
      </c>
      <c r="CD24" s="529" t="s">
        <v>234</v>
      </c>
      <c r="CE24" s="383" t="s">
        <v>222</v>
      </c>
      <c r="CF24" s="379">
        <v>1</v>
      </c>
      <c r="CG24" s="380">
        <v>75000</v>
      </c>
      <c r="CH24" s="381">
        <f t="shared" si="320"/>
        <v>75000</v>
      </c>
      <c r="CI24" s="162">
        <f t="shared" si="242"/>
        <v>1</v>
      </c>
      <c r="CJ24" s="190">
        <f t="shared" si="243"/>
        <v>1</v>
      </c>
      <c r="CK24" s="190">
        <f t="shared" si="244"/>
        <v>1</v>
      </c>
      <c r="CL24" s="190">
        <f t="shared" si="245"/>
        <v>1</v>
      </c>
      <c r="CM24" s="190">
        <f t="shared" si="246"/>
        <v>1</v>
      </c>
      <c r="CN24" s="200">
        <f t="shared" si="247"/>
        <v>1</v>
      </c>
      <c r="CO24" s="210">
        <f t="shared" si="248"/>
        <v>75000</v>
      </c>
      <c r="CP24" s="202">
        <f t="shared" si="249"/>
        <v>0</v>
      </c>
      <c r="CS24" s="461" t="s">
        <v>215</v>
      </c>
      <c r="CT24" s="532" t="s">
        <v>233</v>
      </c>
      <c r="CU24" s="529" t="s">
        <v>234</v>
      </c>
      <c r="CV24" s="383" t="s">
        <v>222</v>
      </c>
      <c r="CW24" s="379">
        <v>1</v>
      </c>
      <c r="CX24" s="565">
        <v>49617</v>
      </c>
      <c r="CY24" s="381">
        <f t="shared" si="250"/>
        <v>49617</v>
      </c>
      <c r="CZ24" s="162">
        <f t="shared" si="251"/>
        <v>1</v>
      </c>
      <c r="DA24" s="190">
        <f t="shared" si="252"/>
        <v>1</v>
      </c>
      <c r="DB24" s="190">
        <f t="shared" si="253"/>
        <v>1</v>
      </c>
      <c r="DC24" s="190">
        <f t="shared" si="254"/>
        <v>1</v>
      </c>
      <c r="DD24" s="190">
        <f t="shared" si="255"/>
        <v>1</v>
      </c>
      <c r="DE24" s="200">
        <f t="shared" si="256"/>
        <v>1</v>
      </c>
      <c r="DF24" s="210">
        <f t="shared" si="257"/>
        <v>49617</v>
      </c>
      <c r="DG24" s="202">
        <f t="shared" si="258"/>
        <v>0</v>
      </c>
      <c r="DJ24" s="461" t="s">
        <v>215</v>
      </c>
      <c r="DK24" s="532" t="s">
        <v>233</v>
      </c>
      <c r="DL24" s="529" t="s">
        <v>234</v>
      </c>
      <c r="DM24" s="383" t="s">
        <v>222</v>
      </c>
      <c r="DN24" s="379">
        <v>1</v>
      </c>
      <c r="DO24" s="380">
        <v>39690</v>
      </c>
      <c r="DP24" s="381">
        <f t="shared" si="321"/>
        <v>39690</v>
      </c>
      <c r="DQ24" s="162">
        <f t="shared" si="259"/>
        <v>1</v>
      </c>
      <c r="DR24" s="190">
        <f t="shared" si="260"/>
        <v>1</v>
      </c>
      <c r="DS24" s="190">
        <f t="shared" si="261"/>
        <v>1</v>
      </c>
      <c r="DT24" s="190">
        <f t="shared" si="262"/>
        <v>1</v>
      </c>
      <c r="DU24" s="190">
        <f t="shared" si="263"/>
        <v>1</v>
      </c>
      <c r="DV24" s="200">
        <f t="shared" si="264"/>
        <v>1</v>
      </c>
      <c r="DW24" s="210">
        <f t="shared" si="265"/>
        <v>39690</v>
      </c>
      <c r="DX24" s="202">
        <f t="shared" si="266"/>
        <v>0</v>
      </c>
      <c r="EA24" s="461" t="s">
        <v>215</v>
      </c>
      <c r="EB24" s="532" t="s">
        <v>233</v>
      </c>
      <c r="EC24" s="529" t="s">
        <v>234</v>
      </c>
      <c r="ED24" s="383" t="s">
        <v>222</v>
      </c>
      <c r="EE24" s="379">
        <v>1</v>
      </c>
      <c r="EF24" s="380">
        <v>25000</v>
      </c>
      <c r="EG24" s="381">
        <f t="shared" si="47"/>
        <v>25000</v>
      </c>
      <c r="EH24" s="162">
        <f t="shared" si="267"/>
        <v>1</v>
      </c>
      <c r="EI24" s="190">
        <f t="shared" si="268"/>
        <v>1</v>
      </c>
      <c r="EJ24" s="190">
        <f t="shared" si="269"/>
        <v>1</v>
      </c>
      <c r="EK24" s="190">
        <f t="shared" si="270"/>
        <v>1</v>
      </c>
      <c r="EL24" s="190">
        <f t="shared" si="271"/>
        <v>1</v>
      </c>
      <c r="EM24" s="200">
        <f t="shared" si="272"/>
        <v>1</v>
      </c>
      <c r="EN24" s="210">
        <f t="shared" si="273"/>
        <v>25000</v>
      </c>
      <c r="EO24" s="202">
        <f t="shared" si="274"/>
        <v>0</v>
      </c>
      <c r="ER24" s="461" t="s">
        <v>215</v>
      </c>
      <c r="ES24" s="532" t="s">
        <v>233</v>
      </c>
      <c r="ET24" s="529" t="s">
        <v>234</v>
      </c>
      <c r="EU24" s="383" t="s">
        <v>222</v>
      </c>
      <c r="EV24" s="379">
        <v>1</v>
      </c>
      <c r="EW24" s="380">
        <v>77840</v>
      </c>
      <c r="EX24" s="381">
        <f t="shared" si="275"/>
        <v>77840</v>
      </c>
      <c r="EY24" s="162">
        <f t="shared" si="276"/>
        <v>1</v>
      </c>
      <c r="EZ24" s="190">
        <f t="shared" si="277"/>
        <v>1</v>
      </c>
      <c r="FA24" s="190">
        <f t="shared" si="278"/>
        <v>1</v>
      </c>
      <c r="FB24" s="190">
        <f t="shared" si="279"/>
        <v>1</v>
      </c>
      <c r="FC24" s="190">
        <f t="shared" si="280"/>
        <v>1</v>
      </c>
      <c r="FD24" s="200">
        <f t="shared" si="281"/>
        <v>1</v>
      </c>
      <c r="FE24" s="210">
        <f t="shared" si="282"/>
        <v>77840</v>
      </c>
      <c r="FF24" s="202">
        <f t="shared" si="283"/>
        <v>0</v>
      </c>
      <c r="FI24" s="461" t="s">
        <v>215</v>
      </c>
      <c r="FJ24" s="532" t="s">
        <v>233</v>
      </c>
      <c r="FK24" s="529" t="s">
        <v>234</v>
      </c>
      <c r="FL24" s="383" t="s">
        <v>222</v>
      </c>
      <c r="FM24" s="379">
        <v>1</v>
      </c>
      <c r="FN24" s="380">
        <v>39420</v>
      </c>
      <c r="FO24" s="381">
        <f t="shared" si="322"/>
        <v>39420</v>
      </c>
      <c r="FP24" s="162">
        <f t="shared" si="284"/>
        <v>1</v>
      </c>
      <c r="FQ24" s="190">
        <f t="shared" si="285"/>
        <v>1</v>
      </c>
      <c r="FR24" s="190">
        <f t="shared" si="286"/>
        <v>1</v>
      </c>
      <c r="FS24" s="190">
        <f t="shared" si="287"/>
        <v>1</v>
      </c>
      <c r="FT24" s="190">
        <f t="shared" si="288"/>
        <v>1</v>
      </c>
      <c r="FU24" s="200">
        <f t="shared" si="289"/>
        <v>1</v>
      </c>
      <c r="FV24" s="210">
        <f t="shared" si="290"/>
        <v>39420</v>
      </c>
      <c r="FW24" s="202">
        <f t="shared" si="291"/>
        <v>0</v>
      </c>
      <c r="FZ24" s="461" t="s">
        <v>215</v>
      </c>
      <c r="GA24" s="532" t="s">
        <v>233</v>
      </c>
      <c r="GB24" s="529" t="s">
        <v>234</v>
      </c>
      <c r="GC24" s="383" t="s">
        <v>222</v>
      </c>
      <c r="GD24" s="379">
        <v>1</v>
      </c>
      <c r="GE24" s="582">
        <v>35600</v>
      </c>
      <c r="GF24" s="381">
        <f t="shared" si="323"/>
        <v>35600</v>
      </c>
      <c r="GG24" s="162">
        <f t="shared" si="292"/>
        <v>1</v>
      </c>
      <c r="GH24" s="190">
        <f t="shared" si="293"/>
        <v>1</v>
      </c>
      <c r="GI24" s="190">
        <f t="shared" si="294"/>
        <v>1</v>
      </c>
      <c r="GJ24" s="190">
        <f t="shared" si="295"/>
        <v>1</v>
      </c>
      <c r="GK24" s="190">
        <f t="shared" si="296"/>
        <v>1</v>
      </c>
      <c r="GL24" s="200">
        <f t="shared" si="297"/>
        <v>1</v>
      </c>
      <c r="GM24" s="210">
        <f t="shared" si="298"/>
        <v>35600</v>
      </c>
      <c r="GN24" s="202">
        <f t="shared" si="299"/>
        <v>0</v>
      </c>
      <c r="GQ24" s="461" t="s">
        <v>215</v>
      </c>
      <c r="GR24" s="532" t="s">
        <v>233</v>
      </c>
      <c r="GS24" s="529" t="s">
        <v>234</v>
      </c>
      <c r="GT24" s="383" t="s">
        <v>222</v>
      </c>
      <c r="GU24" s="379">
        <v>1</v>
      </c>
      <c r="GV24" s="380">
        <v>30000</v>
      </c>
      <c r="GW24" s="381">
        <f t="shared" si="324"/>
        <v>30000</v>
      </c>
      <c r="GX24" s="162">
        <f t="shared" si="300"/>
        <v>1</v>
      </c>
      <c r="GY24" s="190">
        <f t="shared" si="301"/>
        <v>1</v>
      </c>
      <c r="GZ24" s="190">
        <f t="shared" si="302"/>
        <v>1</v>
      </c>
      <c r="HA24" s="190">
        <f t="shared" si="303"/>
        <v>1</v>
      </c>
      <c r="HB24" s="190">
        <f t="shared" si="304"/>
        <v>1</v>
      </c>
      <c r="HC24" s="200">
        <f t="shared" si="305"/>
        <v>1</v>
      </c>
      <c r="HD24" s="210">
        <f t="shared" si="306"/>
        <v>30000</v>
      </c>
      <c r="HE24" s="202">
        <f t="shared" si="307"/>
        <v>0</v>
      </c>
      <c r="HH24" s="461" t="s">
        <v>215</v>
      </c>
      <c r="HI24" s="532" t="s">
        <v>233</v>
      </c>
      <c r="HJ24" s="529" t="s">
        <v>234</v>
      </c>
      <c r="HK24" s="383" t="s">
        <v>222</v>
      </c>
      <c r="HL24" s="379">
        <v>1</v>
      </c>
      <c r="HM24" s="380">
        <v>42937.5</v>
      </c>
      <c r="HN24" s="381">
        <f t="shared" si="325"/>
        <v>42937.5</v>
      </c>
      <c r="HO24" s="162">
        <f t="shared" si="308"/>
        <v>1</v>
      </c>
      <c r="HP24" s="190">
        <f t="shared" si="309"/>
        <v>1</v>
      </c>
      <c r="HQ24" s="190">
        <f t="shared" si="310"/>
        <v>1</v>
      </c>
      <c r="HR24" s="190">
        <f t="shared" si="311"/>
        <v>1</v>
      </c>
      <c r="HS24" s="190">
        <f t="shared" si="312"/>
        <v>1</v>
      </c>
      <c r="HT24" s="200">
        <f t="shared" si="313"/>
        <v>1</v>
      </c>
      <c r="HU24" s="210">
        <f t="shared" si="314"/>
        <v>42938</v>
      </c>
      <c r="HV24" s="202">
        <f t="shared" si="315"/>
        <v>-0.5</v>
      </c>
      <c r="HY24" s="219"/>
      <c r="HZ24" s="220"/>
      <c r="IA24" s="212"/>
      <c r="IB24" s="206"/>
      <c r="IC24" s="207"/>
      <c r="ID24" s="208"/>
      <c r="IE24" s="209"/>
      <c r="IF24" s="209" t="e">
        <f t="shared" si="79"/>
        <v>#N/A</v>
      </c>
      <c r="IG24" s="199" t="e">
        <f t="shared" si="80"/>
        <v>#N/A</v>
      </c>
      <c r="IH24" s="200" t="e">
        <f t="shared" si="81"/>
        <v>#N/A</v>
      </c>
      <c r="II24" s="200">
        <f t="shared" si="82"/>
        <v>0</v>
      </c>
      <c r="IJ24" s="200">
        <f t="shared" si="83"/>
        <v>0</v>
      </c>
      <c r="IK24" s="200" t="e">
        <f t="shared" si="84"/>
        <v>#N/A</v>
      </c>
      <c r="IL24" s="210">
        <f t="shared" si="85"/>
        <v>0</v>
      </c>
      <c r="IM24" s="202">
        <f t="shared" si="86"/>
        <v>0</v>
      </c>
      <c r="IP24" s="219"/>
      <c r="IQ24" s="220"/>
      <c r="IR24" s="212"/>
      <c r="IS24" s="206"/>
      <c r="IT24" s="207"/>
      <c r="IU24" s="208"/>
      <c r="IV24" s="209"/>
      <c r="IW24" s="209" t="e">
        <f t="shared" si="87"/>
        <v>#N/A</v>
      </c>
      <c r="IX24" s="199" t="e">
        <f t="shared" si="88"/>
        <v>#N/A</v>
      </c>
      <c r="IY24" s="200" t="e">
        <f t="shared" si="89"/>
        <v>#N/A</v>
      </c>
      <c r="IZ24" s="200">
        <f t="shared" si="90"/>
        <v>0</v>
      </c>
      <c r="JA24" s="200">
        <f t="shared" si="91"/>
        <v>0</v>
      </c>
      <c r="JB24" s="200" t="e">
        <f t="shared" si="92"/>
        <v>#N/A</v>
      </c>
      <c r="JC24" s="210">
        <f t="shared" si="93"/>
        <v>0</v>
      </c>
      <c r="JD24" s="202">
        <f t="shared" si="94"/>
        <v>0</v>
      </c>
      <c r="JG24" s="219"/>
      <c r="JH24" s="220"/>
      <c r="JI24" s="212"/>
      <c r="JJ24" s="206"/>
      <c r="JK24" s="207"/>
      <c r="JL24" s="208"/>
      <c r="JM24" s="209"/>
      <c r="JN24" s="209" t="e">
        <f t="shared" si="95"/>
        <v>#N/A</v>
      </c>
      <c r="JO24" s="199" t="e">
        <f t="shared" si="96"/>
        <v>#N/A</v>
      </c>
      <c r="JP24" s="200" t="e">
        <f t="shared" si="97"/>
        <v>#N/A</v>
      </c>
      <c r="JQ24" s="200">
        <f t="shared" si="98"/>
        <v>0</v>
      </c>
      <c r="JR24" s="200">
        <f t="shared" si="99"/>
        <v>0</v>
      </c>
      <c r="JS24" s="200" t="e">
        <f t="shared" si="100"/>
        <v>#N/A</v>
      </c>
      <c r="JT24" s="210">
        <f t="shared" si="101"/>
        <v>0</v>
      </c>
      <c r="JU24" s="202">
        <f t="shared" si="102"/>
        <v>0</v>
      </c>
      <c r="JX24" s="219"/>
      <c r="JY24" s="220"/>
      <c r="JZ24" s="212"/>
      <c r="KA24" s="206"/>
      <c r="KB24" s="207"/>
      <c r="KC24" s="208"/>
      <c r="KD24" s="209"/>
      <c r="KE24" s="209" t="e">
        <f t="shared" si="103"/>
        <v>#N/A</v>
      </c>
      <c r="KF24" s="199" t="e">
        <f t="shared" si="104"/>
        <v>#N/A</v>
      </c>
      <c r="KG24" s="200" t="e">
        <f t="shared" si="105"/>
        <v>#N/A</v>
      </c>
      <c r="KH24" s="200">
        <f t="shared" si="106"/>
        <v>0</v>
      </c>
      <c r="KI24" s="200">
        <f t="shared" si="107"/>
        <v>0</v>
      </c>
      <c r="KJ24" s="200" t="e">
        <f t="shared" si="108"/>
        <v>#N/A</v>
      </c>
      <c r="KK24" s="210">
        <f t="shared" si="109"/>
        <v>0</v>
      </c>
      <c r="KL24" s="202">
        <f t="shared" si="110"/>
        <v>0</v>
      </c>
      <c r="KO24" s="219"/>
      <c r="KP24" s="220"/>
      <c r="KQ24" s="212"/>
      <c r="KR24" s="206"/>
      <c r="KS24" s="207"/>
      <c r="KT24" s="208"/>
      <c r="KU24" s="209"/>
      <c r="KV24" s="209" t="e">
        <f t="shared" si="111"/>
        <v>#N/A</v>
      </c>
      <c r="KW24" s="199" t="e">
        <f t="shared" si="112"/>
        <v>#N/A</v>
      </c>
      <c r="KX24" s="200" t="e">
        <f t="shared" si="113"/>
        <v>#N/A</v>
      </c>
      <c r="KY24" s="200">
        <f t="shared" si="114"/>
        <v>0</v>
      </c>
      <c r="KZ24" s="200">
        <f t="shared" si="115"/>
        <v>0</v>
      </c>
      <c r="LA24" s="200" t="e">
        <f t="shared" si="116"/>
        <v>#N/A</v>
      </c>
      <c r="LB24" s="210">
        <f t="shared" si="117"/>
        <v>0</v>
      </c>
      <c r="LC24" s="202">
        <f t="shared" si="118"/>
        <v>0</v>
      </c>
      <c r="LF24" s="219"/>
      <c r="LG24" s="220"/>
      <c r="LH24" s="212"/>
      <c r="LI24" s="206"/>
      <c r="LJ24" s="207"/>
      <c r="LK24" s="208"/>
      <c r="LL24" s="209"/>
      <c r="LM24" s="209" t="e">
        <f t="shared" si="119"/>
        <v>#N/A</v>
      </c>
      <c r="LN24" s="199" t="e">
        <f t="shared" si="120"/>
        <v>#N/A</v>
      </c>
      <c r="LO24" s="200" t="e">
        <f t="shared" si="121"/>
        <v>#N/A</v>
      </c>
      <c r="LP24" s="200">
        <f t="shared" si="122"/>
        <v>0</v>
      </c>
      <c r="LQ24" s="200">
        <f t="shared" si="123"/>
        <v>0</v>
      </c>
      <c r="LR24" s="200" t="e">
        <f t="shared" si="124"/>
        <v>#N/A</v>
      </c>
      <c r="LS24" s="210">
        <f t="shared" si="125"/>
        <v>0</v>
      </c>
      <c r="LT24" s="202">
        <f t="shared" si="126"/>
        <v>0</v>
      </c>
      <c r="LW24" s="219"/>
      <c r="LX24" s="220"/>
      <c r="LY24" s="212"/>
      <c r="LZ24" s="206"/>
      <c r="MA24" s="207"/>
      <c r="MB24" s="208"/>
      <c r="MC24" s="209"/>
      <c r="MD24" s="209" t="e">
        <f t="shared" si="127"/>
        <v>#N/A</v>
      </c>
      <c r="ME24" s="199" t="e">
        <f t="shared" si="128"/>
        <v>#N/A</v>
      </c>
      <c r="MF24" s="200" t="e">
        <f t="shared" si="129"/>
        <v>#N/A</v>
      </c>
      <c r="MG24" s="200">
        <f t="shared" si="130"/>
        <v>0</v>
      </c>
      <c r="MH24" s="200">
        <f t="shared" si="131"/>
        <v>0</v>
      </c>
      <c r="MI24" s="200" t="e">
        <f t="shared" si="132"/>
        <v>#N/A</v>
      </c>
      <c r="MJ24" s="210">
        <f t="shared" si="133"/>
        <v>0</v>
      </c>
      <c r="MK24" s="202">
        <f t="shared" si="134"/>
        <v>0</v>
      </c>
      <c r="MN24" s="219"/>
      <c r="MO24" s="220"/>
      <c r="MP24" s="212"/>
      <c r="MQ24" s="206"/>
      <c r="MR24" s="207"/>
      <c r="MS24" s="208"/>
      <c r="MT24" s="209"/>
      <c r="MU24" s="209" t="e">
        <f t="shared" si="135"/>
        <v>#N/A</v>
      </c>
      <c r="MV24" s="199" t="e">
        <f t="shared" si="136"/>
        <v>#N/A</v>
      </c>
      <c r="MW24" s="200" t="e">
        <f t="shared" si="137"/>
        <v>#N/A</v>
      </c>
      <c r="MX24" s="200">
        <f t="shared" si="138"/>
        <v>0</v>
      </c>
      <c r="MY24" s="200">
        <f t="shared" si="139"/>
        <v>0</v>
      </c>
      <c r="MZ24" s="200" t="e">
        <f t="shared" si="140"/>
        <v>#N/A</v>
      </c>
      <c r="NA24" s="210">
        <f t="shared" si="141"/>
        <v>0</v>
      </c>
      <c r="NB24" s="202">
        <f t="shared" si="142"/>
        <v>0</v>
      </c>
      <c r="NE24" s="219"/>
      <c r="NF24" s="220"/>
      <c r="NG24" s="212"/>
      <c r="NH24" s="206"/>
      <c r="NI24" s="207"/>
      <c r="NJ24" s="208"/>
      <c r="NK24" s="209"/>
      <c r="NL24" s="209" t="e">
        <f t="shared" si="143"/>
        <v>#N/A</v>
      </c>
      <c r="NM24" s="199" t="e">
        <f t="shared" si="144"/>
        <v>#N/A</v>
      </c>
      <c r="NN24" s="200" t="e">
        <f t="shared" si="145"/>
        <v>#N/A</v>
      </c>
      <c r="NO24" s="200">
        <f t="shared" si="146"/>
        <v>0</v>
      </c>
      <c r="NP24" s="200">
        <f t="shared" si="147"/>
        <v>0</v>
      </c>
      <c r="NQ24" s="200" t="e">
        <f t="shared" si="148"/>
        <v>#N/A</v>
      </c>
      <c r="NR24" s="210">
        <f t="shared" si="149"/>
        <v>0</v>
      </c>
      <c r="NS24" s="202">
        <f t="shared" si="150"/>
        <v>0</v>
      </c>
      <c r="NV24" s="219"/>
      <c r="NW24" s="220"/>
      <c r="NX24" s="212"/>
      <c r="NY24" s="206"/>
      <c r="NZ24" s="207"/>
      <c r="OA24" s="208"/>
      <c r="OB24" s="209"/>
      <c r="OC24" s="209" t="e">
        <f t="shared" si="151"/>
        <v>#N/A</v>
      </c>
      <c r="OD24" s="199" t="e">
        <f t="shared" si="152"/>
        <v>#N/A</v>
      </c>
      <c r="OE24" s="200" t="e">
        <f t="shared" si="153"/>
        <v>#N/A</v>
      </c>
      <c r="OF24" s="200">
        <f t="shared" si="154"/>
        <v>0</v>
      </c>
      <c r="OG24" s="200">
        <f t="shared" si="155"/>
        <v>0</v>
      </c>
      <c r="OH24" s="200" t="e">
        <f t="shared" si="156"/>
        <v>#N/A</v>
      </c>
      <c r="OI24" s="210">
        <f t="shared" si="157"/>
        <v>0</v>
      </c>
      <c r="OJ24" s="202">
        <f t="shared" si="158"/>
        <v>0</v>
      </c>
      <c r="OM24" s="219"/>
      <c r="ON24" s="220"/>
      <c r="OO24" s="212"/>
      <c r="OP24" s="206"/>
      <c r="OQ24" s="207"/>
      <c r="OR24" s="208"/>
      <c r="OS24" s="209"/>
      <c r="OT24" s="209" t="e">
        <f t="shared" si="159"/>
        <v>#N/A</v>
      </c>
      <c r="OU24" s="199" t="e">
        <f t="shared" si="160"/>
        <v>#N/A</v>
      </c>
      <c r="OV24" s="200" t="e">
        <f t="shared" si="161"/>
        <v>#N/A</v>
      </c>
      <c r="OW24" s="200">
        <f t="shared" si="162"/>
        <v>0</v>
      </c>
      <c r="OX24" s="200">
        <f t="shared" si="163"/>
        <v>0</v>
      </c>
      <c r="OY24" s="200" t="e">
        <f t="shared" si="164"/>
        <v>#N/A</v>
      </c>
      <c r="OZ24" s="210">
        <f t="shared" si="165"/>
        <v>0</v>
      </c>
      <c r="PA24" s="202">
        <f t="shared" si="166"/>
        <v>0</v>
      </c>
      <c r="PD24" s="219"/>
      <c r="PE24" s="220"/>
      <c r="PF24" s="212"/>
      <c r="PG24" s="206"/>
      <c r="PH24" s="207"/>
      <c r="PI24" s="208"/>
      <c r="PJ24" s="209"/>
      <c r="PK24" s="209" t="e">
        <f t="shared" si="167"/>
        <v>#N/A</v>
      </c>
      <c r="PL24" s="199" t="e">
        <f t="shared" si="168"/>
        <v>#N/A</v>
      </c>
      <c r="PM24" s="200" t="e">
        <f t="shared" si="169"/>
        <v>#N/A</v>
      </c>
      <c r="PN24" s="200">
        <f t="shared" si="170"/>
        <v>0</v>
      </c>
      <c r="PO24" s="200">
        <f t="shared" si="171"/>
        <v>0</v>
      </c>
      <c r="PP24" s="200" t="e">
        <f t="shared" si="172"/>
        <v>#N/A</v>
      </c>
      <c r="PQ24" s="210">
        <f t="shared" si="173"/>
        <v>0</v>
      </c>
      <c r="PR24" s="202">
        <f t="shared" si="174"/>
        <v>0</v>
      </c>
      <c r="PU24" s="219"/>
      <c r="PV24" s="220"/>
      <c r="PW24" s="212"/>
      <c r="PX24" s="206"/>
      <c r="PY24" s="207"/>
      <c r="PZ24" s="208"/>
      <c r="QA24" s="209"/>
      <c r="QB24" s="209" t="e">
        <f t="shared" si="175"/>
        <v>#N/A</v>
      </c>
      <c r="QC24" s="199" t="e">
        <f t="shared" si="176"/>
        <v>#N/A</v>
      </c>
      <c r="QD24" s="200" t="e">
        <f t="shared" si="177"/>
        <v>#N/A</v>
      </c>
      <c r="QE24" s="200">
        <f t="shared" si="178"/>
        <v>0</v>
      </c>
      <c r="QF24" s="200">
        <f t="shared" si="179"/>
        <v>0</v>
      </c>
      <c r="QG24" s="200" t="e">
        <f t="shared" si="180"/>
        <v>#N/A</v>
      </c>
      <c r="QH24" s="210">
        <f t="shared" si="181"/>
        <v>0</v>
      </c>
      <c r="QI24" s="202">
        <f t="shared" si="182"/>
        <v>0</v>
      </c>
      <c r="QL24" s="219"/>
      <c r="QM24" s="220"/>
      <c r="QN24" s="212"/>
      <c r="QO24" s="206"/>
      <c r="QP24" s="207"/>
      <c r="QQ24" s="208"/>
      <c r="QR24" s="209"/>
      <c r="QS24" s="209" t="e">
        <f t="shared" si="183"/>
        <v>#N/A</v>
      </c>
      <c r="QT24" s="199" t="e">
        <f t="shared" si="184"/>
        <v>#N/A</v>
      </c>
      <c r="QU24" s="200" t="e">
        <f t="shared" si="185"/>
        <v>#N/A</v>
      </c>
      <c r="QV24" s="200">
        <f t="shared" si="186"/>
        <v>0</v>
      </c>
      <c r="QW24" s="200">
        <f t="shared" si="187"/>
        <v>0</v>
      </c>
      <c r="QX24" s="200" t="e">
        <f t="shared" si="188"/>
        <v>#N/A</v>
      </c>
      <c r="QY24" s="210">
        <f t="shared" si="189"/>
        <v>0</v>
      </c>
      <c r="QZ24" s="202">
        <f t="shared" si="190"/>
        <v>0</v>
      </c>
      <c r="RC24" s="219"/>
      <c r="RD24" s="220"/>
      <c r="RE24" s="212"/>
      <c r="RF24" s="206"/>
      <c r="RG24" s="207"/>
      <c r="RH24" s="208"/>
      <c r="RI24" s="209"/>
      <c r="RJ24" s="209" t="e">
        <f t="shared" si="191"/>
        <v>#N/A</v>
      </c>
      <c r="RK24" s="199" t="e">
        <f t="shared" si="192"/>
        <v>#N/A</v>
      </c>
      <c r="RL24" s="200" t="e">
        <f t="shared" si="193"/>
        <v>#N/A</v>
      </c>
      <c r="RM24" s="200">
        <f t="shared" si="194"/>
        <v>0</v>
      </c>
      <c r="RN24" s="200">
        <f t="shared" si="195"/>
        <v>0</v>
      </c>
      <c r="RO24" s="200" t="e">
        <f t="shared" si="196"/>
        <v>#N/A</v>
      </c>
      <c r="RP24" s="210">
        <f t="shared" si="197"/>
        <v>0</v>
      </c>
      <c r="RQ24" s="202">
        <f t="shared" si="198"/>
        <v>0</v>
      </c>
      <c r="RT24" s="219"/>
      <c r="RU24" s="220"/>
      <c r="RV24" s="212"/>
      <c r="RW24" s="206"/>
      <c r="RX24" s="207"/>
      <c r="RY24" s="208"/>
      <c r="RZ24" s="209"/>
      <c r="SA24" s="209" t="e">
        <f t="shared" si="199"/>
        <v>#N/A</v>
      </c>
      <c r="SB24" s="199" t="e">
        <f t="shared" si="200"/>
        <v>#N/A</v>
      </c>
      <c r="SC24" s="200" t="e">
        <f t="shared" si="201"/>
        <v>#N/A</v>
      </c>
      <c r="SD24" s="200">
        <f t="shared" si="202"/>
        <v>0</v>
      </c>
      <c r="SE24" s="200">
        <f t="shared" si="203"/>
        <v>0</v>
      </c>
      <c r="SF24" s="200" t="e">
        <f t="shared" si="204"/>
        <v>#N/A</v>
      </c>
      <c r="SG24" s="210">
        <f t="shared" si="205"/>
        <v>0</v>
      </c>
      <c r="SH24" s="202">
        <f t="shared" si="206"/>
        <v>0</v>
      </c>
      <c r="SK24" s="219"/>
      <c r="SL24" s="220"/>
      <c r="SM24" s="212"/>
      <c r="SN24" s="206"/>
      <c r="SO24" s="207"/>
      <c r="SP24" s="208"/>
      <c r="SQ24" s="209"/>
      <c r="SR24" s="209" t="e">
        <f t="shared" si="207"/>
        <v>#N/A</v>
      </c>
      <c r="SS24" s="199" t="e">
        <f t="shared" si="208"/>
        <v>#N/A</v>
      </c>
      <c r="ST24" s="200" t="e">
        <f t="shared" si="209"/>
        <v>#N/A</v>
      </c>
      <c r="SU24" s="200">
        <f t="shared" si="210"/>
        <v>0</v>
      </c>
      <c r="SV24" s="200">
        <f t="shared" si="211"/>
        <v>0</v>
      </c>
      <c r="SW24" s="200" t="e">
        <f t="shared" si="212"/>
        <v>#N/A</v>
      </c>
      <c r="SX24" s="210">
        <f t="shared" si="213"/>
        <v>0</v>
      </c>
      <c r="SY24" s="202">
        <f t="shared" si="214"/>
        <v>0</v>
      </c>
    </row>
    <row r="25" spans="2:519" ht="99" customHeight="1" thickTop="1" thickBot="1">
      <c r="B25" s="203" t="s">
        <v>215</v>
      </c>
      <c r="C25" s="223" t="s">
        <v>235</v>
      </c>
      <c r="D25" s="168" t="s">
        <v>236</v>
      </c>
      <c r="E25" s="212" t="s">
        <v>222</v>
      </c>
      <c r="F25" s="206">
        <v>1</v>
      </c>
      <c r="G25" s="207">
        <v>0</v>
      </c>
      <c r="H25" s="208">
        <f t="shared" si="316"/>
        <v>0</v>
      </c>
      <c r="I25" s="646"/>
      <c r="L25" s="375" t="s">
        <v>215</v>
      </c>
      <c r="M25" s="398">
        <v>2.11</v>
      </c>
      <c r="N25" s="392" t="s">
        <v>236</v>
      </c>
      <c r="O25" s="383" t="s">
        <v>222</v>
      </c>
      <c r="P25" s="379">
        <v>1</v>
      </c>
      <c r="Q25" s="380">
        <v>18000</v>
      </c>
      <c r="R25" s="381">
        <f t="shared" si="317"/>
        <v>18000</v>
      </c>
      <c r="S25" s="162">
        <f t="shared" si="215"/>
        <v>1</v>
      </c>
      <c r="T25" s="190">
        <f t="shared" si="11"/>
        <v>1</v>
      </c>
      <c r="U25" s="190">
        <f t="shared" si="216"/>
        <v>1</v>
      </c>
      <c r="V25" s="190">
        <f t="shared" si="12"/>
        <v>1</v>
      </c>
      <c r="W25" s="190">
        <f t="shared" si="13"/>
        <v>1</v>
      </c>
      <c r="X25" s="200">
        <f t="shared" si="14"/>
        <v>1</v>
      </c>
      <c r="Y25" s="210">
        <f t="shared" si="15"/>
        <v>18000</v>
      </c>
      <c r="Z25" s="202">
        <f t="shared" si="16"/>
        <v>0</v>
      </c>
      <c r="AA25" s="185"/>
      <c r="AB25" s="185"/>
      <c r="AC25" s="375" t="s">
        <v>215</v>
      </c>
      <c r="AD25" s="398" t="s">
        <v>235</v>
      </c>
      <c r="AE25" s="392" t="s">
        <v>236</v>
      </c>
      <c r="AF25" s="383" t="s">
        <v>222</v>
      </c>
      <c r="AG25" s="379">
        <v>1</v>
      </c>
      <c r="AH25" s="380">
        <v>14940</v>
      </c>
      <c r="AI25" s="381">
        <f t="shared" si="318"/>
        <v>14940</v>
      </c>
      <c r="AJ25" s="162">
        <f t="shared" si="217"/>
        <v>1</v>
      </c>
      <c r="AK25" s="190">
        <f t="shared" si="218"/>
        <v>1</v>
      </c>
      <c r="AL25" s="190">
        <f t="shared" si="219"/>
        <v>1</v>
      </c>
      <c r="AM25" s="190">
        <f t="shared" si="220"/>
        <v>1</v>
      </c>
      <c r="AN25" s="190">
        <f t="shared" si="221"/>
        <v>1</v>
      </c>
      <c r="AO25" s="200">
        <f t="shared" si="222"/>
        <v>1</v>
      </c>
      <c r="AP25" s="210">
        <f t="shared" si="223"/>
        <v>14940</v>
      </c>
      <c r="AQ25" s="202">
        <f t="shared" si="224"/>
        <v>0</v>
      </c>
      <c r="AR25" s="185"/>
      <c r="AS25" s="185"/>
      <c r="AT25" s="461" t="s">
        <v>215</v>
      </c>
      <c r="AU25" s="471" t="s">
        <v>235</v>
      </c>
      <c r="AV25" s="168" t="s">
        <v>236</v>
      </c>
      <c r="AW25" s="453" t="s">
        <v>222</v>
      </c>
      <c r="AX25" s="454">
        <v>1</v>
      </c>
      <c r="AY25" s="455">
        <v>36000</v>
      </c>
      <c r="AZ25" s="452">
        <f t="shared" si="319"/>
        <v>36000</v>
      </c>
      <c r="BA25" s="162">
        <f t="shared" si="225"/>
        <v>1</v>
      </c>
      <c r="BB25" s="190">
        <f t="shared" si="226"/>
        <v>1</v>
      </c>
      <c r="BC25" s="190">
        <f t="shared" si="227"/>
        <v>1</v>
      </c>
      <c r="BD25" s="190">
        <f t="shared" si="228"/>
        <v>1</v>
      </c>
      <c r="BE25" s="190">
        <f t="shared" si="229"/>
        <v>1</v>
      </c>
      <c r="BF25" s="200">
        <f t="shared" si="230"/>
        <v>1</v>
      </c>
      <c r="BG25" s="210">
        <f t="shared" si="231"/>
        <v>36000</v>
      </c>
      <c r="BH25" s="202">
        <f t="shared" si="232"/>
        <v>0</v>
      </c>
      <c r="BK25" s="461" t="s">
        <v>215</v>
      </c>
      <c r="BL25" s="533" t="s">
        <v>235</v>
      </c>
      <c r="BM25" s="529" t="s">
        <v>236</v>
      </c>
      <c r="BN25" s="383" t="s">
        <v>222</v>
      </c>
      <c r="BO25" s="379">
        <v>1</v>
      </c>
      <c r="BP25" s="380">
        <v>34364.969999999994</v>
      </c>
      <c r="BQ25" s="381">
        <f t="shared" si="233"/>
        <v>34364.969999999994</v>
      </c>
      <c r="BR25" s="162">
        <f t="shared" si="234"/>
        <v>1</v>
      </c>
      <c r="BS25" s="190">
        <f t="shared" si="235"/>
        <v>1</v>
      </c>
      <c r="BT25" s="190">
        <f t="shared" si="236"/>
        <v>1</v>
      </c>
      <c r="BU25" s="190">
        <f t="shared" si="237"/>
        <v>1</v>
      </c>
      <c r="BV25" s="190">
        <f t="shared" si="238"/>
        <v>1</v>
      </c>
      <c r="BW25" s="200">
        <f t="shared" si="239"/>
        <v>1</v>
      </c>
      <c r="BX25" s="210">
        <f t="shared" si="240"/>
        <v>34365</v>
      </c>
      <c r="BY25" s="202">
        <f t="shared" si="241"/>
        <v>-3.0000000006111804E-2</v>
      </c>
      <c r="CB25" s="461" t="s">
        <v>215</v>
      </c>
      <c r="CC25" s="533" t="s">
        <v>235</v>
      </c>
      <c r="CD25" s="529" t="s">
        <v>236</v>
      </c>
      <c r="CE25" s="383" t="s">
        <v>222</v>
      </c>
      <c r="CF25" s="379">
        <v>1</v>
      </c>
      <c r="CG25" s="380">
        <v>25000</v>
      </c>
      <c r="CH25" s="381">
        <f t="shared" si="320"/>
        <v>25000</v>
      </c>
      <c r="CI25" s="162">
        <f t="shared" si="242"/>
        <v>1</v>
      </c>
      <c r="CJ25" s="190">
        <f t="shared" si="243"/>
        <v>1</v>
      </c>
      <c r="CK25" s="190">
        <f t="shared" si="244"/>
        <v>1</v>
      </c>
      <c r="CL25" s="190">
        <f t="shared" si="245"/>
        <v>1</v>
      </c>
      <c r="CM25" s="190">
        <f t="shared" si="246"/>
        <v>1</v>
      </c>
      <c r="CN25" s="200">
        <f t="shared" si="247"/>
        <v>1</v>
      </c>
      <c r="CO25" s="210">
        <f t="shared" si="248"/>
        <v>25000</v>
      </c>
      <c r="CP25" s="202">
        <f t="shared" si="249"/>
        <v>0</v>
      </c>
      <c r="CS25" s="461" t="s">
        <v>215</v>
      </c>
      <c r="CT25" s="533" t="s">
        <v>235</v>
      </c>
      <c r="CU25" s="529" t="s">
        <v>236</v>
      </c>
      <c r="CV25" s="383" t="s">
        <v>222</v>
      </c>
      <c r="CW25" s="379">
        <v>1</v>
      </c>
      <c r="CX25" s="565">
        <v>15240</v>
      </c>
      <c r="CY25" s="381">
        <f t="shared" si="250"/>
        <v>15240</v>
      </c>
      <c r="CZ25" s="162">
        <f t="shared" si="251"/>
        <v>1</v>
      </c>
      <c r="DA25" s="190">
        <f t="shared" si="252"/>
        <v>1</v>
      </c>
      <c r="DB25" s="190">
        <f t="shared" si="253"/>
        <v>1</v>
      </c>
      <c r="DC25" s="190">
        <f t="shared" si="254"/>
        <v>1</v>
      </c>
      <c r="DD25" s="190">
        <f t="shared" si="255"/>
        <v>1</v>
      </c>
      <c r="DE25" s="200">
        <f t="shared" si="256"/>
        <v>1</v>
      </c>
      <c r="DF25" s="210">
        <f t="shared" si="257"/>
        <v>15240</v>
      </c>
      <c r="DG25" s="202">
        <f t="shared" si="258"/>
        <v>0</v>
      </c>
      <c r="DJ25" s="461" t="s">
        <v>215</v>
      </c>
      <c r="DK25" s="533" t="s">
        <v>235</v>
      </c>
      <c r="DL25" s="529" t="s">
        <v>236</v>
      </c>
      <c r="DM25" s="383" t="s">
        <v>222</v>
      </c>
      <c r="DN25" s="379">
        <v>1</v>
      </c>
      <c r="DO25" s="380">
        <v>12390</v>
      </c>
      <c r="DP25" s="381">
        <f t="shared" si="321"/>
        <v>12390</v>
      </c>
      <c r="DQ25" s="162">
        <f t="shared" si="259"/>
        <v>1</v>
      </c>
      <c r="DR25" s="190">
        <f t="shared" si="260"/>
        <v>1</v>
      </c>
      <c r="DS25" s="190">
        <f t="shared" si="261"/>
        <v>1</v>
      </c>
      <c r="DT25" s="190">
        <f t="shared" si="262"/>
        <v>1</v>
      </c>
      <c r="DU25" s="190">
        <f t="shared" si="263"/>
        <v>1</v>
      </c>
      <c r="DV25" s="200">
        <f t="shared" si="264"/>
        <v>1</v>
      </c>
      <c r="DW25" s="210">
        <f t="shared" si="265"/>
        <v>12390</v>
      </c>
      <c r="DX25" s="202">
        <f t="shared" si="266"/>
        <v>0</v>
      </c>
      <c r="EA25" s="461" t="s">
        <v>215</v>
      </c>
      <c r="EB25" s="533" t="s">
        <v>235</v>
      </c>
      <c r="EC25" s="529" t="s">
        <v>236</v>
      </c>
      <c r="ED25" s="383" t="s">
        <v>222</v>
      </c>
      <c r="EE25" s="379">
        <v>1</v>
      </c>
      <c r="EF25" s="380">
        <v>11500</v>
      </c>
      <c r="EG25" s="381">
        <f t="shared" si="47"/>
        <v>11500</v>
      </c>
      <c r="EH25" s="162">
        <f t="shared" si="267"/>
        <v>1</v>
      </c>
      <c r="EI25" s="190">
        <f t="shared" si="268"/>
        <v>1</v>
      </c>
      <c r="EJ25" s="190">
        <f t="shared" si="269"/>
        <v>1</v>
      </c>
      <c r="EK25" s="190">
        <f t="shared" si="270"/>
        <v>1</v>
      </c>
      <c r="EL25" s="190">
        <f t="shared" si="271"/>
        <v>1</v>
      </c>
      <c r="EM25" s="200">
        <f t="shared" si="272"/>
        <v>1</v>
      </c>
      <c r="EN25" s="210">
        <f t="shared" si="273"/>
        <v>11500</v>
      </c>
      <c r="EO25" s="202">
        <f t="shared" si="274"/>
        <v>0</v>
      </c>
      <c r="ER25" s="461" t="s">
        <v>215</v>
      </c>
      <c r="ES25" s="533" t="s">
        <v>235</v>
      </c>
      <c r="ET25" s="529" t="s">
        <v>236</v>
      </c>
      <c r="EU25" s="383" t="s">
        <v>222</v>
      </c>
      <c r="EV25" s="379">
        <v>1</v>
      </c>
      <c r="EW25" s="380">
        <v>34194</v>
      </c>
      <c r="EX25" s="381">
        <f t="shared" si="275"/>
        <v>34194</v>
      </c>
      <c r="EY25" s="162">
        <f t="shared" si="276"/>
        <v>1</v>
      </c>
      <c r="EZ25" s="190">
        <f t="shared" si="277"/>
        <v>1</v>
      </c>
      <c r="FA25" s="190">
        <f t="shared" si="278"/>
        <v>1</v>
      </c>
      <c r="FB25" s="190">
        <f t="shared" si="279"/>
        <v>1</v>
      </c>
      <c r="FC25" s="190">
        <f t="shared" si="280"/>
        <v>1</v>
      </c>
      <c r="FD25" s="200">
        <f t="shared" si="281"/>
        <v>1</v>
      </c>
      <c r="FE25" s="210">
        <f t="shared" si="282"/>
        <v>34194</v>
      </c>
      <c r="FF25" s="202">
        <f t="shared" si="283"/>
        <v>0</v>
      </c>
      <c r="FI25" s="461" t="s">
        <v>215</v>
      </c>
      <c r="FJ25" s="533" t="s">
        <v>235</v>
      </c>
      <c r="FK25" s="529" t="s">
        <v>236</v>
      </c>
      <c r="FL25" s="383" t="s">
        <v>222</v>
      </c>
      <c r="FM25" s="379">
        <v>1</v>
      </c>
      <c r="FN25" s="380">
        <v>11838</v>
      </c>
      <c r="FO25" s="381">
        <f t="shared" si="322"/>
        <v>11838</v>
      </c>
      <c r="FP25" s="162">
        <f t="shared" si="284"/>
        <v>1</v>
      </c>
      <c r="FQ25" s="190">
        <f t="shared" si="285"/>
        <v>1</v>
      </c>
      <c r="FR25" s="190">
        <f t="shared" si="286"/>
        <v>1</v>
      </c>
      <c r="FS25" s="190">
        <f t="shared" si="287"/>
        <v>1</v>
      </c>
      <c r="FT25" s="190">
        <f t="shared" si="288"/>
        <v>1</v>
      </c>
      <c r="FU25" s="200">
        <f t="shared" si="289"/>
        <v>1</v>
      </c>
      <c r="FV25" s="210">
        <f t="shared" si="290"/>
        <v>11838</v>
      </c>
      <c r="FW25" s="202">
        <f t="shared" si="291"/>
        <v>0</v>
      </c>
      <c r="FZ25" s="461" t="s">
        <v>215</v>
      </c>
      <c r="GA25" s="533" t="s">
        <v>235</v>
      </c>
      <c r="GB25" s="529" t="s">
        <v>236</v>
      </c>
      <c r="GC25" s="383" t="s">
        <v>222</v>
      </c>
      <c r="GD25" s="379">
        <v>1</v>
      </c>
      <c r="GE25" s="582">
        <v>9600</v>
      </c>
      <c r="GF25" s="381">
        <f t="shared" si="323"/>
        <v>9600</v>
      </c>
      <c r="GG25" s="162">
        <f t="shared" si="292"/>
        <v>1</v>
      </c>
      <c r="GH25" s="190">
        <f t="shared" si="293"/>
        <v>1</v>
      </c>
      <c r="GI25" s="190">
        <f t="shared" si="294"/>
        <v>1</v>
      </c>
      <c r="GJ25" s="190">
        <f t="shared" si="295"/>
        <v>1</v>
      </c>
      <c r="GK25" s="190">
        <f t="shared" si="296"/>
        <v>1</v>
      </c>
      <c r="GL25" s="200">
        <f t="shared" si="297"/>
        <v>1</v>
      </c>
      <c r="GM25" s="210">
        <f t="shared" si="298"/>
        <v>9600</v>
      </c>
      <c r="GN25" s="202">
        <f t="shared" si="299"/>
        <v>0</v>
      </c>
      <c r="GQ25" s="461" t="s">
        <v>215</v>
      </c>
      <c r="GR25" s="533" t="s">
        <v>235</v>
      </c>
      <c r="GS25" s="529" t="s">
        <v>236</v>
      </c>
      <c r="GT25" s="383" t="s">
        <v>222</v>
      </c>
      <c r="GU25" s="379">
        <v>1</v>
      </c>
      <c r="GV25" s="380">
        <v>20000</v>
      </c>
      <c r="GW25" s="381">
        <f t="shared" si="324"/>
        <v>20000</v>
      </c>
      <c r="GX25" s="162">
        <f t="shared" si="300"/>
        <v>1</v>
      </c>
      <c r="GY25" s="190">
        <f t="shared" si="301"/>
        <v>1</v>
      </c>
      <c r="GZ25" s="190">
        <f t="shared" si="302"/>
        <v>1</v>
      </c>
      <c r="HA25" s="190">
        <f t="shared" si="303"/>
        <v>1</v>
      </c>
      <c r="HB25" s="190">
        <f t="shared" si="304"/>
        <v>1</v>
      </c>
      <c r="HC25" s="200">
        <f t="shared" si="305"/>
        <v>1</v>
      </c>
      <c r="HD25" s="210">
        <f t="shared" si="306"/>
        <v>20000</v>
      </c>
      <c r="HE25" s="202">
        <f t="shared" si="307"/>
        <v>0</v>
      </c>
      <c r="HH25" s="461" t="s">
        <v>215</v>
      </c>
      <c r="HI25" s="533" t="s">
        <v>235</v>
      </c>
      <c r="HJ25" s="529" t="s">
        <v>236</v>
      </c>
      <c r="HK25" s="383" t="s">
        <v>222</v>
      </c>
      <c r="HL25" s="379">
        <v>1</v>
      </c>
      <c r="HM25" s="380">
        <v>28625</v>
      </c>
      <c r="HN25" s="381">
        <f t="shared" si="325"/>
        <v>28625</v>
      </c>
      <c r="HO25" s="162">
        <f t="shared" si="308"/>
        <v>1</v>
      </c>
      <c r="HP25" s="190">
        <f t="shared" si="309"/>
        <v>1</v>
      </c>
      <c r="HQ25" s="190">
        <f t="shared" si="310"/>
        <v>1</v>
      </c>
      <c r="HR25" s="190">
        <f t="shared" si="311"/>
        <v>1</v>
      </c>
      <c r="HS25" s="190">
        <f t="shared" si="312"/>
        <v>1</v>
      </c>
      <c r="HT25" s="200">
        <f t="shared" si="313"/>
        <v>1</v>
      </c>
      <c r="HU25" s="210">
        <f t="shared" si="314"/>
        <v>28625</v>
      </c>
      <c r="HV25" s="202">
        <f t="shared" si="315"/>
        <v>0</v>
      </c>
      <c r="HY25" s="221"/>
      <c r="HZ25" s="168"/>
      <c r="IA25" s="212"/>
      <c r="IB25" s="206"/>
      <c r="IC25" s="207"/>
      <c r="ID25" s="208"/>
      <c r="IE25" s="209"/>
      <c r="IF25" s="209" t="e">
        <f t="shared" si="79"/>
        <v>#N/A</v>
      </c>
      <c r="IG25" s="199" t="e">
        <f t="shared" si="80"/>
        <v>#N/A</v>
      </c>
      <c r="IH25" s="200" t="e">
        <f t="shared" si="81"/>
        <v>#N/A</v>
      </c>
      <c r="II25" s="200">
        <f t="shared" si="82"/>
        <v>0</v>
      </c>
      <c r="IJ25" s="200">
        <f t="shared" si="83"/>
        <v>0</v>
      </c>
      <c r="IK25" s="200" t="e">
        <f t="shared" si="84"/>
        <v>#N/A</v>
      </c>
      <c r="IL25" s="210">
        <f t="shared" si="85"/>
        <v>0</v>
      </c>
      <c r="IM25" s="202">
        <f t="shared" si="86"/>
        <v>0</v>
      </c>
      <c r="IP25" s="221"/>
      <c r="IQ25" s="168"/>
      <c r="IR25" s="212"/>
      <c r="IS25" s="206"/>
      <c r="IT25" s="207"/>
      <c r="IU25" s="208"/>
      <c r="IV25" s="209"/>
      <c r="IW25" s="209" t="e">
        <f t="shared" si="87"/>
        <v>#N/A</v>
      </c>
      <c r="IX25" s="199" t="e">
        <f t="shared" si="88"/>
        <v>#N/A</v>
      </c>
      <c r="IY25" s="200" t="e">
        <f t="shared" si="89"/>
        <v>#N/A</v>
      </c>
      <c r="IZ25" s="200">
        <f t="shared" si="90"/>
        <v>0</v>
      </c>
      <c r="JA25" s="200">
        <f t="shared" si="91"/>
        <v>0</v>
      </c>
      <c r="JB25" s="200" t="e">
        <f t="shared" si="92"/>
        <v>#N/A</v>
      </c>
      <c r="JC25" s="210">
        <f t="shared" si="93"/>
        <v>0</v>
      </c>
      <c r="JD25" s="202">
        <f t="shared" si="94"/>
        <v>0</v>
      </c>
      <c r="JG25" s="221"/>
      <c r="JH25" s="168"/>
      <c r="JI25" s="212"/>
      <c r="JJ25" s="206"/>
      <c r="JK25" s="207"/>
      <c r="JL25" s="208"/>
      <c r="JM25" s="209"/>
      <c r="JN25" s="209" t="e">
        <f t="shared" si="95"/>
        <v>#N/A</v>
      </c>
      <c r="JO25" s="199" t="e">
        <f t="shared" si="96"/>
        <v>#N/A</v>
      </c>
      <c r="JP25" s="200" t="e">
        <f t="shared" si="97"/>
        <v>#N/A</v>
      </c>
      <c r="JQ25" s="200">
        <f t="shared" si="98"/>
        <v>0</v>
      </c>
      <c r="JR25" s="200">
        <f t="shared" si="99"/>
        <v>0</v>
      </c>
      <c r="JS25" s="200" t="e">
        <f t="shared" si="100"/>
        <v>#N/A</v>
      </c>
      <c r="JT25" s="210">
        <f t="shared" si="101"/>
        <v>0</v>
      </c>
      <c r="JU25" s="202">
        <f t="shared" si="102"/>
        <v>0</v>
      </c>
      <c r="JX25" s="221"/>
      <c r="JY25" s="168"/>
      <c r="JZ25" s="212"/>
      <c r="KA25" s="206"/>
      <c r="KB25" s="207"/>
      <c r="KC25" s="208"/>
      <c r="KD25" s="209"/>
      <c r="KE25" s="209" t="e">
        <f t="shared" si="103"/>
        <v>#N/A</v>
      </c>
      <c r="KF25" s="199" t="e">
        <f t="shared" si="104"/>
        <v>#N/A</v>
      </c>
      <c r="KG25" s="200" t="e">
        <f t="shared" si="105"/>
        <v>#N/A</v>
      </c>
      <c r="KH25" s="200">
        <f t="shared" si="106"/>
        <v>0</v>
      </c>
      <c r="KI25" s="200">
        <f t="shared" si="107"/>
        <v>0</v>
      </c>
      <c r="KJ25" s="200" t="e">
        <f t="shared" si="108"/>
        <v>#N/A</v>
      </c>
      <c r="KK25" s="210">
        <f t="shared" si="109"/>
        <v>0</v>
      </c>
      <c r="KL25" s="202">
        <f t="shared" si="110"/>
        <v>0</v>
      </c>
      <c r="KO25" s="221"/>
      <c r="KP25" s="168"/>
      <c r="KQ25" s="212"/>
      <c r="KR25" s="206"/>
      <c r="KS25" s="207"/>
      <c r="KT25" s="208"/>
      <c r="KU25" s="209"/>
      <c r="KV25" s="209" t="e">
        <f t="shared" si="111"/>
        <v>#N/A</v>
      </c>
      <c r="KW25" s="199" t="e">
        <f t="shared" si="112"/>
        <v>#N/A</v>
      </c>
      <c r="KX25" s="200" t="e">
        <f t="shared" si="113"/>
        <v>#N/A</v>
      </c>
      <c r="KY25" s="200">
        <f t="shared" si="114"/>
        <v>0</v>
      </c>
      <c r="KZ25" s="200">
        <f t="shared" si="115"/>
        <v>0</v>
      </c>
      <c r="LA25" s="200" t="e">
        <f t="shared" si="116"/>
        <v>#N/A</v>
      </c>
      <c r="LB25" s="210">
        <f t="shared" si="117"/>
        <v>0</v>
      </c>
      <c r="LC25" s="202">
        <f t="shared" si="118"/>
        <v>0</v>
      </c>
      <c r="LF25" s="221"/>
      <c r="LG25" s="168"/>
      <c r="LH25" s="212"/>
      <c r="LI25" s="206"/>
      <c r="LJ25" s="207"/>
      <c r="LK25" s="208"/>
      <c r="LL25" s="209"/>
      <c r="LM25" s="209" t="e">
        <f t="shared" si="119"/>
        <v>#N/A</v>
      </c>
      <c r="LN25" s="199" t="e">
        <f t="shared" si="120"/>
        <v>#N/A</v>
      </c>
      <c r="LO25" s="200" t="e">
        <f t="shared" si="121"/>
        <v>#N/A</v>
      </c>
      <c r="LP25" s="200">
        <f t="shared" si="122"/>
        <v>0</v>
      </c>
      <c r="LQ25" s="200">
        <f t="shared" si="123"/>
        <v>0</v>
      </c>
      <c r="LR25" s="200" t="e">
        <f t="shared" si="124"/>
        <v>#N/A</v>
      </c>
      <c r="LS25" s="210">
        <f t="shared" si="125"/>
        <v>0</v>
      </c>
      <c r="LT25" s="202">
        <f t="shared" si="126"/>
        <v>0</v>
      </c>
      <c r="LW25" s="221"/>
      <c r="LX25" s="168"/>
      <c r="LY25" s="212"/>
      <c r="LZ25" s="206"/>
      <c r="MA25" s="207"/>
      <c r="MB25" s="208"/>
      <c r="MC25" s="209"/>
      <c r="MD25" s="209" t="e">
        <f t="shared" si="127"/>
        <v>#N/A</v>
      </c>
      <c r="ME25" s="199" t="e">
        <f t="shared" si="128"/>
        <v>#N/A</v>
      </c>
      <c r="MF25" s="200" t="e">
        <f t="shared" si="129"/>
        <v>#N/A</v>
      </c>
      <c r="MG25" s="200">
        <f t="shared" si="130"/>
        <v>0</v>
      </c>
      <c r="MH25" s="200">
        <f t="shared" si="131"/>
        <v>0</v>
      </c>
      <c r="MI25" s="200" t="e">
        <f t="shared" si="132"/>
        <v>#N/A</v>
      </c>
      <c r="MJ25" s="210">
        <f t="shared" si="133"/>
        <v>0</v>
      </c>
      <c r="MK25" s="202">
        <f t="shared" si="134"/>
        <v>0</v>
      </c>
      <c r="MN25" s="221"/>
      <c r="MO25" s="168"/>
      <c r="MP25" s="212"/>
      <c r="MQ25" s="206"/>
      <c r="MR25" s="207"/>
      <c r="MS25" s="208"/>
      <c r="MT25" s="209"/>
      <c r="MU25" s="209" t="e">
        <f t="shared" si="135"/>
        <v>#N/A</v>
      </c>
      <c r="MV25" s="199" t="e">
        <f t="shared" si="136"/>
        <v>#N/A</v>
      </c>
      <c r="MW25" s="200" t="e">
        <f t="shared" si="137"/>
        <v>#N/A</v>
      </c>
      <c r="MX25" s="200">
        <f t="shared" si="138"/>
        <v>0</v>
      </c>
      <c r="MY25" s="200">
        <f t="shared" si="139"/>
        <v>0</v>
      </c>
      <c r="MZ25" s="200" t="e">
        <f t="shared" si="140"/>
        <v>#N/A</v>
      </c>
      <c r="NA25" s="210">
        <f t="shared" si="141"/>
        <v>0</v>
      </c>
      <c r="NB25" s="202">
        <f t="shared" si="142"/>
        <v>0</v>
      </c>
      <c r="NE25" s="221"/>
      <c r="NF25" s="168"/>
      <c r="NG25" s="212"/>
      <c r="NH25" s="206"/>
      <c r="NI25" s="207"/>
      <c r="NJ25" s="208"/>
      <c r="NK25" s="209"/>
      <c r="NL25" s="209" t="e">
        <f t="shared" si="143"/>
        <v>#N/A</v>
      </c>
      <c r="NM25" s="199" t="e">
        <f t="shared" si="144"/>
        <v>#N/A</v>
      </c>
      <c r="NN25" s="200" t="e">
        <f t="shared" si="145"/>
        <v>#N/A</v>
      </c>
      <c r="NO25" s="200">
        <f t="shared" si="146"/>
        <v>0</v>
      </c>
      <c r="NP25" s="200">
        <f t="shared" si="147"/>
        <v>0</v>
      </c>
      <c r="NQ25" s="200" t="e">
        <f t="shared" si="148"/>
        <v>#N/A</v>
      </c>
      <c r="NR25" s="210">
        <f t="shared" si="149"/>
        <v>0</v>
      </c>
      <c r="NS25" s="202">
        <f t="shared" si="150"/>
        <v>0</v>
      </c>
      <c r="NV25" s="221"/>
      <c r="NW25" s="168"/>
      <c r="NX25" s="212"/>
      <c r="NY25" s="206"/>
      <c r="NZ25" s="207"/>
      <c r="OA25" s="208"/>
      <c r="OB25" s="209"/>
      <c r="OC25" s="209" t="e">
        <f t="shared" si="151"/>
        <v>#N/A</v>
      </c>
      <c r="OD25" s="199" t="e">
        <f t="shared" si="152"/>
        <v>#N/A</v>
      </c>
      <c r="OE25" s="200" t="e">
        <f t="shared" si="153"/>
        <v>#N/A</v>
      </c>
      <c r="OF25" s="200">
        <f t="shared" si="154"/>
        <v>0</v>
      </c>
      <c r="OG25" s="200">
        <f t="shared" si="155"/>
        <v>0</v>
      </c>
      <c r="OH25" s="200" t="e">
        <f t="shared" si="156"/>
        <v>#N/A</v>
      </c>
      <c r="OI25" s="210">
        <f t="shared" si="157"/>
        <v>0</v>
      </c>
      <c r="OJ25" s="202">
        <f t="shared" si="158"/>
        <v>0</v>
      </c>
      <c r="OM25" s="221"/>
      <c r="ON25" s="168"/>
      <c r="OO25" s="212"/>
      <c r="OP25" s="206"/>
      <c r="OQ25" s="207"/>
      <c r="OR25" s="208"/>
      <c r="OS25" s="209"/>
      <c r="OT25" s="209" t="e">
        <f t="shared" si="159"/>
        <v>#N/A</v>
      </c>
      <c r="OU25" s="199" t="e">
        <f t="shared" si="160"/>
        <v>#N/A</v>
      </c>
      <c r="OV25" s="200" t="e">
        <f t="shared" si="161"/>
        <v>#N/A</v>
      </c>
      <c r="OW25" s="200">
        <f t="shared" si="162"/>
        <v>0</v>
      </c>
      <c r="OX25" s="200">
        <f t="shared" si="163"/>
        <v>0</v>
      </c>
      <c r="OY25" s="200" t="e">
        <f t="shared" si="164"/>
        <v>#N/A</v>
      </c>
      <c r="OZ25" s="210">
        <f t="shared" si="165"/>
        <v>0</v>
      </c>
      <c r="PA25" s="202">
        <f t="shared" si="166"/>
        <v>0</v>
      </c>
      <c r="PD25" s="221"/>
      <c r="PE25" s="168"/>
      <c r="PF25" s="212"/>
      <c r="PG25" s="206"/>
      <c r="PH25" s="207"/>
      <c r="PI25" s="208"/>
      <c r="PJ25" s="209"/>
      <c r="PK25" s="209" t="e">
        <f t="shared" si="167"/>
        <v>#N/A</v>
      </c>
      <c r="PL25" s="199" t="e">
        <f t="shared" si="168"/>
        <v>#N/A</v>
      </c>
      <c r="PM25" s="200" t="e">
        <f t="shared" si="169"/>
        <v>#N/A</v>
      </c>
      <c r="PN25" s="200">
        <f t="shared" si="170"/>
        <v>0</v>
      </c>
      <c r="PO25" s="200">
        <f t="shared" si="171"/>
        <v>0</v>
      </c>
      <c r="PP25" s="200" t="e">
        <f t="shared" si="172"/>
        <v>#N/A</v>
      </c>
      <c r="PQ25" s="210">
        <f t="shared" si="173"/>
        <v>0</v>
      </c>
      <c r="PR25" s="202">
        <f t="shared" si="174"/>
        <v>0</v>
      </c>
      <c r="PU25" s="221"/>
      <c r="PV25" s="168"/>
      <c r="PW25" s="212"/>
      <c r="PX25" s="206"/>
      <c r="PY25" s="207"/>
      <c r="PZ25" s="208"/>
      <c r="QA25" s="209"/>
      <c r="QB25" s="209" t="e">
        <f t="shared" si="175"/>
        <v>#N/A</v>
      </c>
      <c r="QC25" s="199" t="e">
        <f t="shared" si="176"/>
        <v>#N/A</v>
      </c>
      <c r="QD25" s="200" t="e">
        <f t="shared" si="177"/>
        <v>#N/A</v>
      </c>
      <c r="QE25" s="200">
        <f t="shared" si="178"/>
        <v>0</v>
      </c>
      <c r="QF25" s="200">
        <f t="shared" si="179"/>
        <v>0</v>
      </c>
      <c r="QG25" s="200" t="e">
        <f t="shared" si="180"/>
        <v>#N/A</v>
      </c>
      <c r="QH25" s="210">
        <f t="shared" si="181"/>
        <v>0</v>
      </c>
      <c r="QI25" s="202">
        <f t="shared" si="182"/>
        <v>0</v>
      </c>
      <c r="QL25" s="221"/>
      <c r="QM25" s="168"/>
      <c r="QN25" s="212"/>
      <c r="QO25" s="206"/>
      <c r="QP25" s="207"/>
      <c r="QQ25" s="208"/>
      <c r="QR25" s="209"/>
      <c r="QS25" s="209" t="e">
        <f t="shared" si="183"/>
        <v>#N/A</v>
      </c>
      <c r="QT25" s="199" t="e">
        <f t="shared" si="184"/>
        <v>#N/A</v>
      </c>
      <c r="QU25" s="200" t="e">
        <f t="shared" si="185"/>
        <v>#N/A</v>
      </c>
      <c r="QV25" s="200">
        <f t="shared" si="186"/>
        <v>0</v>
      </c>
      <c r="QW25" s="200">
        <f t="shared" si="187"/>
        <v>0</v>
      </c>
      <c r="QX25" s="200" t="e">
        <f t="shared" si="188"/>
        <v>#N/A</v>
      </c>
      <c r="QY25" s="210">
        <f t="shared" si="189"/>
        <v>0</v>
      </c>
      <c r="QZ25" s="202">
        <f t="shared" si="190"/>
        <v>0</v>
      </c>
      <c r="RC25" s="221"/>
      <c r="RD25" s="168"/>
      <c r="RE25" s="212"/>
      <c r="RF25" s="206"/>
      <c r="RG25" s="207"/>
      <c r="RH25" s="208"/>
      <c r="RI25" s="209"/>
      <c r="RJ25" s="209" t="e">
        <f t="shared" si="191"/>
        <v>#N/A</v>
      </c>
      <c r="RK25" s="199" t="e">
        <f t="shared" si="192"/>
        <v>#N/A</v>
      </c>
      <c r="RL25" s="200" t="e">
        <f t="shared" si="193"/>
        <v>#N/A</v>
      </c>
      <c r="RM25" s="200">
        <f t="shared" si="194"/>
        <v>0</v>
      </c>
      <c r="RN25" s="200">
        <f t="shared" si="195"/>
        <v>0</v>
      </c>
      <c r="RO25" s="200" t="e">
        <f t="shared" si="196"/>
        <v>#N/A</v>
      </c>
      <c r="RP25" s="210">
        <f t="shared" si="197"/>
        <v>0</v>
      </c>
      <c r="RQ25" s="202">
        <f t="shared" si="198"/>
        <v>0</v>
      </c>
      <c r="RT25" s="221"/>
      <c r="RU25" s="168"/>
      <c r="RV25" s="212"/>
      <c r="RW25" s="206"/>
      <c r="RX25" s="207"/>
      <c r="RY25" s="208"/>
      <c r="RZ25" s="209"/>
      <c r="SA25" s="209" t="e">
        <f t="shared" si="199"/>
        <v>#N/A</v>
      </c>
      <c r="SB25" s="199" t="e">
        <f t="shared" si="200"/>
        <v>#N/A</v>
      </c>
      <c r="SC25" s="200" t="e">
        <f t="shared" si="201"/>
        <v>#N/A</v>
      </c>
      <c r="SD25" s="200">
        <f t="shared" si="202"/>
        <v>0</v>
      </c>
      <c r="SE25" s="200">
        <f t="shared" si="203"/>
        <v>0</v>
      </c>
      <c r="SF25" s="200" t="e">
        <f t="shared" si="204"/>
        <v>#N/A</v>
      </c>
      <c r="SG25" s="210">
        <f t="shared" si="205"/>
        <v>0</v>
      </c>
      <c r="SH25" s="202">
        <f t="shared" si="206"/>
        <v>0</v>
      </c>
      <c r="SK25" s="221"/>
      <c r="SL25" s="168"/>
      <c r="SM25" s="212"/>
      <c r="SN25" s="206"/>
      <c r="SO25" s="207"/>
      <c r="SP25" s="208"/>
      <c r="SQ25" s="209"/>
      <c r="SR25" s="209" t="e">
        <f t="shared" si="207"/>
        <v>#N/A</v>
      </c>
      <c r="SS25" s="199" t="e">
        <f t="shared" si="208"/>
        <v>#N/A</v>
      </c>
      <c r="ST25" s="200" t="e">
        <f t="shared" si="209"/>
        <v>#N/A</v>
      </c>
      <c r="SU25" s="200">
        <f t="shared" si="210"/>
        <v>0</v>
      </c>
      <c r="SV25" s="200">
        <f t="shared" si="211"/>
        <v>0</v>
      </c>
      <c r="SW25" s="200" t="e">
        <f t="shared" si="212"/>
        <v>#N/A</v>
      </c>
      <c r="SX25" s="210">
        <f t="shared" si="213"/>
        <v>0</v>
      </c>
      <c r="SY25" s="202">
        <f t="shared" si="214"/>
        <v>0</v>
      </c>
    </row>
    <row r="26" spans="2:519" ht="99" customHeight="1" thickTop="1" thickBot="1">
      <c r="B26" s="203" t="s">
        <v>215</v>
      </c>
      <c r="C26" s="223" t="s">
        <v>237</v>
      </c>
      <c r="D26" s="168" t="s">
        <v>238</v>
      </c>
      <c r="E26" s="212" t="s">
        <v>222</v>
      </c>
      <c r="F26" s="206">
        <v>1</v>
      </c>
      <c r="G26" s="207">
        <v>0</v>
      </c>
      <c r="H26" s="208">
        <f t="shared" si="316"/>
        <v>0</v>
      </c>
      <c r="I26" s="646"/>
      <c r="L26" s="375" t="s">
        <v>215</v>
      </c>
      <c r="M26" s="398">
        <v>2.12</v>
      </c>
      <c r="N26" s="392" t="s">
        <v>238</v>
      </c>
      <c r="O26" s="383" t="s">
        <v>222</v>
      </c>
      <c r="P26" s="379">
        <v>1</v>
      </c>
      <c r="Q26" s="380">
        <v>45000</v>
      </c>
      <c r="R26" s="381">
        <f t="shared" si="317"/>
        <v>45000</v>
      </c>
      <c r="S26" s="162">
        <f t="shared" si="215"/>
        <v>1</v>
      </c>
      <c r="T26" s="190">
        <f t="shared" si="11"/>
        <v>1</v>
      </c>
      <c r="U26" s="190">
        <f t="shared" si="216"/>
        <v>1</v>
      </c>
      <c r="V26" s="190">
        <f t="shared" si="12"/>
        <v>1</v>
      </c>
      <c r="W26" s="190">
        <f t="shared" si="13"/>
        <v>1</v>
      </c>
      <c r="X26" s="200">
        <f t="shared" si="14"/>
        <v>1</v>
      </c>
      <c r="Y26" s="210">
        <f t="shared" si="15"/>
        <v>45000</v>
      </c>
      <c r="Z26" s="202">
        <f t="shared" si="16"/>
        <v>0</v>
      </c>
      <c r="AA26" s="185"/>
      <c r="AB26" s="185"/>
      <c r="AC26" s="375" t="s">
        <v>215</v>
      </c>
      <c r="AD26" s="398" t="s">
        <v>237</v>
      </c>
      <c r="AE26" s="392" t="s">
        <v>238</v>
      </c>
      <c r="AF26" s="383" t="s">
        <v>222</v>
      </c>
      <c r="AG26" s="379">
        <v>1</v>
      </c>
      <c r="AH26" s="380">
        <v>34860</v>
      </c>
      <c r="AI26" s="381">
        <f t="shared" si="318"/>
        <v>34860</v>
      </c>
      <c r="AJ26" s="162">
        <f t="shared" si="217"/>
        <v>1</v>
      </c>
      <c r="AK26" s="190">
        <f t="shared" si="218"/>
        <v>1</v>
      </c>
      <c r="AL26" s="190">
        <f t="shared" si="219"/>
        <v>1</v>
      </c>
      <c r="AM26" s="190">
        <f t="shared" si="220"/>
        <v>1</v>
      </c>
      <c r="AN26" s="190">
        <f t="shared" si="221"/>
        <v>1</v>
      </c>
      <c r="AO26" s="200">
        <f t="shared" si="222"/>
        <v>1</v>
      </c>
      <c r="AP26" s="210">
        <f t="shared" si="223"/>
        <v>34860</v>
      </c>
      <c r="AQ26" s="202">
        <f t="shared" si="224"/>
        <v>0</v>
      </c>
      <c r="AR26" s="185"/>
      <c r="AS26" s="185"/>
      <c r="AT26" s="461" t="s">
        <v>215</v>
      </c>
      <c r="AU26" s="471" t="s">
        <v>237</v>
      </c>
      <c r="AV26" s="168" t="s">
        <v>238</v>
      </c>
      <c r="AW26" s="453" t="s">
        <v>222</v>
      </c>
      <c r="AX26" s="454">
        <v>1</v>
      </c>
      <c r="AY26" s="455">
        <v>50000</v>
      </c>
      <c r="AZ26" s="452">
        <f t="shared" si="319"/>
        <v>50000</v>
      </c>
      <c r="BA26" s="162">
        <f t="shared" si="225"/>
        <v>1</v>
      </c>
      <c r="BB26" s="190">
        <f t="shared" si="226"/>
        <v>1</v>
      </c>
      <c r="BC26" s="190">
        <f t="shared" si="227"/>
        <v>1</v>
      </c>
      <c r="BD26" s="190">
        <f t="shared" si="228"/>
        <v>1</v>
      </c>
      <c r="BE26" s="190">
        <f t="shared" si="229"/>
        <v>1</v>
      </c>
      <c r="BF26" s="200">
        <f t="shared" si="230"/>
        <v>1</v>
      </c>
      <c r="BG26" s="210">
        <f t="shared" si="231"/>
        <v>50000</v>
      </c>
      <c r="BH26" s="202">
        <f t="shared" si="232"/>
        <v>0</v>
      </c>
      <c r="BK26" s="461" t="s">
        <v>215</v>
      </c>
      <c r="BL26" s="533" t="s">
        <v>237</v>
      </c>
      <c r="BM26" s="529" t="s">
        <v>238</v>
      </c>
      <c r="BN26" s="383" t="s">
        <v>222</v>
      </c>
      <c r="BO26" s="379">
        <v>1</v>
      </c>
      <c r="BP26" s="380">
        <v>65377.259999999987</v>
      </c>
      <c r="BQ26" s="381">
        <f t="shared" si="233"/>
        <v>65377.259999999987</v>
      </c>
      <c r="BR26" s="162">
        <f t="shared" si="234"/>
        <v>1</v>
      </c>
      <c r="BS26" s="190">
        <f t="shared" si="235"/>
        <v>1</v>
      </c>
      <c r="BT26" s="190">
        <f t="shared" si="236"/>
        <v>1</v>
      </c>
      <c r="BU26" s="190">
        <f t="shared" si="237"/>
        <v>1</v>
      </c>
      <c r="BV26" s="190">
        <f t="shared" si="238"/>
        <v>1</v>
      </c>
      <c r="BW26" s="200">
        <f t="shared" si="239"/>
        <v>1</v>
      </c>
      <c r="BX26" s="210">
        <f t="shared" si="240"/>
        <v>65377</v>
      </c>
      <c r="BY26" s="202">
        <f t="shared" si="241"/>
        <v>0.25999999998748535</v>
      </c>
      <c r="CB26" s="461" t="s">
        <v>215</v>
      </c>
      <c r="CC26" s="533" t="s">
        <v>237</v>
      </c>
      <c r="CD26" s="529" t="s">
        <v>238</v>
      </c>
      <c r="CE26" s="383" t="s">
        <v>222</v>
      </c>
      <c r="CF26" s="379">
        <v>1</v>
      </c>
      <c r="CG26" s="380">
        <v>40000</v>
      </c>
      <c r="CH26" s="381">
        <f t="shared" si="320"/>
        <v>40000</v>
      </c>
      <c r="CI26" s="162">
        <f t="shared" si="242"/>
        <v>1</v>
      </c>
      <c r="CJ26" s="190">
        <f t="shared" si="243"/>
        <v>1</v>
      </c>
      <c r="CK26" s="190">
        <f t="shared" si="244"/>
        <v>1</v>
      </c>
      <c r="CL26" s="190">
        <f t="shared" si="245"/>
        <v>1</v>
      </c>
      <c r="CM26" s="190">
        <f t="shared" si="246"/>
        <v>1</v>
      </c>
      <c r="CN26" s="200">
        <f t="shared" si="247"/>
        <v>1</v>
      </c>
      <c r="CO26" s="210">
        <f t="shared" si="248"/>
        <v>40000</v>
      </c>
      <c r="CP26" s="202">
        <f t="shared" si="249"/>
        <v>0</v>
      </c>
      <c r="CS26" s="461" t="s">
        <v>215</v>
      </c>
      <c r="CT26" s="533" t="s">
        <v>237</v>
      </c>
      <c r="CU26" s="529" t="s">
        <v>238</v>
      </c>
      <c r="CV26" s="383" t="s">
        <v>222</v>
      </c>
      <c r="CW26" s="379">
        <v>1</v>
      </c>
      <c r="CX26" s="565">
        <v>33793</v>
      </c>
      <c r="CY26" s="381">
        <f t="shared" si="250"/>
        <v>33793</v>
      </c>
      <c r="CZ26" s="162">
        <f t="shared" si="251"/>
        <v>1</v>
      </c>
      <c r="DA26" s="190">
        <f t="shared" si="252"/>
        <v>1</v>
      </c>
      <c r="DB26" s="190">
        <f t="shared" si="253"/>
        <v>1</v>
      </c>
      <c r="DC26" s="190">
        <f t="shared" si="254"/>
        <v>1</v>
      </c>
      <c r="DD26" s="190">
        <f t="shared" si="255"/>
        <v>1</v>
      </c>
      <c r="DE26" s="200">
        <f t="shared" si="256"/>
        <v>1</v>
      </c>
      <c r="DF26" s="210">
        <f t="shared" si="257"/>
        <v>33793</v>
      </c>
      <c r="DG26" s="202">
        <f t="shared" si="258"/>
        <v>0</v>
      </c>
      <c r="DJ26" s="461" t="s">
        <v>215</v>
      </c>
      <c r="DK26" s="533" t="s">
        <v>237</v>
      </c>
      <c r="DL26" s="529" t="s">
        <v>238</v>
      </c>
      <c r="DM26" s="383" t="s">
        <v>222</v>
      </c>
      <c r="DN26" s="379">
        <v>1</v>
      </c>
      <c r="DO26" s="380">
        <v>25725</v>
      </c>
      <c r="DP26" s="381">
        <f t="shared" si="321"/>
        <v>25725</v>
      </c>
      <c r="DQ26" s="162">
        <f t="shared" si="259"/>
        <v>1</v>
      </c>
      <c r="DR26" s="190">
        <f t="shared" si="260"/>
        <v>1</v>
      </c>
      <c r="DS26" s="190">
        <f t="shared" si="261"/>
        <v>1</v>
      </c>
      <c r="DT26" s="190">
        <f t="shared" si="262"/>
        <v>1</v>
      </c>
      <c r="DU26" s="190">
        <f t="shared" si="263"/>
        <v>1</v>
      </c>
      <c r="DV26" s="200">
        <f t="shared" si="264"/>
        <v>1</v>
      </c>
      <c r="DW26" s="210">
        <f t="shared" si="265"/>
        <v>25725</v>
      </c>
      <c r="DX26" s="202">
        <f t="shared" si="266"/>
        <v>0</v>
      </c>
      <c r="EA26" s="461" t="s">
        <v>215</v>
      </c>
      <c r="EB26" s="533" t="s">
        <v>237</v>
      </c>
      <c r="EC26" s="529" t="s">
        <v>238</v>
      </c>
      <c r="ED26" s="383" t="s">
        <v>222</v>
      </c>
      <c r="EE26" s="379">
        <v>1</v>
      </c>
      <c r="EF26" s="380">
        <v>85000</v>
      </c>
      <c r="EG26" s="381">
        <f t="shared" si="47"/>
        <v>85000</v>
      </c>
      <c r="EH26" s="162">
        <f t="shared" si="267"/>
        <v>1</v>
      </c>
      <c r="EI26" s="190">
        <f t="shared" si="268"/>
        <v>1</v>
      </c>
      <c r="EJ26" s="190">
        <f t="shared" si="269"/>
        <v>1</v>
      </c>
      <c r="EK26" s="190">
        <f t="shared" si="270"/>
        <v>1</v>
      </c>
      <c r="EL26" s="190">
        <f t="shared" si="271"/>
        <v>1</v>
      </c>
      <c r="EM26" s="200">
        <f t="shared" si="272"/>
        <v>1</v>
      </c>
      <c r="EN26" s="210">
        <f t="shared" si="273"/>
        <v>85000</v>
      </c>
      <c r="EO26" s="202">
        <f t="shared" si="274"/>
        <v>0</v>
      </c>
      <c r="ER26" s="461" t="s">
        <v>215</v>
      </c>
      <c r="ES26" s="533" t="s">
        <v>237</v>
      </c>
      <c r="ET26" s="529" t="s">
        <v>238</v>
      </c>
      <c r="EU26" s="383" t="s">
        <v>222</v>
      </c>
      <c r="EV26" s="379">
        <v>1</v>
      </c>
      <c r="EW26" s="380">
        <v>65051.999999999993</v>
      </c>
      <c r="EX26" s="381">
        <f t="shared" si="275"/>
        <v>65051.999999999993</v>
      </c>
      <c r="EY26" s="162">
        <f t="shared" si="276"/>
        <v>1</v>
      </c>
      <c r="EZ26" s="190">
        <f t="shared" si="277"/>
        <v>1</v>
      </c>
      <c r="FA26" s="190">
        <f t="shared" si="278"/>
        <v>1</v>
      </c>
      <c r="FB26" s="190">
        <f t="shared" si="279"/>
        <v>1</v>
      </c>
      <c r="FC26" s="190">
        <f t="shared" si="280"/>
        <v>1</v>
      </c>
      <c r="FD26" s="200">
        <f t="shared" si="281"/>
        <v>1</v>
      </c>
      <c r="FE26" s="210">
        <f t="shared" si="282"/>
        <v>65052</v>
      </c>
      <c r="FF26" s="202">
        <f t="shared" si="283"/>
        <v>0</v>
      </c>
      <c r="FI26" s="461" t="s">
        <v>215</v>
      </c>
      <c r="FJ26" s="533" t="s">
        <v>237</v>
      </c>
      <c r="FK26" s="529" t="s">
        <v>238</v>
      </c>
      <c r="FL26" s="383" t="s">
        <v>222</v>
      </c>
      <c r="FM26" s="379">
        <v>1</v>
      </c>
      <c r="FN26" s="380">
        <v>25833</v>
      </c>
      <c r="FO26" s="381">
        <f t="shared" si="322"/>
        <v>25833</v>
      </c>
      <c r="FP26" s="162">
        <f t="shared" si="284"/>
        <v>1</v>
      </c>
      <c r="FQ26" s="190">
        <f t="shared" si="285"/>
        <v>1</v>
      </c>
      <c r="FR26" s="190">
        <f t="shared" si="286"/>
        <v>1</v>
      </c>
      <c r="FS26" s="190">
        <f t="shared" si="287"/>
        <v>1</v>
      </c>
      <c r="FT26" s="190">
        <f t="shared" si="288"/>
        <v>1</v>
      </c>
      <c r="FU26" s="200">
        <f t="shared" si="289"/>
        <v>1</v>
      </c>
      <c r="FV26" s="210">
        <f t="shared" si="290"/>
        <v>25833</v>
      </c>
      <c r="FW26" s="202">
        <f t="shared" si="291"/>
        <v>0</v>
      </c>
      <c r="FZ26" s="461" t="s">
        <v>215</v>
      </c>
      <c r="GA26" s="533" t="s">
        <v>237</v>
      </c>
      <c r="GB26" s="529" t="s">
        <v>238</v>
      </c>
      <c r="GC26" s="383" t="s">
        <v>222</v>
      </c>
      <c r="GD26" s="379">
        <v>1</v>
      </c>
      <c r="GE26" s="582">
        <v>27600</v>
      </c>
      <c r="GF26" s="381">
        <f t="shared" si="323"/>
        <v>27600</v>
      </c>
      <c r="GG26" s="162">
        <f t="shared" si="292"/>
        <v>1</v>
      </c>
      <c r="GH26" s="190">
        <f t="shared" si="293"/>
        <v>1</v>
      </c>
      <c r="GI26" s="190">
        <f t="shared" si="294"/>
        <v>1</v>
      </c>
      <c r="GJ26" s="190">
        <f t="shared" si="295"/>
        <v>1</v>
      </c>
      <c r="GK26" s="190">
        <f t="shared" si="296"/>
        <v>1</v>
      </c>
      <c r="GL26" s="200">
        <f t="shared" si="297"/>
        <v>1</v>
      </c>
      <c r="GM26" s="210">
        <f t="shared" si="298"/>
        <v>27600</v>
      </c>
      <c r="GN26" s="202">
        <f t="shared" si="299"/>
        <v>0</v>
      </c>
      <c r="GQ26" s="461" t="s">
        <v>215</v>
      </c>
      <c r="GR26" s="533" t="s">
        <v>237</v>
      </c>
      <c r="GS26" s="529" t="s">
        <v>238</v>
      </c>
      <c r="GT26" s="383" t="s">
        <v>222</v>
      </c>
      <c r="GU26" s="379">
        <v>1</v>
      </c>
      <c r="GV26" s="380">
        <v>40000</v>
      </c>
      <c r="GW26" s="381">
        <f t="shared" si="324"/>
        <v>40000</v>
      </c>
      <c r="GX26" s="162">
        <f t="shared" si="300"/>
        <v>1</v>
      </c>
      <c r="GY26" s="190">
        <f t="shared" si="301"/>
        <v>1</v>
      </c>
      <c r="GZ26" s="190">
        <f t="shared" si="302"/>
        <v>1</v>
      </c>
      <c r="HA26" s="190">
        <f t="shared" si="303"/>
        <v>1</v>
      </c>
      <c r="HB26" s="190">
        <f t="shared" si="304"/>
        <v>1</v>
      </c>
      <c r="HC26" s="200">
        <f t="shared" si="305"/>
        <v>1</v>
      </c>
      <c r="HD26" s="210">
        <f t="shared" si="306"/>
        <v>40000</v>
      </c>
      <c r="HE26" s="202">
        <f t="shared" si="307"/>
        <v>0</v>
      </c>
      <c r="HH26" s="461" t="s">
        <v>215</v>
      </c>
      <c r="HI26" s="533" t="s">
        <v>237</v>
      </c>
      <c r="HJ26" s="529" t="s">
        <v>238</v>
      </c>
      <c r="HK26" s="383" t="s">
        <v>222</v>
      </c>
      <c r="HL26" s="379">
        <v>1</v>
      </c>
      <c r="HM26" s="380">
        <v>40075</v>
      </c>
      <c r="HN26" s="381">
        <f t="shared" si="325"/>
        <v>40075</v>
      </c>
      <c r="HO26" s="162">
        <f t="shared" si="308"/>
        <v>1</v>
      </c>
      <c r="HP26" s="190">
        <f t="shared" si="309"/>
        <v>1</v>
      </c>
      <c r="HQ26" s="190">
        <f t="shared" si="310"/>
        <v>1</v>
      </c>
      <c r="HR26" s="190">
        <f t="shared" si="311"/>
        <v>1</v>
      </c>
      <c r="HS26" s="190">
        <f t="shared" si="312"/>
        <v>1</v>
      </c>
      <c r="HT26" s="200">
        <f t="shared" si="313"/>
        <v>1</v>
      </c>
      <c r="HU26" s="210">
        <f t="shared" si="314"/>
        <v>40075</v>
      </c>
      <c r="HV26" s="202">
        <f t="shared" si="315"/>
        <v>0</v>
      </c>
      <c r="HY26" s="222"/>
      <c r="HZ26" s="168"/>
      <c r="IA26" s="212"/>
      <c r="IB26" s="206"/>
      <c r="IC26" s="207"/>
      <c r="ID26" s="208"/>
      <c r="IE26" s="209"/>
      <c r="IF26" s="209" t="e">
        <f t="shared" si="79"/>
        <v>#N/A</v>
      </c>
      <c r="IG26" s="199" t="e">
        <f t="shared" si="80"/>
        <v>#N/A</v>
      </c>
      <c r="IH26" s="200" t="e">
        <f t="shared" si="81"/>
        <v>#N/A</v>
      </c>
      <c r="II26" s="200">
        <f t="shared" si="82"/>
        <v>0</v>
      </c>
      <c r="IJ26" s="200">
        <f t="shared" si="83"/>
        <v>0</v>
      </c>
      <c r="IK26" s="200" t="e">
        <f t="shared" si="84"/>
        <v>#N/A</v>
      </c>
      <c r="IL26" s="210">
        <f t="shared" si="85"/>
        <v>0</v>
      </c>
      <c r="IM26" s="202">
        <f t="shared" si="86"/>
        <v>0</v>
      </c>
      <c r="IP26" s="222"/>
      <c r="IQ26" s="168"/>
      <c r="IR26" s="212"/>
      <c r="IS26" s="206"/>
      <c r="IT26" s="207"/>
      <c r="IU26" s="208"/>
      <c r="IV26" s="209"/>
      <c r="IW26" s="209" t="e">
        <f t="shared" si="87"/>
        <v>#N/A</v>
      </c>
      <c r="IX26" s="199" t="e">
        <f t="shared" si="88"/>
        <v>#N/A</v>
      </c>
      <c r="IY26" s="200" t="e">
        <f t="shared" si="89"/>
        <v>#N/A</v>
      </c>
      <c r="IZ26" s="200">
        <f t="shared" si="90"/>
        <v>0</v>
      </c>
      <c r="JA26" s="200">
        <f t="shared" si="91"/>
        <v>0</v>
      </c>
      <c r="JB26" s="200" t="e">
        <f t="shared" si="92"/>
        <v>#N/A</v>
      </c>
      <c r="JC26" s="210">
        <f t="shared" si="93"/>
        <v>0</v>
      </c>
      <c r="JD26" s="202">
        <f t="shared" si="94"/>
        <v>0</v>
      </c>
      <c r="JG26" s="222"/>
      <c r="JH26" s="168"/>
      <c r="JI26" s="212"/>
      <c r="JJ26" s="206"/>
      <c r="JK26" s="207"/>
      <c r="JL26" s="208"/>
      <c r="JM26" s="209"/>
      <c r="JN26" s="209" t="e">
        <f t="shared" si="95"/>
        <v>#N/A</v>
      </c>
      <c r="JO26" s="199" t="e">
        <f t="shared" si="96"/>
        <v>#N/A</v>
      </c>
      <c r="JP26" s="200" t="e">
        <f t="shared" si="97"/>
        <v>#N/A</v>
      </c>
      <c r="JQ26" s="200">
        <f t="shared" si="98"/>
        <v>0</v>
      </c>
      <c r="JR26" s="200">
        <f t="shared" si="99"/>
        <v>0</v>
      </c>
      <c r="JS26" s="200" t="e">
        <f t="shared" si="100"/>
        <v>#N/A</v>
      </c>
      <c r="JT26" s="210">
        <f t="shared" si="101"/>
        <v>0</v>
      </c>
      <c r="JU26" s="202">
        <f t="shared" si="102"/>
        <v>0</v>
      </c>
      <c r="JX26" s="222"/>
      <c r="JY26" s="168"/>
      <c r="JZ26" s="212"/>
      <c r="KA26" s="206"/>
      <c r="KB26" s="207"/>
      <c r="KC26" s="208"/>
      <c r="KD26" s="209"/>
      <c r="KE26" s="209" t="e">
        <f t="shared" si="103"/>
        <v>#N/A</v>
      </c>
      <c r="KF26" s="199" t="e">
        <f t="shared" si="104"/>
        <v>#N/A</v>
      </c>
      <c r="KG26" s="200" t="e">
        <f t="shared" si="105"/>
        <v>#N/A</v>
      </c>
      <c r="KH26" s="200">
        <f t="shared" si="106"/>
        <v>0</v>
      </c>
      <c r="KI26" s="200">
        <f t="shared" si="107"/>
        <v>0</v>
      </c>
      <c r="KJ26" s="200" t="e">
        <f t="shared" si="108"/>
        <v>#N/A</v>
      </c>
      <c r="KK26" s="210">
        <f t="shared" si="109"/>
        <v>0</v>
      </c>
      <c r="KL26" s="202">
        <f t="shared" si="110"/>
        <v>0</v>
      </c>
      <c r="KO26" s="222"/>
      <c r="KP26" s="168"/>
      <c r="KQ26" s="212"/>
      <c r="KR26" s="206"/>
      <c r="KS26" s="207"/>
      <c r="KT26" s="208"/>
      <c r="KU26" s="209"/>
      <c r="KV26" s="209" t="e">
        <f t="shared" si="111"/>
        <v>#N/A</v>
      </c>
      <c r="KW26" s="199" t="e">
        <f t="shared" si="112"/>
        <v>#N/A</v>
      </c>
      <c r="KX26" s="200" t="e">
        <f t="shared" si="113"/>
        <v>#N/A</v>
      </c>
      <c r="KY26" s="200">
        <f t="shared" si="114"/>
        <v>0</v>
      </c>
      <c r="KZ26" s="200">
        <f t="shared" si="115"/>
        <v>0</v>
      </c>
      <c r="LA26" s="200" t="e">
        <f t="shared" si="116"/>
        <v>#N/A</v>
      </c>
      <c r="LB26" s="210">
        <f t="shared" si="117"/>
        <v>0</v>
      </c>
      <c r="LC26" s="202">
        <f t="shared" si="118"/>
        <v>0</v>
      </c>
      <c r="LF26" s="222"/>
      <c r="LG26" s="168"/>
      <c r="LH26" s="212"/>
      <c r="LI26" s="206"/>
      <c r="LJ26" s="207"/>
      <c r="LK26" s="208"/>
      <c r="LL26" s="209"/>
      <c r="LM26" s="209" t="e">
        <f t="shared" si="119"/>
        <v>#N/A</v>
      </c>
      <c r="LN26" s="199" t="e">
        <f t="shared" si="120"/>
        <v>#N/A</v>
      </c>
      <c r="LO26" s="200" t="e">
        <f t="shared" si="121"/>
        <v>#N/A</v>
      </c>
      <c r="LP26" s="200">
        <f t="shared" si="122"/>
        <v>0</v>
      </c>
      <c r="LQ26" s="200">
        <f t="shared" si="123"/>
        <v>0</v>
      </c>
      <c r="LR26" s="200" t="e">
        <f t="shared" si="124"/>
        <v>#N/A</v>
      </c>
      <c r="LS26" s="210">
        <f t="shared" si="125"/>
        <v>0</v>
      </c>
      <c r="LT26" s="202">
        <f t="shared" si="126"/>
        <v>0</v>
      </c>
      <c r="LW26" s="222"/>
      <c r="LX26" s="168"/>
      <c r="LY26" s="212"/>
      <c r="LZ26" s="206"/>
      <c r="MA26" s="207"/>
      <c r="MB26" s="208"/>
      <c r="MC26" s="209"/>
      <c r="MD26" s="209" t="e">
        <f t="shared" si="127"/>
        <v>#N/A</v>
      </c>
      <c r="ME26" s="199" t="e">
        <f t="shared" si="128"/>
        <v>#N/A</v>
      </c>
      <c r="MF26" s="200" t="e">
        <f t="shared" si="129"/>
        <v>#N/A</v>
      </c>
      <c r="MG26" s="200">
        <f t="shared" si="130"/>
        <v>0</v>
      </c>
      <c r="MH26" s="200">
        <f t="shared" si="131"/>
        <v>0</v>
      </c>
      <c r="MI26" s="200" t="e">
        <f t="shared" si="132"/>
        <v>#N/A</v>
      </c>
      <c r="MJ26" s="210">
        <f t="shared" si="133"/>
        <v>0</v>
      </c>
      <c r="MK26" s="202">
        <f t="shared" si="134"/>
        <v>0</v>
      </c>
      <c r="MN26" s="222"/>
      <c r="MO26" s="168"/>
      <c r="MP26" s="212"/>
      <c r="MQ26" s="206"/>
      <c r="MR26" s="207"/>
      <c r="MS26" s="208"/>
      <c r="MT26" s="209"/>
      <c r="MU26" s="209" t="e">
        <f t="shared" si="135"/>
        <v>#N/A</v>
      </c>
      <c r="MV26" s="199" t="e">
        <f t="shared" si="136"/>
        <v>#N/A</v>
      </c>
      <c r="MW26" s="200" t="e">
        <f t="shared" si="137"/>
        <v>#N/A</v>
      </c>
      <c r="MX26" s="200">
        <f t="shared" si="138"/>
        <v>0</v>
      </c>
      <c r="MY26" s="200">
        <f t="shared" si="139"/>
        <v>0</v>
      </c>
      <c r="MZ26" s="200" t="e">
        <f t="shared" si="140"/>
        <v>#N/A</v>
      </c>
      <c r="NA26" s="210">
        <f t="shared" si="141"/>
        <v>0</v>
      </c>
      <c r="NB26" s="202">
        <f t="shared" si="142"/>
        <v>0</v>
      </c>
      <c r="NE26" s="222"/>
      <c r="NF26" s="168"/>
      <c r="NG26" s="212"/>
      <c r="NH26" s="206"/>
      <c r="NI26" s="207"/>
      <c r="NJ26" s="208"/>
      <c r="NK26" s="209"/>
      <c r="NL26" s="209" t="e">
        <f t="shared" si="143"/>
        <v>#N/A</v>
      </c>
      <c r="NM26" s="199" t="e">
        <f t="shared" si="144"/>
        <v>#N/A</v>
      </c>
      <c r="NN26" s="200" t="e">
        <f t="shared" si="145"/>
        <v>#N/A</v>
      </c>
      <c r="NO26" s="200">
        <f t="shared" si="146"/>
        <v>0</v>
      </c>
      <c r="NP26" s="200">
        <f t="shared" si="147"/>
        <v>0</v>
      </c>
      <c r="NQ26" s="200" t="e">
        <f t="shared" si="148"/>
        <v>#N/A</v>
      </c>
      <c r="NR26" s="210">
        <f t="shared" si="149"/>
        <v>0</v>
      </c>
      <c r="NS26" s="202">
        <f t="shared" si="150"/>
        <v>0</v>
      </c>
      <c r="NV26" s="222"/>
      <c r="NW26" s="168"/>
      <c r="NX26" s="212"/>
      <c r="NY26" s="206"/>
      <c r="NZ26" s="207"/>
      <c r="OA26" s="208"/>
      <c r="OB26" s="209"/>
      <c r="OC26" s="209" t="e">
        <f t="shared" si="151"/>
        <v>#N/A</v>
      </c>
      <c r="OD26" s="199" t="e">
        <f t="shared" si="152"/>
        <v>#N/A</v>
      </c>
      <c r="OE26" s="200" t="e">
        <f t="shared" si="153"/>
        <v>#N/A</v>
      </c>
      <c r="OF26" s="200">
        <f t="shared" si="154"/>
        <v>0</v>
      </c>
      <c r="OG26" s="200">
        <f t="shared" si="155"/>
        <v>0</v>
      </c>
      <c r="OH26" s="200" t="e">
        <f t="shared" si="156"/>
        <v>#N/A</v>
      </c>
      <c r="OI26" s="210">
        <f t="shared" si="157"/>
        <v>0</v>
      </c>
      <c r="OJ26" s="202">
        <f t="shared" si="158"/>
        <v>0</v>
      </c>
      <c r="OM26" s="222"/>
      <c r="ON26" s="168"/>
      <c r="OO26" s="212"/>
      <c r="OP26" s="206"/>
      <c r="OQ26" s="207"/>
      <c r="OR26" s="208"/>
      <c r="OS26" s="209"/>
      <c r="OT26" s="209" t="e">
        <f t="shared" si="159"/>
        <v>#N/A</v>
      </c>
      <c r="OU26" s="199" t="e">
        <f t="shared" si="160"/>
        <v>#N/A</v>
      </c>
      <c r="OV26" s="200" t="e">
        <f t="shared" si="161"/>
        <v>#N/A</v>
      </c>
      <c r="OW26" s="200">
        <f t="shared" si="162"/>
        <v>0</v>
      </c>
      <c r="OX26" s="200">
        <f t="shared" si="163"/>
        <v>0</v>
      </c>
      <c r="OY26" s="200" t="e">
        <f t="shared" si="164"/>
        <v>#N/A</v>
      </c>
      <c r="OZ26" s="210">
        <f t="shared" si="165"/>
        <v>0</v>
      </c>
      <c r="PA26" s="202">
        <f t="shared" si="166"/>
        <v>0</v>
      </c>
      <c r="PD26" s="222"/>
      <c r="PE26" s="168"/>
      <c r="PF26" s="212"/>
      <c r="PG26" s="206"/>
      <c r="PH26" s="207"/>
      <c r="PI26" s="208"/>
      <c r="PJ26" s="209"/>
      <c r="PK26" s="209" t="e">
        <f t="shared" si="167"/>
        <v>#N/A</v>
      </c>
      <c r="PL26" s="199" t="e">
        <f t="shared" si="168"/>
        <v>#N/A</v>
      </c>
      <c r="PM26" s="200" t="e">
        <f t="shared" si="169"/>
        <v>#N/A</v>
      </c>
      <c r="PN26" s="200">
        <f t="shared" si="170"/>
        <v>0</v>
      </c>
      <c r="PO26" s="200">
        <f t="shared" si="171"/>
        <v>0</v>
      </c>
      <c r="PP26" s="200" t="e">
        <f t="shared" si="172"/>
        <v>#N/A</v>
      </c>
      <c r="PQ26" s="210">
        <f t="shared" si="173"/>
        <v>0</v>
      </c>
      <c r="PR26" s="202">
        <f t="shared" si="174"/>
        <v>0</v>
      </c>
      <c r="PU26" s="222"/>
      <c r="PV26" s="168"/>
      <c r="PW26" s="212"/>
      <c r="PX26" s="206"/>
      <c r="PY26" s="207"/>
      <c r="PZ26" s="208"/>
      <c r="QA26" s="209"/>
      <c r="QB26" s="209" t="e">
        <f t="shared" si="175"/>
        <v>#N/A</v>
      </c>
      <c r="QC26" s="199" t="e">
        <f t="shared" si="176"/>
        <v>#N/A</v>
      </c>
      <c r="QD26" s="200" t="e">
        <f t="shared" si="177"/>
        <v>#N/A</v>
      </c>
      <c r="QE26" s="200">
        <f t="shared" si="178"/>
        <v>0</v>
      </c>
      <c r="QF26" s="200">
        <f t="shared" si="179"/>
        <v>0</v>
      </c>
      <c r="QG26" s="200" t="e">
        <f t="shared" si="180"/>
        <v>#N/A</v>
      </c>
      <c r="QH26" s="210">
        <f t="shared" si="181"/>
        <v>0</v>
      </c>
      <c r="QI26" s="202">
        <f t="shared" si="182"/>
        <v>0</v>
      </c>
      <c r="QL26" s="222"/>
      <c r="QM26" s="168"/>
      <c r="QN26" s="212"/>
      <c r="QO26" s="206"/>
      <c r="QP26" s="207"/>
      <c r="QQ26" s="208"/>
      <c r="QR26" s="209"/>
      <c r="QS26" s="209" t="e">
        <f t="shared" si="183"/>
        <v>#N/A</v>
      </c>
      <c r="QT26" s="199" t="e">
        <f t="shared" si="184"/>
        <v>#N/A</v>
      </c>
      <c r="QU26" s="200" t="e">
        <f t="shared" si="185"/>
        <v>#N/A</v>
      </c>
      <c r="QV26" s="200">
        <f t="shared" si="186"/>
        <v>0</v>
      </c>
      <c r="QW26" s="200">
        <f t="shared" si="187"/>
        <v>0</v>
      </c>
      <c r="QX26" s="200" t="e">
        <f t="shared" si="188"/>
        <v>#N/A</v>
      </c>
      <c r="QY26" s="210">
        <f t="shared" si="189"/>
        <v>0</v>
      </c>
      <c r="QZ26" s="202">
        <f t="shared" si="190"/>
        <v>0</v>
      </c>
      <c r="RC26" s="222"/>
      <c r="RD26" s="168"/>
      <c r="RE26" s="212"/>
      <c r="RF26" s="206"/>
      <c r="RG26" s="207"/>
      <c r="RH26" s="208"/>
      <c r="RI26" s="209"/>
      <c r="RJ26" s="209" t="e">
        <f t="shared" si="191"/>
        <v>#N/A</v>
      </c>
      <c r="RK26" s="199" t="e">
        <f t="shared" si="192"/>
        <v>#N/A</v>
      </c>
      <c r="RL26" s="200" t="e">
        <f t="shared" si="193"/>
        <v>#N/A</v>
      </c>
      <c r="RM26" s="200">
        <f t="shared" si="194"/>
        <v>0</v>
      </c>
      <c r="RN26" s="200">
        <f t="shared" si="195"/>
        <v>0</v>
      </c>
      <c r="RO26" s="200" t="e">
        <f t="shared" si="196"/>
        <v>#N/A</v>
      </c>
      <c r="RP26" s="210">
        <f t="shared" si="197"/>
        <v>0</v>
      </c>
      <c r="RQ26" s="202">
        <f t="shared" si="198"/>
        <v>0</v>
      </c>
      <c r="RT26" s="222"/>
      <c r="RU26" s="168"/>
      <c r="RV26" s="212"/>
      <c r="RW26" s="206"/>
      <c r="RX26" s="207"/>
      <c r="RY26" s="208"/>
      <c r="RZ26" s="209"/>
      <c r="SA26" s="209" t="e">
        <f t="shared" si="199"/>
        <v>#N/A</v>
      </c>
      <c r="SB26" s="199" t="e">
        <f t="shared" si="200"/>
        <v>#N/A</v>
      </c>
      <c r="SC26" s="200" t="e">
        <f t="shared" si="201"/>
        <v>#N/A</v>
      </c>
      <c r="SD26" s="200">
        <f t="shared" si="202"/>
        <v>0</v>
      </c>
      <c r="SE26" s="200">
        <f t="shared" si="203"/>
        <v>0</v>
      </c>
      <c r="SF26" s="200" t="e">
        <f t="shared" si="204"/>
        <v>#N/A</v>
      </c>
      <c r="SG26" s="210">
        <f t="shared" si="205"/>
        <v>0</v>
      </c>
      <c r="SH26" s="202">
        <f t="shared" si="206"/>
        <v>0</v>
      </c>
      <c r="SK26" s="222"/>
      <c r="SL26" s="168"/>
      <c r="SM26" s="212"/>
      <c r="SN26" s="206"/>
      <c r="SO26" s="207"/>
      <c r="SP26" s="208"/>
      <c r="SQ26" s="209"/>
      <c r="SR26" s="209" t="e">
        <f t="shared" si="207"/>
        <v>#N/A</v>
      </c>
      <c r="SS26" s="199" t="e">
        <f t="shared" si="208"/>
        <v>#N/A</v>
      </c>
      <c r="ST26" s="200" t="e">
        <f t="shared" si="209"/>
        <v>#N/A</v>
      </c>
      <c r="SU26" s="200">
        <f t="shared" si="210"/>
        <v>0</v>
      </c>
      <c r="SV26" s="200">
        <f t="shared" si="211"/>
        <v>0</v>
      </c>
      <c r="SW26" s="200" t="e">
        <f t="shared" si="212"/>
        <v>#N/A</v>
      </c>
      <c r="SX26" s="210">
        <f t="shared" si="213"/>
        <v>0</v>
      </c>
      <c r="SY26" s="202">
        <f t="shared" si="214"/>
        <v>0</v>
      </c>
    </row>
    <row r="27" spans="2:519" ht="90" customHeight="1" thickTop="1" thickBot="1">
      <c r="B27" s="203" t="s">
        <v>215</v>
      </c>
      <c r="C27" s="223" t="s">
        <v>239</v>
      </c>
      <c r="D27" s="168" t="s">
        <v>240</v>
      </c>
      <c r="E27" s="212" t="s">
        <v>222</v>
      </c>
      <c r="F27" s="206">
        <v>1</v>
      </c>
      <c r="G27" s="207">
        <v>0</v>
      </c>
      <c r="H27" s="208">
        <f t="shared" si="316"/>
        <v>0</v>
      </c>
      <c r="I27" s="646"/>
      <c r="L27" s="375" t="s">
        <v>215</v>
      </c>
      <c r="M27" s="398">
        <v>2.13</v>
      </c>
      <c r="N27" s="392" t="s">
        <v>240</v>
      </c>
      <c r="O27" s="383" t="s">
        <v>222</v>
      </c>
      <c r="P27" s="379">
        <v>1</v>
      </c>
      <c r="Q27" s="380">
        <v>9000</v>
      </c>
      <c r="R27" s="381">
        <f t="shared" si="317"/>
        <v>9000</v>
      </c>
      <c r="S27" s="162">
        <f t="shared" si="215"/>
        <v>1</v>
      </c>
      <c r="T27" s="190">
        <f t="shared" si="11"/>
        <v>1</v>
      </c>
      <c r="U27" s="190">
        <f t="shared" si="216"/>
        <v>1</v>
      </c>
      <c r="V27" s="190">
        <f t="shared" si="12"/>
        <v>1</v>
      </c>
      <c r="W27" s="190">
        <f t="shared" si="13"/>
        <v>1</v>
      </c>
      <c r="X27" s="200">
        <f t="shared" si="14"/>
        <v>1</v>
      </c>
      <c r="Y27" s="210">
        <f t="shared" si="15"/>
        <v>9000</v>
      </c>
      <c r="Z27" s="202">
        <f t="shared" si="16"/>
        <v>0</v>
      </c>
      <c r="AA27" s="185"/>
      <c r="AB27" s="185"/>
      <c r="AC27" s="375" t="s">
        <v>215</v>
      </c>
      <c r="AD27" s="398" t="s">
        <v>239</v>
      </c>
      <c r="AE27" s="392" t="s">
        <v>240</v>
      </c>
      <c r="AF27" s="383" t="s">
        <v>222</v>
      </c>
      <c r="AG27" s="379">
        <v>1</v>
      </c>
      <c r="AH27" s="380">
        <v>14940</v>
      </c>
      <c r="AI27" s="381">
        <f t="shared" si="318"/>
        <v>14940</v>
      </c>
      <c r="AJ27" s="162">
        <f t="shared" si="217"/>
        <v>1</v>
      </c>
      <c r="AK27" s="190">
        <f t="shared" si="218"/>
        <v>1</v>
      </c>
      <c r="AL27" s="190">
        <f t="shared" si="219"/>
        <v>1</v>
      </c>
      <c r="AM27" s="190">
        <f t="shared" si="220"/>
        <v>1</v>
      </c>
      <c r="AN27" s="190">
        <f t="shared" si="221"/>
        <v>1</v>
      </c>
      <c r="AO27" s="200">
        <f t="shared" si="222"/>
        <v>1</v>
      </c>
      <c r="AP27" s="210">
        <f t="shared" si="223"/>
        <v>14940</v>
      </c>
      <c r="AQ27" s="202">
        <f t="shared" si="224"/>
        <v>0</v>
      </c>
      <c r="AR27" s="185"/>
      <c r="AS27" s="185"/>
      <c r="AT27" s="461" t="s">
        <v>215</v>
      </c>
      <c r="AU27" s="471" t="s">
        <v>239</v>
      </c>
      <c r="AV27" s="168" t="s">
        <v>240</v>
      </c>
      <c r="AW27" s="453" t="s">
        <v>222</v>
      </c>
      <c r="AX27" s="454">
        <v>1</v>
      </c>
      <c r="AY27" s="455">
        <v>2700</v>
      </c>
      <c r="AZ27" s="452">
        <f t="shared" si="319"/>
        <v>2700</v>
      </c>
      <c r="BA27" s="162">
        <f t="shared" si="225"/>
        <v>1</v>
      </c>
      <c r="BB27" s="190">
        <f t="shared" si="226"/>
        <v>1</v>
      </c>
      <c r="BC27" s="190">
        <f t="shared" si="227"/>
        <v>1</v>
      </c>
      <c r="BD27" s="190">
        <f t="shared" si="228"/>
        <v>1</v>
      </c>
      <c r="BE27" s="190">
        <f t="shared" si="229"/>
        <v>1</v>
      </c>
      <c r="BF27" s="200">
        <f t="shared" si="230"/>
        <v>1</v>
      </c>
      <c r="BG27" s="210">
        <f t="shared" si="231"/>
        <v>2700</v>
      </c>
      <c r="BH27" s="202">
        <f t="shared" si="232"/>
        <v>0</v>
      </c>
      <c r="BK27" s="461" t="s">
        <v>215</v>
      </c>
      <c r="BL27" s="533" t="s">
        <v>239</v>
      </c>
      <c r="BM27" s="529" t="s">
        <v>240</v>
      </c>
      <c r="BN27" s="383" t="s">
        <v>222</v>
      </c>
      <c r="BO27" s="379">
        <v>1</v>
      </c>
      <c r="BP27" s="380">
        <v>11175.599999999999</v>
      </c>
      <c r="BQ27" s="381">
        <f t="shared" si="233"/>
        <v>11175.599999999999</v>
      </c>
      <c r="BR27" s="162">
        <f t="shared" si="234"/>
        <v>1</v>
      </c>
      <c r="BS27" s="190">
        <f t="shared" si="235"/>
        <v>1</v>
      </c>
      <c r="BT27" s="190">
        <f t="shared" si="236"/>
        <v>1</v>
      </c>
      <c r="BU27" s="190">
        <f t="shared" si="237"/>
        <v>1</v>
      </c>
      <c r="BV27" s="190">
        <f t="shared" si="238"/>
        <v>1</v>
      </c>
      <c r="BW27" s="200">
        <f t="shared" si="239"/>
        <v>1</v>
      </c>
      <c r="BX27" s="210">
        <f t="shared" si="240"/>
        <v>11176</v>
      </c>
      <c r="BY27" s="202">
        <f t="shared" si="241"/>
        <v>-0.40000000000145519</v>
      </c>
      <c r="CB27" s="461" t="s">
        <v>215</v>
      </c>
      <c r="CC27" s="533" t="s">
        <v>239</v>
      </c>
      <c r="CD27" s="529" t="s">
        <v>240</v>
      </c>
      <c r="CE27" s="383" t="s">
        <v>222</v>
      </c>
      <c r="CF27" s="379">
        <v>1</v>
      </c>
      <c r="CG27" s="380">
        <v>10000</v>
      </c>
      <c r="CH27" s="381">
        <f t="shared" si="320"/>
        <v>10000</v>
      </c>
      <c r="CI27" s="162">
        <f t="shared" si="242"/>
        <v>1</v>
      </c>
      <c r="CJ27" s="190">
        <f t="shared" si="243"/>
        <v>1</v>
      </c>
      <c r="CK27" s="190">
        <f t="shared" si="244"/>
        <v>1</v>
      </c>
      <c r="CL27" s="190">
        <f t="shared" si="245"/>
        <v>1</v>
      </c>
      <c r="CM27" s="190">
        <f t="shared" si="246"/>
        <v>1</v>
      </c>
      <c r="CN27" s="200">
        <f t="shared" si="247"/>
        <v>1</v>
      </c>
      <c r="CO27" s="210">
        <f t="shared" si="248"/>
        <v>10000</v>
      </c>
      <c r="CP27" s="202">
        <f t="shared" si="249"/>
        <v>0</v>
      </c>
      <c r="CS27" s="461" t="s">
        <v>215</v>
      </c>
      <c r="CT27" s="533" t="s">
        <v>239</v>
      </c>
      <c r="CU27" s="529" t="s">
        <v>240</v>
      </c>
      <c r="CV27" s="383" t="s">
        <v>222</v>
      </c>
      <c r="CW27" s="379">
        <v>1</v>
      </c>
      <c r="CX27" s="565">
        <v>20873</v>
      </c>
      <c r="CY27" s="381">
        <f t="shared" si="250"/>
        <v>20873</v>
      </c>
      <c r="CZ27" s="162">
        <f t="shared" si="251"/>
        <v>1</v>
      </c>
      <c r="DA27" s="190">
        <f t="shared" si="252"/>
        <v>1</v>
      </c>
      <c r="DB27" s="190">
        <f t="shared" si="253"/>
        <v>1</v>
      </c>
      <c r="DC27" s="190">
        <f t="shared" si="254"/>
        <v>1</v>
      </c>
      <c r="DD27" s="190">
        <f t="shared" si="255"/>
        <v>1</v>
      </c>
      <c r="DE27" s="200">
        <f t="shared" si="256"/>
        <v>1</v>
      </c>
      <c r="DF27" s="210">
        <f t="shared" si="257"/>
        <v>20873</v>
      </c>
      <c r="DG27" s="202">
        <f t="shared" si="258"/>
        <v>0</v>
      </c>
      <c r="DJ27" s="461" t="s">
        <v>215</v>
      </c>
      <c r="DK27" s="533" t="s">
        <v>239</v>
      </c>
      <c r="DL27" s="529" t="s">
        <v>240</v>
      </c>
      <c r="DM27" s="383" t="s">
        <v>222</v>
      </c>
      <c r="DN27" s="379">
        <v>1</v>
      </c>
      <c r="DO27" s="380">
        <v>10290</v>
      </c>
      <c r="DP27" s="381">
        <f t="shared" si="321"/>
        <v>10290</v>
      </c>
      <c r="DQ27" s="162">
        <f t="shared" si="259"/>
        <v>1</v>
      </c>
      <c r="DR27" s="190">
        <f t="shared" si="260"/>
        <v>1</v>
      </c>
      <c r="DS27" s="190">
        <f t="shared" si="261"/>
        <v>1</v>
      </c>
      <c r="DT27" s="190">
        <f t="shared" si="262"/>
        <v>1</v>
      </c>
      <c r="DU27" s="190">
        <f t="shared" si="263"/>
        <v>1</v>
      </c>
      <c r="DV27" s="200">
        <f t="shared" si="264"/>
        <v>1</v>
      </c>
      <c r="DW27" s="210">
        <f t="shared" si="265"/>
        <v>10290</v>
      </c>
      <c r="DX27" s="202">
        <f t="shared" si="266"/>
        <v>0</v>
      </c>
      <c r="EA27" s="461" t="s">
        <v>215</v>
      </c>
      <c r="EB27" s="533" t="s">
        <v>239</v>
      </c>
      <c r="EC27" s="529" t="s">
        <v>240</v>
      </c>
      <c r="ED27" s="383" t="s">
        <v>222</v>
      </c>
      <c r="EE27" s="379">
        <v>1</v>
      </c>
      <c r="EF27" s="380">
        <v>13100</v>
      </c>
      <c r="EG27" s="381">
        <f t="shared" si="47"/>
        <v>13100</v>
      </c>
      <c r="EH27" s="162">
        <f t="shared" si="267"/>
        <v>1</v>
      </c>
      <c r="EI27" s="190">
        <f t="shared" si="268"/>
        <v>1</v>
      </c>
      <c r="EJ27" s="190">
        <f t="shared" si="269"/>
        <v>1</v>
      </c>
      <c r="EK27" s="190">
        <f t="shared" si="270"/>
        <v>1</v>
      </c>
      <c r="EL27" s="190">
        <f t="shared" si="271"/>
        <v>1</v>
      </c>
      <c r="EM27" s="200">
        <f t="shared" si="272"/>
        <v>1</v>
      </c>
      <c r="EN27" s="210">
        <f t="shared" si="273"/>
        <v>13100</v>
      </c>
      <c r="EO27" s="202">
        <f t="shared" si="274"/>
        <v>0</v>
      </c>
      <c r="ER27" s="461" t="s">
        <v>215</v>
      </c>
      <c r="ES27" s="533" t="s">
        <v>239</v>
      </c>
      <c r="ET27" s="529" t="s">
        <v>240</v>
      </c>
      <c r="EU27" s="383" t="s">
        <v>222</v>
      </c>
      <c r="EV27" s="379">
        <v>1</v>
      </c>
      <c r="EW27" s="380">
        <v>11120</v>
      </c>
      <c r="EX27" s="381">
        <f t="shared" si="275"/>
        <v>11120</v>
      </c>
      <c r="EY27" s="162">
        <f t="shared" si="276"/>
        <v>1</v>
      </c>
      <c r="EZ27" s="190">
        <f t="shared" si="277"/>
        <v>1</v>
      </c>
      <c r="FA27" s="190">
        <f t="shared" si="278"/>
        <v>1</v>
      </c>
      <c r="FB27" s="190">
        <f t="shared" si="279"/>
        <v>1</v>
      </c>
      <c r="FC27" s="190">
        <f t="shared" si="280"/>
        <v>1</v>
      </c>
      <c r="FD27" s="200">
        <f t="shared" si="281"/>
        <v>1</v>
      </c>
      <c r="FE27" s="210">
        <f t="shared" si="282"/>
        <v>11120</v>
      </c>
      <c r="FF27" s="202">
        <f t="shared" si="283"/>
        <v>0</v>
      </c>
      <c r="FI27" s="461" t="s">
        <v>215</v>
      </c>
      <c r="FJ27" s="533" t="s">
        <v>239</v>
      </c>
      <c r="FK27" s="529" t="s">
        <v>240</v>
      </c>
      <c r="FL27" s="383" t="s">
        <v>222</v>
      </c>
      <c r="FM27" s="379">
        <v>1</v>
      </c>
      <c r="FN27" s="380">
        <v>9282</v>
      </c>
      <c r="FO27" s="381">
        <f t="shared" si="322"/>
        <v>9282</v>
      </c>
      <c r="FP27" s="162">
        <f t="shared" si="284"/>
        <v>1</v>
      </c>
      <c r="FQ27" s="190">
        <f t="shared" si="285"/>
        <v>1</v>
      </c>
      <c r="FR27" s="190">
        <f t="shared" si="286"/>
        <v>1</v>
      </c>
      <c r="FS27" s="190">
        <f t="shared" si="287"/>
        <v>1</v>
      </c>
      <c r="FT27" s="190">
        <f t="shared" si="288"/>
        <v>1</v>
      </c>
      <c r="FU27" s="200">
        <f t="shared" si="289"/>
        <v>1</v>
      </c>
      <c r="FV27" s="210">
        <f t="shared" si="290"/>
        <v>9282</v>
      </c>
      <c r="FW27" s="202">
        <f t="shared" si="291"/>
        <v>0</v>
      </c>
      <c r="FZ27" s="461" t="s">
        <v>215</v>
      </c>
      <c r="GA27" s="533" t="s">
        <v>239</v>
      </c>
      <c r="GB27" s="529" t="s">
        <v>240</v>
      </c>
      <c r="GC27" s="383" t="s">
        <v>222</v>
      </c>
      <c r="GD27" s="379">
        <v>1</v>
      </c>
      <c r="GE27" s="582">
        <v>10500</v>
      </c>
      <c r="GF27" s="381">
        <f t="shared" si="323"/>
        <v>10500</v>
      </c>
      <c r="GG27" s="162">
        <f t="shared" si="292"/>
        <v>1</v>
      </c>
      <c r="GH27" s="190">
        <f t="shared" si="293"/>
        <v>1</v>
      </c>
      <c r="GI27" s="190">
        <f t="shared" si="294"/>
        <v>1</v>
      </c>
      <c r="GJ27" s="190">
        <f t="shared" si="295"/>
        <v>1</v>
      </c>
      <c r="GK27" s="190">
        <f t="shared" si="296"/>
        <v>1</v>
      </c>
      <c r="GL27" s="200">
        <f t="shared" si="297"/>
        <v>1</v>
      </c>
      <c r="GM27" s="210">
        <f t="shared" si="298"/>
        <v>10500</v>
      </c>
      <c r="GN27" s="202">
        <f t="shared" si="299"/>
        <v>0</v>
      </c>
      <c r="GQ27" s="461" t="s">
        <v>215</v>
      </c>
      <c r="GR27" s="533" t="s">
        <v>239</v>
      </c>
      <c r="GS27" s="529" t="s">
        <v>240</v>
      </c>
      <c r="GT27" s="383" t="s">
        <v>222</v>
      </c>
      <c r="GU27" s="379">
        <v>1</v>
      </c>
      <c r="GV27" s="380">
        <v>10000</v>
      </c>
      <c r="GW27" s="381">
        <f t="shared" si="324"/>
        <v>10000</v>
      </c>
      <c r="GX27" s="162">
        <f t="shared" si="300"/>
        <v>1</v>
      </c>
      <c r="GY27" s="190">
        <f t="shared" si="301"/>
        <v>1</v>
      </c>
      <c r="GZ27" s="190">
        <f t="shared" si="302"/>
        <v>1</v>
      </c>
      <c r="HA27" s="190">
        <f t="shared" si="303"/>
        <v>1</v>
      </c>
      <c r="HB27" s="190">
        <f t="shared" si="304"/>
        <v>1</v>
      </c>
      <c r="HC27" s="200">
        <f t="shared" si="305"/>
        <v>1</v>
      </c>
      <c r="HD27" s="210">
        <f t="shared" si="306"/>
        <v>10000</v>
      </c>
      <c r="HE27" s="202">
        <f t="shared" si="307"/>
        <v>0</v>
      </c>
      <c r="HH27" s="461" t="s">
        <v>215</v>
      </c>
      <c r="HI27" s="533" t="s">
        <v>239</v>
      </c>
      <c r="HJ27" s="529" t="s">
        <v>240</v>
      </c>
      <c r="HK27" s="383" t="s">
        <v>222</v>
      </c>
      <c r="HL27" s="379">
        <v>1</v>
      </c>
      <c r="HM27" s="380">
        <v>17175</v>
      </c>
      <c r="HN27" s="381">
        <f t="shared" si="325"/>
        <v>17175</v>
      </c>
      <c r="HO27" s="162">
        <f t="shared" si="308"/>
        <v>1</v>
      </c>
      <c r="HP27" s="190">
        <f t="shared" si="309"/>
        <v>1</v>
      </c>
      <c r="HQ27" s="190">
        <f t="shared" si="310"/>
        <v>1</v>
      </c>
      <c r="HR27" s="190">
        <f t="shared" si="311"/>
        <v>1</v>
      </c>
      <c r="HS27" s="190">
        <f t="shared" si="312"/>
        <v>1</v>
      </c>
      <c r="HT27" s="200">
        <f t="shared" si="313"/>
        <v>1</v>
      </c>
      <c r="HU27" s="210">
        <f t="shared" si="314"/>
        <v>17175</v>
      </c>
      <c r="HV27" s="202">
        <f t="shared" si="315"/>
        <v>0</v>
      </c>
      <c r="HY27" s="223"/>
      <c r="HZ27" s="168"/>
      <c r="IA27" s="212"/>
      <c r="IB27" s="206"/>
      <c r="IC27" s="207"/>
      <c r="ID27" s="208"/>
      <c r="IE27" s="209"/>
      <c r="IF27" s="209" t="e">
        <f t="shared" si="79"/>
        <v>#N/A</v>
      </c>
      <c r="IG27" s="199" t="e">
        <f t="shared" si="80"/>
        <v>#N/A</v>
      </c>
      <c r="IH27" s="200" t="e">
        <f t="shared" si="81"/>
        <v>#N/A</v>
      </c>
      <c r="II27" s="200">
        <f t="shared" si="82"/>
        <v>0</v>
      </c>
      <c r="IJ27" s="200">
        <f t="shared" si="83"/>
        <v>0</v>
      </c>
      <c r="IK27" s="200" t="e">
        <f t="shared" si="84"/>
        <v>#N/A</v>
      </c>
      <c r="IL27" s="210">
        <f t="shared" si="85"/>
        <v>0</v>
      </c>
      <c r="IM27" s="202">
        <f t="shared" si="86"/>
        <v>0</v>
      </c>
      <c r="IP27" s="223"/>
      <c r="IQ27" s="168"/>
      <c r="IR27" s="212"/>
      <c r="IS27" s="206"/>
      <c r="IT27" s="207"/>
      <c r="IU27" s="208"/>
      <c r="IV27" s="209"/>
      <c r="IW27" s="209" t="e">
        <f t="shared" si="87"/>
        <v>#N/A</v>
      </c>
      <c r="IX27" s="199" t="e">
        <f t="shared" si="88"/>
        <v>#N/A</v>
      </c>
      <c r="IY27" s="200" t="e">
        <f t="shared" si="89"/>
        <v>#N/A</v>
      </c>
      <c r="IZ27" s="200">
        <f t="shared" si="90"/>
        <v>0</v>
      </c>
      <c r="JA27" s="200">
        <f t="shared" si="91"/>
        <v>0</v>
      </c>
      <c r="JB27" s="200" t="e">
        <f t="shared" si="92"/>
        <v>#N/A</v>
      </c>
      <c r="JC27" s="210">
        <f t="shared" si="93"/>
        <v>0</v>
      </c>
      <c r="JD27" s="202">
        <f t="shared" si="94"/>
        <v>0</v>
      </c>
      <c r="JG27" s="223"/>
      <c r="JH27" s="168"/>
      <c r="JI27" s="212"/>
      <c r="JJ27" s="206"/>
      <c r="JK27" s="207"/>
      <c r="JL27" s="208"/>
      <c r="JM27" s="209"/>
      <c r="JN27" s="209" t="e">
        <f t="shared" si="95"/>
        <v>#N/A</v>
      </c>
      <c r="JO27" s="199" t="e">
        <f t="shared" si="96"/>
        <v>#N/A</v>
      </c>
      <c r="JP27" s="200" t="e">
        <f t="shared" si="97"/>
        <v>#N/A</v>
      </c>
      <c r="JQ27" s="200">
        <f t="shared" si="98"/>
        <v>0</v>
      </c>
      <c r="JR27" s="200">
        <f t="shared" si="99"/>
        <v>0</v>
      </c>
      <c r="JS27" s="200" t="e">
        <f t="shared" si="100"/>
        <v>#N/A</v>
      </c>
      <c r="JT27" s="210">
        <f t="shared" si="101"/>
        <v>0</v>
      </c>
      <c r="JU27" s="202">
        <f t="shared" si="102"/>
        <v>0</v>
      </c>
      <c r="JX27" s="223"/>
      <c r="JY27" s="168"/>
      <c r="JZ27" s="212"/>
      <c r="KA27" s="206"/>
      <c r="KB27" s="207"/>
      <c r="KC27" s="208"/>
      <c r="KD27" s="209"/>
      <c r="KE27" s="209" t="e">
        <f t="shared" si="103"/>
        <v>#N/A</v>
      </c>
      <c r="KF27" s="199" t="e">
        <f t="shared" si="104"/>
        <v>#N/A</v>
      </c>
      <c r="KG27" s="200" t="e">
        <f t="shared" si="105"/>
        <v>#N/A</v>
      </c>
      <c r="KH27" s="200">
        <f t="shared" si="106"/>
        <v>0</v>
      </c>
      <c r="KI27" s="200">
        <f t="shared" si="107"/>
        <v>0</v>
      </c>
      <c r="KJ27" s="200" t="e">
        <f t="shared" si="108"/>
        <v>#N/A</v>
      </c>
      <c r="KK27" s="210">
        <f t="shared" si="109"/>
        <v>0</v>
      </c>
      <c r="KL27" s="202">
        <f t="shared" si="110"/>
        <v>0</v>
      </c>
      <c r="KO27" s="223"/>
      <c r="KP27" s="168"/>
      <c r="KQ27" s="212"/>
      <c r="KR27" s="206"/>
      <c r="KS27" s="207"/>
      <c r="KT27" s="208"/>
      <c r="KU27" s="209"/>
      <c r="KV27" s="209" t="e">
        <f t="shared" si="111"/>
        <v>#N/A</v>
      </c>
      <c r="KW27" s="199" t="e">
        <f t="shared" si="112"/>
        <v>#N/A</v>
      </c>
      <c r="KX27" s="200" t="e">
        <f t="shared" si="113"/>
        <v>#N/A</v>
      </c>
      <c r="KY27" s="200">
        <f t="shared" si="114"/>
        <v>0</v>
      </c>
      <c r="KZ27" s="200">
        <f t="shared" si="115"/>
        <v>0</v>
      </c>
      <c r="LA27" s="200" t="e">
        <f t="shared" si="116"/>
        <v>#N/A</v>
      </c>
      <c r="LB27" s="210">
        <f t="shared" si="117"/>
        <v>0</v>
      </c>
      <c r="LC27" s="202">
        <f t="shared" si="118"/>
        <v>0</v>
      </c>
      <c r="LF27" s="223"/>
      <c r="LG27" s="168"/>
      <c r="LH27" s="212"/>
      <c r="LI27" s="206"/>
      <c r="LJ27" s="207"/>
      <c r="LK27" s="208"/>
      <c r="LL27" s="209"/>
      <c r="LM27" s="209" t="e">
        <f t="shared" si="119"/>
        <v>#N/A</v>
      </c>
      <c r="LN27" s="199" t="e">
        <f t="shared" si="120"/>
        <v>#N/A</v>
      </c>
      <c r="LO27" s="200" t="e">
        <f t="shared" si="121"/>
        <v>#N/A</v>
      </c>
      <c r="LP27" s="200">
        <f t="shared" si="122"/>
        <v>0</v>
      </c>
      <c r="LQ27" s="200">
        <f t="shared" si="123"/>
        <v>0</v>
      </c>
      <c r="LR27" s="200" t="e">
        <f t="shared" si="124"/>
        <v>#N/A</v>
      </c>
      <c r="LS27" s="210">
        <f t="shared" si="125"/>
        <v>0</v>
      </c>
      <c r="LT27" s="202">
        <f t="shared" si="126"/>
        <v>0</v>
      </c>
      <c r="LW27" s="223"/>
      <c r="LX27" s="168"/>
      <c r="LY27" s="212"/>
      <c r="LZ27" s="206"/>
      <c r="MA27" s="207"/>
      <c r="MB27" s="208"/>
      <c r="MC27" s="209"/>
      <c r="MD27" s="209" t="e">
        <f t="shared" si="127"/>
        <v>#N/A</v>
      </c>
      <c r="ME27" s="199" t="e">
        <f t="shared" si="128"/>
        <v>#N/A</v>
      </c>
      <c r="MF27" s="200" t="e">
        <f t="shared" si="129"/>
        <v>#N/A</v>
      </c>
      <c r="MG27" s="200">
        <f t="shared" si="130"/>
        <v>0</v>
      </c>
      <c r="MH27" s="200">
        <f t="shared" si="131"/>
        <v>0</v>
      </c>
      <c r="MI27" s="200" t="e">
        <f t="shared" si="132"/>
        <v>#N/A</v>
      </c>
      <c r="MJ27" s="210">
        <f t="shared" si="133"/>
        <v>0</v>
      </c>
      <c r="MK27" s="202">
        <f t="shared" si="134"/>
        <v>0</v>
      </c>
      <c r="MN27" s="223"/>
      <c r="MO27" s="168"/>
      <c r="MP27" s="212"/>
      <c r="MQ27" s="206"/>
      <c r="MR27" s="207"/>
      <c r="MS27" s="208"/>
      <c r="MT27" s="209"/>
      <c r="MU27" s="209" t="e">
        <f t="shared" si="135"/>
        <v>#N/A</v>
      </c>
      <c r="MV27" s="199" t="e">
        <f t="shared" si="136"/>
        <v>#N/A</v>
      </c>
      <c r="MW27" s="200" t="e">
        <f t="shared" si="137"/>
        <v>#N/A</v>
      </c>
      <c r="MX27" s="200">
        <f t="shared" si="138"/>
        <v>0</v>
      </c>
      <c r="MY27" s="200">
        <f t="shared" si="139"/>
        <v>0</v>
      </c>
      <c r="MZ27" s="200" t="e">
        <f t="shared" si="140"/>
        <v>#N/A</v>
      </c>
      <c r="NA27" s="210">
        <f t="shared" si="141"/>
        <v>0</v>
      </c>
      <c r="NB27" s="202">
        <f t="shared" si="142"/>
        <v>0</v>
      </c>
      <c r="NE27" s="223"/>
      <c r="NF27" s="168"/>
      <c r="NG27" s="212"/>
      <c r="NH27" s="206"/>
      <c r="NI27" s="207"/>
      <c r="NJ27" s="208"/>
      <c r="NK27" s="209"/>
      <c r="NL27" s="209" t="e">
        <f t="shared" si="143"/>
        <v>#N/A</v>
      </c>
      <c r="NM27" s="199" t="e">
        <f t="shared" si="144"/>
        <v>#N/A</v>
      </c>
      <c r="NN27" s="200" t="e">
        <f t="shared" si="145"/>
        <v>#N/A</v>
      </c>
      <c r="NO27" s="200">
        <f t="shared" si="146"/>
        <v>0</v>
      </c>
      <c r="NP27" s="200">
        <f t="shared" si="147"/>
        <v>0</v>
      </c>
      <c r="NQ27" s="200" t="e">
        <f t="shared" si="148"/>
        <v>#N/A</v>
      </c>
      <c r="NR27" s="210">
        <f t="shared" si="149"/>
        <v>0</v>
      </c>
      <c r="NS27" s="202">
        <f t="shared" si="150"/>
        <v>0</v>
      </c>
      <c r="NV27" s="223"/>
      <c r="NW27" s="168"/>
      <c r="NX27" s="212"/>
      <c r="NY27" s="206"/>
      <c r="NZ27" s="207"/>
      <c r="OA27" s="208"/>
      <c r="OB27" s="209"/>
      <c r="OC27" s="209" t="e">
        <f t="shared" si="151"/>
        <v>#N/A</v>
      </c>
      <c r="OD27" s="199" t="e">
        <f t="shared" si="152"/>
        <v>#N/A</v>
      </c>
      <c r="OE27" s="200" t="e">
        <f t="shared" si="153"/>
        <v>#N/A</v>
      </c>
      <c r="OF27" s="200">
        <f t="shared" si="154"/>
        <v>0</v>
      </c>
      <c r="OG27" s="200">
        <f t="shared" si="155"/>
        <v>0</v>
      </c>
      <c r="OH27" s="200" t="e">
        <f t="shared" si="156"/>
        <v>#N/A</v>
      </c>
      <c r="OI27" s="210">
        <f t="shared" si="157"/>
        <v>0</v>
      </c>
      <c r="OJ27" s="202">
        <f t="shared" si="158"/>
        <v>0</v>
      </c>
      <c r="OM27" s="223"/>
      <c r="ON27" s="168"/>
      <c r="OO27" s="212"/>
      <c r="OP27" s="206"/>
      <c r="OQ27" s="207"/>
      <c r="OR27" s="208"/>
      <c r="OS27" s="209"/>
      <c r="OT27" s="209" t="e">
        <f t="shared" si="159"/>
        <v>#N/A</v>
      </c>
      <c r="OU27" s="199" t="e">
        <f t="shared" si="160"/>
        <v>#N/A</v>
      </c>
      <c r="OV27" s="200" t="e">
        <f t="shared" si="161"/>
        <v>#N/A</v>
      </c>
      <c r="OW27" s="200">
        <f t="shared" si="162"/>
        <v>0</v>
      </c>
      <c r="OX27" s="200">
        <f t="shared" si="163"/>
        <v>0</v>
      </c>
      <c r="OY27" s="200" t="e">
        <f t="shared" si="164"/>
        <v>#N/A</v>
      </c>
      <c r="OZ27" s="210">
        <f t="shared" si="165"/>
        <v>0</v>
      </c>
      <c r="PA27" s="202">
        <f t="shared" si="166"/>
        <v>0</v>
      </c>
      <c r="PD27" s="223"/>
      <c r="PE27" s="168"/>
      <c r="PF27" s="212"/>
      <c r="PG27" s="206"/>
      <c r="PH27" s="207"/>
      <c r="PI27" s="208"/>
      <c r="PJ27" s="209"/>
      <c r="PK27" s="209" t="e">
        <f t="shared" si="167"/>
        <v>#N/A</v>
      </c>
      <c r="PL27" s="199" t="e">
        <f t="shared" si="168"/>
        <v>#N/A</v>
      </c>
      <c r="PM27" s="200" t="e">
        <f t="shared" si="169"/>
        <v>#N/A</v>
      </c>
      <c r="PN27" s="200">
        <f t="shared" si="170"/>
        <v>0</v>
      </c>
      <c r="PO27" s="200">
        <f t="shared" si="171"/>
        <v>0</v>
      </c>
      <c r="PP27" s="200" t="e">
        <f t="shared" si="172"/>
        <v>#N/A</v>
      </c>
      <c r="PQ27" s="210">
        <f t="shared" si="173"/>
        <v>0</v>
      </c>
      <c r="PR27" s="202">
        <f t="shared" si="174"/>
        <v>0</v>
      </c>
      <c r="PU27" s="223"/>
      <c r="PV27" s="168"/>
      <c r="PW27" s="212"/>
      <c r="PX27" s="206"/>
      <c r="PY27" s="207"/>
      <c r="PZ27" s="208"/>
      <c r="QA27" s="209"/>
      <c r="QB27" s="209" t="e">
        <f t="shared" si="175"/>
        <v>#N/A</v>
      </c>
      <c r="QC27" s="199" t="e">
        <f t="shared" si="176"/>
        <v>#N/A</v>
      </c>
      <c r="QD27" s="200" t="e">
        <f t="shared" si="177"/>
        <v>#N/A</v>
      </c>
      <c r="QE27" s="200">
        <f t="shared" si="178"/>
        <v>0</v>
      </c>
      <c r="QF27" s="200">
        <f t="shared" si="179"/>
        <v>0</v>
      </c>
      <c r="QG27" s="200" t="e">
        <f t="shared" si="180"/>
        <v>#N/A</v>
      </c>
      <c r="QH27" s="210">
        <f t="shared" si="181"/>
        <v>0</v>
      </c>
      <c r="QI27" s="202">
        <f t="shared" si="182"/>
        <v>0</v>
      </c>
      <c r="QL27" s="223"/>
      <c r="QM27" s="168"/>
      <c r="QN27" s="212"/>
      <c r="QO27" s="206"/>
      <c r="QP27" s="207"/>
      <c r="QQ27" s="208"/>
      <c r="QR27" s="209"/>
      <c r="QS27" s="209" t="e">
        <f t="shared" si="183"/>
        <v>#N/A</v>
      </c>
      <c r="QT27" s="199" t="e">
        <f t="shared" si="184"/>
        <v>#N/A</v>
      </c>
      <c r="QU27" s="200" t="e">
        <f t="shared" si="185"/>
        <v>#N/A</v>
      </c>
      <c r="QV27" s="200">
        <f t="shared" si="186"/>
        <v>0</v>
      </c>
      <c r="QW27" s="200">
        <f t="shared" si="187"/>
        <v>0</v>
      </c>
      <c r="QX27" s="200" t="e">
        <f t="shared" si="188"/>
        <v>#N/A</v>
      </c>
      <c r="QY27" s="210">
        <f t="shared" si="189"/>
        <v>0</v>
      </c>
      <c r="QZ27" s="202">
        <f t="shared" si="190"/>
        <v>0</v>
      </c>
      <c r="RC27" s="223"/>
      <c r="RD27" s="168"/>
      <c r="RE27" s="212"/>
      <c r="RF27" s="206"/>
      <c r="RG27" s="207"/>
      <c r="RH27" s="208"/>
      <c r="RI27" s="209"/>
      <c r="RJ27" s="209" t="e">
        <f t="shared" si="191"/>
        <v>#N/A</v>
      </c>
      <c r="RK27" s="199" t="e">
        <f t="shared" si="192"/>
        <v>#N/A</v>
      </c>
      <c r="RL27" s="200" t="e">
        <f t="shared" si="193"/>
        <v>#N/A</v>
      </c>
      <c r="RM27" s="200">
        <f t="shared" si="194"/>
        <v>0</v>
      </c>
      <c r="RN27" s="200">
        <f t="shared" si="195"/>
        <v>0</v>
      </c>
      <c r="RO27" s="200" t="e">
        <f t="shared" si="196"/>
        <v>#N/A</v>
      </c>
      <c r="RP27" s="210">
        <f t="shared" si="197"/>
        <v>0</v>
      </c>
      <c r="RQ27" s="202">
        <f t="shared" si="198"/>
        <v>0</v>
      </c>
      <c r="RT27" s="223"/>
      <c r="RU27" s="168"/>
      <c r="RV27" s="212"/>
      <c r="RW27" s="206"/>
      <c r="RX27" s="207"/>
      <c r="RY27" s="208"/>
      <c r="RZ27" s="209"/>
      <c r="SA27" s="209" t="e">
        <f t="shared" si="199"/>
        <v>#N/A</v>
      </c>
      <c r="SB27" s="199" t="e">
        <f t="shared" si="200"/>
        <v>#N/A</v>
      </c>
      <c r="SC27" s="200" t="e">
        <f t="shared" si="201"/>
        <v>#N/A</v>
      </c>
      <c r="SD27" s="200">
        <f t="shared" si="202"/>
        <v>0</v>
      </c>
      <c r="SE27" s="200">
        <f t="shared" si="203"/>
        <v>0</v>
      </c>
      <c r="SF27" s="200" t="e">
        <f t="shared" si="204"/>
        <v>#N/A</v>
      </c>
      <c r="SG27" s="210">
        <f t="shared" si="205"/>
        <v>0</v>
      </c>
      <c r="SH27" s="202">
        <f t="shared" si="206"/>
        <v>0</v>
      </c>
      <c r="SK27" s="223"/>
      <c r="SL27" s="168"/>
      <c r="SM27" s="212"/>
      <c r="SN27" s="206"/>
      <c r="SO27" s="207"/>
      <c r="SP27" s="208"/>
      <c r="SQ27" s="209"/>
      <c r="SR27" s="209" t="e">
        <f t="shared" si="207"/>
        <v>#N/A</v>
      </c>
      <c r="SS27" s="199" t="e">
        <f t="shared" si="208"/>
        <v>#N/A</v>
      </c>
      <c r="ST27" s="200" t="e">
        <f t="shared" si="209"/>
        <v>#N/A</v>
      </c>
      <c r="SU27" s="200">
        <f t="shared" si="210"/>
        <v>0</v>
      </c>
      <c r="SV27" s="200">
        <f t="shared" si="211"/>
        <v>0</v>
      </c>
      <c r="SW27" s="200" t="e">
        <f t="shared" si="212"/>
        <v>#N/A</v>
      </c>
      <c r="SX27" s="210">
        <f t="shared" si="213"/>
        <v>0</v>
      </c>
      <c r="SY27" s="202">
        <f t="shared" si="214"/>
        <v>0</v>
      </c>
    </row>
    <row r="28" spans="2:519" ht="101.25" customHeight="1" thickTop="1" thickBot="1">
      <c r="B28" s="203" t="s">
        <v>215</v>
      </c>
      <c r="C28" s="223" t="s">
        <v>241</v>
      </c>
      <c r="D28" s="168" t="s">
        <v>242</v>
      </c>
      <c r="E28" s="212" t="s">
        <v>222</v>
      </c>
      <c r="F28" s="206">
        <v>1</v>
      </c>
      <c r="G28" s="207">
        <v>0</v>
      </c>
      <c r="H28" s="208">
        <f t="shared" si="316"/>
        <v>0</v>
      </c>
      <c r="I28" s="646"/>
      <c r="L28" s="375" t="s">
        <v>215</v>
      </c>
      <c r="M28" s="398">
        <v>2.14</v>
      </c>
      <c r="N28" s="392" t="s">
        <v>242</v>
      </c>
      <c r="O28" s="383" t="s">
        <v>222</v>
      </c>
      <c r="P28" s="379">
        <v>1</v>
      </c>
      <c r="Q28" s="380">
        <v>15000</v>
      </c>
      <c r="R28" s="381">
        <f t="shared" si="317"/>
        <v>15000</v>
      </c>
      <c r="S28" s="162">
        <f t="shared" si="215"/>
        <v>1</v>
      </c>
      <c r="T28" s="190">
        <f t="shared" si="11"/>
        <v>1</v>
      </c>
      <c r="U28" s="190">
        <f t="shared" si="216"/>
        <v>1</v>
      </c>
      <c r="V28" s="190">
        <f t="shared" si="12"/>
        <v>1</v>
      </c>
      <c r="W28" s="190">
        <f t="shared" si="13"/>
        <v>1</v>
      </c>
      <c r="X28" s="200">
        <f t="shared" si="14"/>
        <v>1</v>
      </c>
      <c r="Y28" s="210">
        <f t="shared" si="15"/>
        <v>15000</v>
      </c>
      <c r="Z28" s="202">
        <f t="shared" si="16"/>
        <v>0</v>
      </c>
      <c r="AA28" s="185"/>
      <c r="AB28" s="185"/>
      <c r="AC28" s="375" t="s">
        <v>215</v>
      </c>
      <c r="AD28" s="398" t="s">
        <v>241</v>
      </c>
      <c r="AE28" s="392" t="s">
        <v>242</v>
      </c>
      <c r="AF28" s="383" t="s">
        <v>222</v>
      </c>
      <c r="AG28" s="379">
        <v>1</v>
      </c>
      <c r="AH28" s="380">
        <v>9960</v>
      </c>
      <c r="AI28" s="381">
        <f t="shared" si="318"/>
        <v>9960</v>
      </c>
      <c r="AJ28" s="162">
        <f t="shared" si="217"/>
        <v>1</v>
      </c>
      <c r="AK28" s="190">
        <f t="shared" si="218"/>
        <v>1</v>
      </c>
      <c r="AL28" s="190">
        <f t="shared" si="219"/>
        <v>1</v>
      </c>
      <c r="AM28" s="190">
        <f t="shared" si="220"/>
        <v>1</v>
      </c>
      <c r="AN28" s="190">
        <f t="shared" si="221"/>
        <v>1</v>
      </c>
      <c r="AO28" s="200">
        <f t="shared" si="222"/>
        <v>1</v>
      </c>
      <c r="AP28" s="210">
        <f t="shared" si="223"/>
        <v>9960</v>
      </c>
      <c r="AQ28" s="202">
        <f t="shared" si="224"/>
        <v>0</v>
      </c>
      <c r="AR28" s="185"/>
      <c r="AS28" s="185"/>
      <c r="AT28" s="461" t="s">
        <v>215</v>
      </c>
      <c r="AU28" s="471" t="s">
        <v>241</v>
      </c>
      <c r="AV28" s="168" t="s">
        <v>242</v>
      </c>
      <c r="AW28" s="453" t="s">
        <v>222</v>
      </c>
      <c r="AX28" s="454">
        <v>1</v>
      </c>
      <c r="AY28" s="455">
        <v>17500</v>
      </c>
      <c r="AZ28" s="452">
        <f t="shared" si="319"/>
        <v>17500</v>
      </c>
      <c r="BA28" s="162">
        <f t="shared" si="225"/>
        <v>1</v>
      </c>
      <c r="BB28" s="190">
        <f t="shared" si="226"/>
        <v>1</v>
      </c>
      <c r="BC28" s="190">
        <f t="shared" si="227"/>
        <v>1</v>
      </c>
      <c r="BD28" s="190">
        <f t="shared" si="228"/>
        <v>1</v>
      </c>
      <c r="BE28" s="190">
        <f t="shared" si="229"/>
        <v>1</v>
      </c>
      <c r="BF28" s="200">
        <f t="shared" si="230"/>
        <v>1</v>
      </c>
      <c r="BG28" s="210">
        <f t="shared" si="231"/>
        <v>17500</v>
      </c>
      <c r="BH28" s="202">
        <f t="shared" si="232"/>
        <v>0</v>
      </c>
      <c r="BK28" s="461" t="s">
        <v>215</v>
      </c>
      <c r="BL28" s="533" t="s">
        <v>241</v>
      </c>
      <c r="BM28" s="529" t="s">
        <v>242</v>
      </c>
      <c r="BN28" s="383" t="s">
        <v>222</v>
      </c>
      <c r="BO28" s="379">
        <v>1</v>
      </c>
      <c r="BP28" s="380">
        <v>22351.199999999997</v>
      </c>
      <c r="BQ28" s="381">
        <f t="shared" si="233"/>
        <v>22351.199999999997</v>
      </c>
      <c r="BR28" s="162">
        <f t="shared" si="234"/>
        <v>1</v>
      </c>
      <c r="BS28" s="190">
        <f t="shared" si="235"/>
        <v>1</v>
      </c>
      <c r="BT28" s="190">
        <f t="shared" si="236"/>
        <v>1</v>
      </c>
      <c r="BU28" s="190">
        <f t="shared" si="237"/>
        <v>1</v>
      </c>
      <c r="BV28" s="190">
        <f t="shared" si="238"/>
        <v>1</v>
      </c>
      <c r="BW28" s="200">
        <f t="shared" si="239"/>
        <v>1</v>
      </c>
      <c r="BX28" s="210">
        <f t="shared" si="240"/>
        <v>22351</v>
      </c>
      <c r="BY28" s="202">
        <f t="shared" si="241"/>
        <v>0.19999999999708962</v>
      </c>
      <c r="CB28" s="461" t="s">
        <v>215</v>
      </c>
      <c r="CC28" s="533" t="s">
        <v>241</v>
      </c>
      <c r="CD28" s="529" t="s">
        <v>242</v>
      </c>
      <c r="CE28" s="383" t="s">
        <v>222</v>
      </c>
      <c r="CF28" s="379">
        <v>1</v>
      </c>
      <c r="CG28" s="380">
        <v>13000</v>
      </c>
      <c r="CH28" s="381">
        <f t="shared" si="320"/>
        <v>13000</v>
      </c>
      <c r="CI28" s="162">
        <f t="shared" si="242"/>
        <v>1</v>
      </c>
      <c r="CJ28" s="190">
        <f t="shared" si="243"/>
        <v>1</v>
      </c>
      <c r="CK28" s="190">
        <f t="shared" si="244"/>
        <v>1</v>
      </c>
      <c r="CL28" s="190">
        <f t="shared" si="245"/>
        <v>1</v>
      </c>
      <c r="CM28" s="190">
        <f t="shared" si="246"/>
        <v>1</v>
      </c>
      <c r="CN28" s="200">
        <f t="shared" si="247"/>
        <v>1</v>
      </c>
      <c r="CO28" s="210">
        <f t="shared" si="248"/>
        <v>13000</v>
      </c>
      <c r="CP28" s="202">
        <f t="shared" si="249"/>
        <v>0</v>
      </c>
      <c r="CS28" s="461" t="s">
        <v>215</v>
      </c>
      <c r="CT28" s="533" t="s">
        <v>241</v>
      </c>
      <c r="CU28" s="529" t="s">
        <v>242</v>
      </c>
      <c r="CV28" s="383" t="s">
        <v>222</v>
      </c>
      <c r="CW28" s="379">
        <v>1</v>
      </c>
      <c r="CX28" s="565">
        <v>22089</v>
      </c>
      <c r="CY28" s="381">
        <f t="shared" si="250"/>
        <v>22089</v>
      </c>
      <c r="CZ28" s="162">
        <f t="shared" si="251"/>
        <v>1</v>
      </c>
      <c r="DA28" s="190">
        <f t="shared" si="252"/>
        <v>1</v>
      </c>
      <c r="DB28" s="190">
        <f t="shared" si="253"/>
        <v>1</v>
      </c>
      <c r="DC28" s="190">
        <f t="shared" si="254"/>
        <v>1</v>
      </c>
      <c r="DD28" s="190">
        <f t="shared" si="255"/>
        <v>1</v>
      </c>
      <c r="DE28" s="200">
        <f t="shared" si="256"/>
        <v>1</v>
      </c>
      <c r="DF28" s="210">
        <f t="shared" si="257"/>
        <v>22089</v>
      </c>
      <c r="DG28" s="202">
        <f t="shared" si="258"/>
        <v>0</v>
      </c>
      <c r="DJ28" s="461" t="s">
        <v>215</v>
      </c>
      <c r="DK28" s="533" t="s">
        <v>241</v>
      </c>
      <c r="DL28" s="529" t="s">
        <v>242</v>
      </c>
      <c r="DM28" s="383" t="s">
        <v>222</v>
      </c>
      <c r="DN28" s="379">
        <v>1</v>
      </c>
      <c r="DO28" s="380">
        <v>20885.644</v>
      </c>
      <c r="DP28" s="381">
        <f t="shared" si="321"/>
        <v>20885.644</v>
      </c>
      <c r="DQ28" s="162">
        <f t="shared" si="259"/>
        <v>1</v>
      </c>
      <c r="DR28" s="190">
        <f t="shared" si="260"/>
        <v>1</v>
      </c>
      <c r="DS28" s="190">
        <f t="shared" si="261"/>
        <v>1</v>
      </c>
      <c r="DT28" s="190">
        <f t="shared" si="262"/>
        <v>1</v>
      </c>
      <c r="DU28" s="190">
        <f t="shared" si="263"/>
        <v>1</v>
      </c>
      <c r="DV28" s="200">
        <f t="shared" si="264"/>
        <v>1</v>
      </c>
      <c r="DW28" s="210">
        <f t="shared" si="265"/>
        <v>20886</v>
      </c>
      <c r="DX28" s="202">
        <f t="shared" si="266"/>
        <v>-0.35599999999976717</v>
      </c>
      <c r="EA28" s="461" t="s">
        <v>215</v>
      </c>
      <c r="EB28" s="533" t="s">
        <v>241</v>
      </c>
      <c r="EC28" s="529" t="s">
        <v>242</v>
      </c>
      <c r="ED28" s="383" t="s">
        <v>222</v>
      </c>
      <c r="EE28" s="379">
        <v>1</v>
      </c>
      <c r="EF28" s="380">
        <v>11000</v>
      </c>
      <c r="EG28" s="381">
        <f t="shared" si="47"/>
        <v>11000</v>
      </c>
      <c r="EH28" s="162">
        <f t="shared" si="267"/>
        <v>1</v>
      </c>
      <c r="EI28" s="190">
        <f t="shared" si="268"/>
        <v>1</v>
      </c>
      <c r="EJ28" s="190">
        <f t="shared" si="269"/>
        <v>1</v>
      </c>
      <c r="EK28" s="190">
        <f t="shared" si="270"/>
        <v>1</v>
      </c>
      <c r="EL28" s="190">
        <f t="shared" si="271"/>
        <v>1</v>
      </c>
      <c r="EM28" s="200">
        <f t="shared" si="272"/>
        <v>1</v>
      </c>
      <c r="EN28" s="210">
        <f t="shared" si="273"/>
        <v>11000</v>
      </c>
      <c r="EO28" s="202">
        <f t="shared" si="274"/>
        <v>0</v>
      </c>
      <c r="ER28" s="461" t="s">
        <v>215</v>
      </c>
      <c r="ES28" s="533" t="s">
        <v>241</v>
      </c>
      <c r="ET28" s="529" t="s">
        <v>242</v>
      </c>
      <c r="EU28" s="383" t="s">
        <v>222</v>
      </c>
      <c r="EV28" s="379">
        <v>1</v>
      </c>
      <c r="EW28" s="380">
        <v>22240</v>
      </c>
      <c r="EX28" s="381">
        <f t="shared" si="275"/>
        <v>22240</v>
      </c>
      <c r="EY28" s="162">
        <f t="shared" si="276"/>
        <v>1</v>
      </c>
      <c r="EZ28" s="190">
        <f t="shared" si="277"/>
        <v>1</v>
      </c>
      <c r="FA28" s="190">
        <f t="shared" si="278"/>
        <v>1</v>
      </c>
      <c r="FB28" s="190">
        <f t="shared" si="279"/>
        <v>1</v>
      </c>
      <c r="FC28" s="190">
        <f t="shared" si="280"/>
        <v>1</v>
      </c>
      <c r="FD28" s="200">
        <f t="shared" si="281"/>
        <v>1</v>
      </c>
      <c r="FE28" s="210">
        <f t="shared" si="282"/>
        <v>22240</v>
      </c>
      <c r="FF28" s="202">
        <f t="shared" si="283"/>
        <v>0</v>
      </c>
      <c r="FI28" s="461" t="s">
        <v>215</v>
      </c>
      <c r="FJ28" s="533" t="s">
        <v>241</v>
      </c>
      <c r="FK28" s="529" t="s">
        <v>242</v>
      </c>
      <c r="FL28" s="383" t="s">
        <v>222</v>
      </c>
      <c r="FM28" s="379">
        <v>1</v>
      </c>
      <c r="FN28" s="380">
        <v>17357</v>
      </c>
      <c r="FO28" s="381">
        <f t="shared" si="322"/>
        <v>17357</v>
      </c>
      <c r="FP28" s="162">
        <f t="shared" si="284"/>
        <v>1</v>
      </c>
      <c r="FQ28" s="190">
        <f t="shared" si="285"/>
        <v>1</v>
      </c>
      <c r="FR28" s="190">
        <f t="shared" si="286"/>
        <v>1</v>
      </c>
      <c r="FS28" s="190">
        <f t="shared" si="287"/>
        <v>1</v>
      </c>
      <c r="FT28" s="190">
        <f t="shared" si="288"/>
        <v>1</v>
      </c>
      <c r="FU28" s="200">
        <f t="shared" si="289"/>
        <v>1</v>
      </c>
      <c r="FV28" s="210">
        <f t="shared" si="290"/>
        <v>17357</v>
      </c>
      <c r="FW28" s="202">
        <f t="shared" si="291"/>
        <v>0</v>
      </c>
      <c r="FZ28" s="461" t="s">
        <v>215</v>
      </c>
      <c r="GA28" s="533" t="s">
        <v>241</v>
      </c>
      <c r="GB28" s="529" t="s">
        <v>242</v>
      </c>
      <c r="GC28" s="383" t="s">
        <v>222</v>
      </c>
      <c r="GD28" s="379">
        <v>1</v>
      </c>
      <c r="GE28" s="582">
        <v>22100</v>
      </c>
      <c r="GF28" s="381">
        <f t="shared" si="323"/>
        <v>22100</v>
      </c>
      <c r="GG28" s="162">
        <f t="shared" si="292"/>
        <v>1</v>
      </c>
      <c r="GH28" s="190">
        <f t="shared" si="293"/>
        <v>1</v>
      </c>
      <c r="GI28" s="190">
        <f t="shared" si="294"/>
        <v>1</v>
      </c>
      <c r="GJ28" s="190">
        <f t="shared" si="295"/>
        <v>1</v>
      </c>
      <c r="GK28" s="190">
        <f t="shared" si="296"/>
        <v>1</v>
      </c>
      <c r="GL28" s="200">
        <f t="shared" si="297"/>
        <v>1</v>
      </c>
      <c r="GM28" s="210">
        <f t="shared" si="298"/>
        <v>22100</v>
      </c>
      <c r="GN28" s="202">
        <f t="shared" si="299"/>
        <v>0</v>
      </c>
      <c r="GQ28" s="461" t="s">
        <v>215</v>
      </c>
      <c r="GR28" s="533" t="s">
        <v>241</v>
      </c>
      <c r="GS28" s="529" t="s">
        <v>242</v>
      </c>
      <c r="GT28" s="383" t="s">
        <v>222</v>
      </c>
      <c r="GU28" s="379">
        <v>1</v>
      </c>
      <c r="GV28" s="380">
        <v>20000</v>
      </c>
      <c r="GW28" s="381">
        <f t="shared" si="324"/>
        <v>20000</v>
      </c>
      <c r="GX28" s="162">
        <f t="shared" si="300"/>
        <v>1</v>
      </c>
      <c r="GY28" s="190">
        <f t="shared" si="301"/>
        <v>1</v>
      </c>
      <c r="GZ28" s="190">
        <f t="shared" si="302"/>
        <v>1</v>
      </c>
      <c r="HA28" s="190">
        <f t="shared" si="303"/>
        <v>1</v>
      </c>
      <c r="HB28" s="190">
        <f t="shared" si="304"/>
        <v>1</v>
      </c>
      <c r="HC28" s="200">
        <f t="shared" si="305"/>
        <v>1</v>
      </c>
      <c r="HD28" s="210">
        <f t="shared" si="306"/>
        <v>20000</v>
      </c>
      <c r="HE28" s="202">
        <f t="shared" si="307"/>
        <v>0</v>
      </c>
      <c r="HH28" s="461" t="s">
        <v>215</v>
      </c>
      <c r="HI28" s="533" t="s">
        <v>241</v>
      </c>
      <c r="HJ28" s="529" t="s">
        <v>242</v>
      </c>
      <c r="HK28" s="383" t="s">
        <v>222</v>
      </c>
      <c r="HL28" s="379">
        <v>1</v>
      </c>
      <c r="HM28" s="380">
        <v>20610</v>
      </c>
      <c r="HN28" s="381">
        <f t="shared" si="325"/>
        <v>20610</v>
      </c>
      <c r="HO28" s="162">
        <f t="shared" si="308"/>
        <v>1</v>
      </c>
      <c r="HP28" s="190">
        <f t="shared" si="309"/>
        <v>1</v>
      </c>
      <c r="HQ28" s="190">
        <f t="shared" si="310"/>
        <v>1</v>
      </c>
      <c r="HR28" s="190">
        <f t="shared" si="311"/>
        <v>1</v>
      </c>
      <c r="HS28" s="190">
        <f t="shared" si="312"/>
        <v>1</v>
      </c>
      <c r="HT28" s="200">
        <f t="shared" si="313"/>
        <v>1</v>
      </c>
      <c r="HU28" s="210">
        <f t="shared" si="314"/>
        <v>20610</v>
      </c>
      <c r="HV28" s="202">
        <f t="shared" si="315"/>
        <v>0</v>
      </c>
      <c r="HY28" s="223"/>
      <c r="HZ28" s="168"/>
      <c r="IA28" s="212"/>
      <c r="IB28" s="206"/>
      <c r="IC28" s="207"/>
      <c r="ID28" s="208"/>
      <c r="IE28" s="209"/>
      <c r="IF28" s="209" t="e">
        <f t="shared" si="79"/>
        <v>#N/A</v>
      </c>
      <c r="IG28" s="199" t="e">
        <f t="shared" si="80"/>
        <v>#N/A</v>
      </c>
      <c r="IH28" s="200" t="e">
        <f t="shared" si="81"/>
        <v>#N/A</v>
      </c>
      <c r="II28" s="200">
        <f t="shared" si="82"/>
        <v>0</v>
      </c>
      <c r="IJ28" s="200">
        <f t="shared" si="83"/>
        <v>0</v>
      </c>
      <c r="IK28" s="200" t="e">
        <f t="shared" si="84"/>
        <v>#N/A</v>
      </c>
      <c r="IL28" s="210">
        <f t="shared" si="85"/>
        <v>0</v>
      </c>
      <c r="IM28" s="202">
        <f t="shared" si="86"/>
        <v>0</v>
      </c>
      <c r="IP28" s="223"/>
      <c r="IQ28" s="168"/>
      <c r="IR28" s="212"/>
      <c r="IS28" s="206"/>
      <c r="IT28" s="207"/>
      <c r="IU28" s="208"/>
      <c r="IV28" s="209"/>
      <c r="IW28" s="209" t="e">
        <f t="shared" si="87"/>
        <v>#N/A</v>
      </c>
      <c r="IX28" s="199" t="e">
        <f t="shared" si="88"/>
        <v>#N/A</v>
      </c>
      <c r="IY28" s="200" t="e">
        <f t="shared" si="89"/>
        <v>#N/A</v>
      </c>
      <c r="IZ28" s="200">
        <f t="shared" si="90"/>
        <v>0</v>
      </c>
      <c r="JA28" s="200">
        <f t="shared" si="91"/>
        <v>0</v>
      </c>
      <c r="JB28" s="200" t="e">
        <f t="shared" si="92"/>
        <v>#N/A</v>
      </c>
      <c r="JC28" s="210">
        <f t="shared" si="93"/>
        <v>0</v>
      </c>
      <c r="JD28" s="202">
        <f t="shared" si="94"/>
        <v>0</v>
      </c>
      <c r="JG28" s="223"/>
      <c r="JH28" s="168"/>
      <c r="JI28" s="212"/>
      <c r="JJ28" s="206"/>
      <c r="JK28" s="207"/>
      <c r="JL28" s="208"/>
      <c r="JM28" s="209"/>
      <c r="JN28" s="209" t="e">
        <f t="shared" si="95"/>
        <v>#N/A</v>
      </c>
      <c r="JO28" s="199" t="e">
        <f t="shared" si="96"/>
        <v>#N/A</v>
      </c>
      <c r="JP28" s="200" t="e">
        <f t="shared" si="97"/>
        <v>#N/A</v>
      </c>
      <c r="JQ28" s="200">
        <f t="shared" si="98"/>
        <v>0</v>
      </c>
      <c r="JR28" s="200">
        <f t="shared" si="99"/>
        <v>0</v>
      </c>
      <c r="JS28" s="200" t="e">
        <f t="shared" si="100"/>
        <v>#N/A</v>
      </c>
      <c r="JT28" s="210">
        <f t="shared" si="101"/>
        <v>0</v>
      </c>
      <c r="JU28" s="202">
        <f t="shared" si="102"/>
        <v>0</v>
      </c>
      <c r="JX28" s="223"/>
      <c r="JY28" s="168"/>
      <c r="JZ28" s="212"/>
      <c r="KA28" s="206"/>
      <c r="KB28" s="207"/>
      <c r="KC28" s="208"/>
      <c r="KD28" s="209"/>
      <c r="KE28" s="209" t="e">
        <f t="shared" si="103"/>
        <v>#N/A</v>
      </c>
      <c r="KF28" s="199" t="e">
        <f t="shared" si="104"/>
        <v>#N/A</v>
      </c>
      <c r="KG28" s="200" t="e">
        <f t="shared" si="105"/>
        <v>#N/A</v>
      </c>
      <c r="KH28" s="200">
        <f t="shared" si="106"/>
        <v>0</v>
      </c>
      <c r="KI28" s="200">
        <f t="shared" si="107"/>
        <v>0</v>
      </c>
      <c r="KJ28" s="200" t="e">
        <f t="shared" si="108"/>
        <v>#N/A</v>
      </c>
      <c r="KK28" s="210">
        <f t="shared" si="109"/>
        <v>0</v>
      </c>
      <c r="KL28" s="202">
        <f t="shared" si="110"/>
        <v>0</v>
      </c>
      <c r="KO28" s="223"/>
      <c r="KP28" s="168"/>
      <c r="KQ28" s="212"/>
      <c r="KR28" s="206"/>
      <c r="KS28" s="207"/>
      <c r="KT28" s="208"/>
      <c r="KU28" s="209"/>
      <c r="KV28" s="209" t="e">
        <f t="shared" si="111"/>
        <v>#N/A</v>
      </c>
      <c r="KW28" s="199" t="e">
        <f t="shared" si="112"/>
        <v>#N/A</v>
      </c>
      <c r="KX28" s="200" t="e">
        <f t="shared" si="113"/>
        <v>#N/A</v>
      </c>
      <c r="KY28" s="200">
        <f t="shared" si="114"/>
        <v>0</v>
      </c>
      <c r="KZ28" s="200">
        <f t="shared" si="115"/>
        <v>0</v>
      </c>
      <c r="LA28" s="200" t="e">
        <f t="shared" si="116"/>
        <v>#N/A</v>
      </c>
      <c r="LB28" s="210">
        <f t="shared" si="117"/>
        <v>0</v>
      </c>
      <c r="LC28" s="202">
        <f t="shared" si="118"/>
        <v>0</v>
      </c>
      <c r="LF28" s="223"/>
      <c r="LG28" s="168"/>
      <c r="LH28" s="212"/>
      <c r="LI28" s="206"/>
      <c r="LJ28" s="207"/>
      <c r="LK28" s="208"/>
      <c r="LL28" s="209"/>
      <c r="LM28" s="209" t="e">
        <f t="shared" si="119"/>
        <v>#N/A</v>
      </c>
      <c r="LN28" s="199" t="e">
        <f t="shared" si="120"/>
        <v>#N/A</v>
      </c>
      <c r="LO28" s="200" t="e">
        <f t="shared" si="121"/>
        <v>#N/A</v>
      </c>
      <c r="LP28" s="200">
        <f t="shared" si="122"/>
        <v>0</v>
      </c>
      <c r="LQ28" s="200">
        <f t="shared" si="123"/>
        <v>0</v>
      </c>
      <c r="LR28" s="200" t="e">
        <f t="shared" si="124"/>
        <v>#N/A</v>
      </c>
      <c r="LS28" s="210">
        <f t="shared" si="125"/>
        <v>0</v>
      </c>
      <c r="LT28" s="202">
        <f t="shared" si="126"/>
        <v>0</v>
      </c>
      <c r="LW28" s="223"/>
      <c r="LX28" s="168"/>
      <c r="LY28" s="212"/>
      <c r="LZ28" s="206"/>
      <c r="MA28" s="207"/>
      <c r="MB28" s="208"/>
      <c r="MC28" s="209"/>
      <c r="MD28" s="209" t="e">
        <f t="shared" si="127"/>
        <v>#N/A</v>
      </c>
      <c r="ME28" s="199" t="e">
        <f t="shared" si="128"/>
        <v>#N/A</v>
      </c>
      <c r="MF28" s="200" t="e">
        <f t="shared" si="129"/>
        <v>#N/A</v>
      </c>
      <c r="MG28" s="200">
        <f t="shared" si="130"/>
        <v>0</v>
      </c>
      <c r="MH28" s="200">
        <f t="shared" si="131"/>
        <v>0</v>
      </c>
      <c r="MI28" s="200" t="e">
        <f t="shared" si="132"/>
        <v>#N/A</v>
      </c>
      <c r="MJ28" s="210">
        <f t="shared" si="133"/>
        <v>0</v>
      </c>
      <c r="MK28" s="202">
        <f t="shared" si="134"/>
        <v>0</v>
      </c>
      <c r="MN28" s="223"/>
      <c r="MO28" s="168"/>
      <c r="MP28" s="212"/>
      <c r="MQ28" s="206"/>
      <c r="MR28" s="207"/>
      <c r="MS28" s="208"/>
      <c r="MT28" s="209"/>
      <c r="MU28" s="209" t="e">
        <f t="shared" si="135"/>
        <v>#N/A</v>
      </c>
      <c r="MV28" s="199" t="e">
        <f t="shared" si="136"/>
        <v>#N/A</v>
      </c>
      <c r="MW28" s="200" t="e">
        <f t="shared" si="137"/>
        <v>#N/A</v>
      </c>
      <c r="MX28" s="200">
        <f t="shared" si="138"/>
        <v>0</v>
      </c>
      <c r="MY28" s="200">
        <f t="shared" si="139"/>
        <v>0</v>
      </c>
      <c r="MZ28" s="200" t="e">
        <f t="shared" si="140"/>
        <v>#N/A</v>
      </c>
      <c r="NA28" s="210">
        <f t="shared" si="141"/>
        <v>0</v>
      </c>
      <c r="NB28" s="202">
        <f t="shared" si="142"/>
        <v>0</v>
      </c>
      <c r="NE28" s="223"/>
      <c r="NF28" s="168"/>
      <c r="NG28" s="212"/>
      <c r="NH28" s="206"/>
      <c r="NI28" s="207"/>
      <c r="NJ28" s="208"/>
      <c r="NK28" s="209"/>
      <c r="NL28" s="209" t="e">
        <f t="shared" si="143"/>
        <v>#N/A</v>
      </c>
      <c r="NM28" s="199" t="e">
        <f t="shared" si="144"/>
        <v>#N/A</v>
      </c>
      <c r="NN28" s="200" t="e">
        <f t="shared" si="145"/>
        <v>#N/A</v>
      </c>
      <c r="NO28" s="200">
        <f t="shared" si="146"/>
        <v>0</v>
      </c>
      <c r="NP28" s="200">
        <f t="shared" si="147"/>
        <v>0</v>
      </c>
      <c r="NQ28" s="200" t="e">
        <f t="shared" si="148"/>
        <v>#N/A</v>
      </c>
      <c r="NR28" s="210">
        <f t="shared" si="149"/>
        <v>0</v>
      </c>
      <c r="NS28" s="202">
        <f t="shared" si="150"/>
        <v>0</v>
      </c>
      <c r="NV28" s="223"/>
      <c r="NW28" s="168"/>
      <c r="NX28" s="212"/>
      <c r="NY28" s="206"/>
      <c r="NZ28" s="207"/>
      <c r="OA28" s="208"/>
      <c r="OB28" s="209"/>
      <c r="OC28" s="209" t="e">
        <f t="shared" si="151"/>
        <v>#N/A</v>
      </c>
      <c r="OD28" s="199" t="e">
        <f t="shared" si="152"/>
        <v>#N/A</v>
      </c>
      <c r="OE28" s="200" t="e">
        <f t="shared" si="153"/>
        <v>#N/A</v>
      </c>
      <c r="OF28" s="200">
        <f t="shared" si="154"/>
        <v>0</v>
      </c>
      <c r="OG28" s="200">
        <f t="shared" si="155"/>
        <v>0</v>
      </c>
      <c r="OH28" s="200" t="e">
        <f t="shared" si="156"/>
        <v>#N/A</v>
      </c>
      <c r="OI28" s="210">
        <f t="shared" si="157"/>
        <v>0</v>
      </c>
      <c r="OJ28" s="202">
        <f t="shared" si="158"/>
        <v>0</v>
      </c>
      <c r="OM28" s="223"/>
      <c r="ON28" s="168"/>
      <c r="OO28" s="212"/>
      <c r="OP28" s="206"/>
      <c r="OQ28" s="207"/>
      <c r="OR28" s="208"/>
      <c r="OS28" s="209"/>
      <c r="OT28" s="209" t="e">
        <f t="shared" si="159"/>
        <v>#N/A</v>
      </c>
      <c r="OU28" s="199" t="e">
        <f t="shared" si="160"/>
        <v>#N/A</v>
      </c>
      <c r="OV28" s="200" t="e">
        <f t="shared" si="161"/>
        <v>#N/A</v>
      </c>
      <c r="OW28" s="200">
        <f t="shared" si="162"/>
        <v>0</v>
      </c>
      <c r="OX28" s="200">
        <f t="shared" si="163"/>
        <v>0</v>
      </c>
      <c r="OY28" s="200" t="e">
        <f t="shared" si="164"/>
        <v>#N/A</v>
      </c>
      <c r="OZ28" s="210">
        <f t="shared" si="165"/>
        <v>0</v>
      </c>
      <c r="PA28" s="202">
        <f t="shared" si="166"/>
        <v>0</v>
      </c>
      <c r="PD28" s="223"/>
      <c r="PE28" s="168"/>
      <c r="PF28" s="212"/>
      <c r="PG28" s="206"/>
      <c r="PH28" s="207"/>
      <c r="PI28" s="208"/>
      <c r="PJ28" s="209"/>
      <c r="PK28" s="209" t="e">
        <f t="shared" si="167"/>
        <v>#N/A</v>
      </c>
      <c r="PL28" s="199" t="e">
        <f t="shared" si="168"/>
        <v>#N/A</v>
      </c>
      <c r="PM28" s="200" t="e">
        <f t="shared" si="169"/>
        <v>#N/A</v>
      </c>
      <c r="PN28" s="200">
        <f t="shared" si="170"/>
        <v>0</v>
      </c>
      <c r="PO28" s="200">
        <f t="shared" si="171"/>
        <v>0</v>
      </c>
      <c r="PP28" s="200" t="e">
        <f t="shared" si="172"/>
        <v>#N/A</v>
      </c>
      <c r="PQ28" s="210">
        <f t="shared" si="173"/>
        <v>0</v>
      </c>
      <c r="PR28" s="202">
        <f t="shared" si="174"/>
        <v>0</v>
      </c>
      <c r="PU28" s="223"/>
      <c r="PV28" s="168"/>
      <c r="PW28" s="212"/>
      <c r="PX28" s="206"/>
      <c r="PY28" s="207"/>
      <c r="PZ28" s="208"/>
      <c r="QA28" s="209"/>
      <c r="QB28" s="209" t="e">
        <f t="shared" si="175"/>
        <v>#N/A</v>
      </c>
      <c r="QC28" s="199" t="e">
        <f t="shared" si="176"/>
        <v>#N/A</v>
      </c>
      <c r="QD28" s="200" t="e">
        <f t="shared" si="177"/>
        <v>#N/A</v>
      </c>
      <c r="QE28" s="200">
        <f t="shared" si="178"/>
        <v>0</v>
      </c>
      <c r="QF28" s="200">
        <f t="shared" si="179"/>
        <v>0</v>
      </c>
      <c r="QG28" s="200" t="e">
        <f t="shared" si="180"/>
        <v>#N/A</v>
      </c>
      <c r="QH28" s="210">
        <f t="shared" si="181"/>
        <v>0</v>
      </c>
      <c r="QI28" s="202">
        <f t="shared" si="182"/>
        <v>0</v>
      </c>
      <c r="QL28" s="223"/>
      <c r="QM28" s="168"/>
      <c r="QN28" s="212"/>
      <c r="QO28" s="206"/>
      <c r="QP28" s="207"/>
      <c r="QQ28" s="208"/>
      <c r="QR28" s="209"/>
      <c r="QS28" s="209" t="e">
        <f t="shared" si="183"/>
        <v>#N/A</v>
      </c>
      <c r="QT28" s="199" t="e">
        <f t="shared" si="184"/>
        <v>#N/A</v>
      </c>
      <c r="QU28" s="200" t="e">
        <f t="shared" si="185"/>
        <v>#N/A</v>
      </c>
      <c r="QV28" s="200">
        <f t="shared" si="186"/>
        <v>0</v>
      </c>
      <c r="QW28" s="200">
        <f t="shared" si="187"/>
        <v>0</v>
      </c>
      <c r="QX28" s="200" t="e">
        <f t="shared" si="188"/>
        <v>#N/A</v>
      </c>
      <c r="QY28" s="210">
        <f t="shared" si="189"/>
        <v>0</v>
      </c>
      <c r="QZ28" s="202">
        <f t="shared" si="190"/>
        <v>0</v>
      </c>
      <c r="RC28" s="223"/>
      <c r="RD28" s="168"/>
      <c r="RE28" s="212"/>
      <c r="RF28" s="206"/>
      <c r="RG28" s="207"/>
      <c r="RH28" s="208"/>
      <c r="RI28" s="209"/>
      <c r="RJ28" s="209" t="e">
        <f t="shared" si="191"/>
        <v>#N/A</v>
      </c>
      <c r="RK28" s="199" t="e">
        <f t="shared" si="192"/>
        <v>#N/A</v>
      </c>
      <c r="RL28" s="200" t="e">
        <f t="shared" si="193"/>
        <v>#N/A</v>
      </c>
      <c r="RM28" s="200">
        <f t="shared" si="194"/>
        <v>0</v>
      </c>
      <c r="RN28" s="200">
        <f t="shared" si="195"/>
        <v>0</v>
      </c>
      <c r="RO28" s="200" t="e">
        <f t="shared" si="196"/>
        <v>#N/A</v>
      </c>
      <c r="RP28" s="210">
        <f t="shared" si="197"/>
        <v>0</v>
      </c>
      <c r="RQ28" s="202">
        <f t="shared" si="198"/>
        <v>0</v>
      </c>
      <c r="RT28" s="223"/>
      <c r="RU28" s="168"/>
      <c r="RV28" s="212"/>
      <c r="RW28" s="206"/>
      <c r="RX28" s="207"/>
      <c r="RY28" s="208"/>
      <c r="RZ28" s="209"/>
      <c r="SA28" s="209" t="e">
        <f t="shared" si="199"/>
        <v>#N/A</v>
      </c>
      <c r="SB28" s="199" t="e">
        <f t="shared" si="200"/>
        <v>#N/A</v>
      </c>
      <c r="SC28" s="200" t="e">
        <f t="shared" si="201"/>
        <v>#N/A</v>
      </c>
      <c r="SD28" s="200">
        <f t="shared" si="202"/>
        <v>0</v>
      </c>
      <c r="SE28" s="200">
        <f t="shared" si="203"/>
        <v>0</v>
      </c>
      <c r="SF28" s="200" t="e">
        <f t="shared" si="204"/>
        <v>#N/A</v>
      </c>
      <c r="SG28" s="210">
        <f t="shared" si="205"/>
        <v>0</v>
      </c>
      <c r="SH28" s="202">
        <f t="shared" si="206"/>
        <v>0</v>
      </c>
      <c r="SK28" s="223"/>
      <c r="SL28" s="168"/>
      <c r="SM28" s="212"/>
      <c r="SN28" s="206"/>
      <c r="SO28" s="207"/>
      <c r="SP28" s="208"/>
      <c r="SQ28" s="209"/>
      <c r="SR28" s="209" t="e">
        <f t="shared" si="207"/>
        <v>#N/A</v>
      </c>
      <c r="SS28" s="199" t="e">
        <f t="shared" si="208"/>
        <v>#N/A</v>
      </c>
      <c r="ST28" s="200" t="e">
        <f t="shared" si="209"/>
        <v>#N/A</v>
      </c>
      <c r="SU28" s="200">
        <f t="shared" si="210"/>
        <v>0</v>
      </c>
      <c r="SV28" s="200">
        <f t="shared" si="211"/>
        <v>0</v>
      </c>
      <c r="SW28" s="200" t="e">
        <f t="shared" si="212"/>
        <v>#N/A</v>
      </c>
      <c r="SX28" s="210">
        <f t="shared" si="213"/>
        <v>0</v>
      </c>
      <c r="SY28" s="202">
        <f t="shared" si="214"/>
        <v>0</v>
      </c>
    </row>
    <row r="29" spans="2:519" ht="85.5" customHeight="1" thickTop="1" thickBot="1">
      <c r="B29" s="203" t="s">
        <v>215</v>
      </c>
      <c r="C29" s="223" t="s">
        <v>243</v>
      </c>
      <c r="D29" s="168" t="s">
        <v>244</v>
      </c>
      <c r="E29" s="212" t="s">
        <v>144</v>
      </c>
      <c r="F29" s="206">
        <v>1</v>
      </c>
      <c r="G29" s="207">
        <v>0</v>
      </c>
      <c r="H29" s="208">
        <f t="shared" si="316"/>
        <v>0</v>
      </c>
      <c r="I29" s="646"/>
      <c r="L29" s="375" t="s">
        <v>215</v>
      </c>
      <c r="M29" s="398">
        <v>2.15</v>
      </c>
      <c r="N29" s="392" t="s">
        <v>244</v>
      </c>
      <c r="O29" s="383" t="s">
        <v>144</v>
      </c>
      <c r="P29" s="379">
        <v>1</v>
      </c>
      <c r="Q29" s="380">
        <v>9000</v>
      </c>
      <c r="R29" s="381">
        <f t="shared" si="317"/>
        <v>9000</v>
      </c>
      <c r="S29" s="162">
        <f t="shared" si="215"/>
        <v>1</v>
      </c>
      <c r="T29" s="190">
        <f t="shared" si="11"/>
        <v>1</v>
      </c>
      <c r="U29" s="190">
        <f t="shared" si="216"/>
        <v>1</v>
      </c>
      <c r="V29" s="190">
        <f t="shared" si="12"/>
        <v>1</v>
      </c>
      <c r="W29" s="190">
        <f t="shared" si="13"/>
        <v>1</v>
      </c>
      <c r="X29" s="200">
        <f t="shared" si="14"/>
        <v>1</v>
      </c>
      <c r="Y29" s="210">
        <f t="shared" si="15"/>
        <v>9000</v>
      </c>
      <c r="Z29" s="202">
        <f t="shared" si="16"/>
        <v>0</v>
      </c>
      <c r="AA29" s="185"/>
      <c r="AB29" s="185"/>
      <c r="AC29" s="375" t="s">
        <v>215</v>
      </c>
      <c r="AD29" s="398" t="s">
        <v>243</v>
      </c>
      <c r="AE29" s="392" t="s">
        <v>244</v>
      </c>
      <c r="AF29" s="383" t="s">
        <v>144</v>
      </c>
      <c r="AG29" s="379">
        <v>1</v>
      </c>
      <c r="AH29" s="380">
        <v>9960</v>
      </c>
      <c r="AI29" s="381">
        <f t="shared" si="318"/>
        <v>9960</v>
      </c>
      <c r="AJ29" s="162">
        <f t="shared" si="217"/>
        <v>1</v>
      </c>
      <c r="AK29" s="190">
        <f t="shared" si="218"/>
        <v>1</v>
      </c>
      <c r="AL29" s="190">
        <f t="shared" si="219"/>
        <v>1</v>
      </c>
      <c r="AM29" s="190">
        <f t="shared" si="220"/>
        <v>1</v>
      </c>
      <c r="AN29" s="190">
        <f t="shared" si="221"/>
        <v>1</v>
      </c>
      <c r="AO29" s="200">
        <f t="shared" si="222"/>
        <v>1</v>
      </c>
      <c r="AP29" s="210">
        <f t="shared" si="223"/>
        <v>9960</v>
      </c>
      <c r="AQ29" s="202">
        <f t="shared" si="224"/>
        <v>0</v>
      </c>
      <c r="AR29" s="185"/>
      <c r="AS29" s="185"/>
      <c r="AT29" s="461" t="s">
        <v>215</v>
      </c>
      <c r="AU29" s="471" t="s">
        <v>243</v>
      </c>
      <c r="AV29" s="168" t="s">
        <v>244</v>
      </c>
      <c r="AW29" s="453" t="s">
        <v>144</v>
      </c>
      <c r="AX29" s="454">
        <v>1</v>
      </c>
      <c r="AY29" s="455">
        <v>19500</v>
      </c>
      <c r="AZ29" s="452">
        <f t="shared" si="319"/>
        <v>19500</v>
      </c>
      <c r="BA29" s="162">
        <f t="shared" si="225"/>
        <v>1</v>
      </c>
      <c r="BB29" s="190">
        <f t="shared" si="226"/>
        <v>1</v>
      </c>
      <c r="BC29" s="190">
        <f t="shared" si="227"/>
        <v>1</v>
      </c>
      <c r="BD29" s="190">
        <f t="shared" si="228"/>
        <v>1</v>
      </c>
      <c r="BE29" s="190">
        <f t="shared" si="229"/>
        <v>1</v>
      </c>
      <c r="BF29" s="200">
        <f t="shared" si="230"/>
        <v>1</v>
      </c>
      <c r="BG29" s="210">
        <f t="shared" si="231"/>
        <v>19500</v>
      </c>
      <c r="BH29" s="202">
        <f t="shared" si="232"/>
        <v>0</v>
      </c>
      <c r="BK29" s="461" t="s">
        <v>215</v>
      </c>
      <c r="BL29" s="533" t="s">
        <v>243</v>
      </c>
      <c r="BM29" s="529" t="s">
        <v>244</v>
      </c>
      <c r="BN29" s="383" t="s">
        <v>144</v>
      </c>
      <c r="BO29" s="379">
        <v>1</v>
      </c>
      <c r="BP29" s="380">
        <v>10616.82</v>
      </c>
      <c r="BQ29" s="381">
        <f t="shared" si="233"/>
        <v>10616.82</v>
      </c>
      <c r="BR29" s="162">
        <f t="shared" si="234"/>
        <v>1</v>
      </c>
      <c r="BS29" s="190">
        <f t="shared" si="235"/>
        <v>1</v>
      </c>
      <c r="BT29" s="190">
        <f t="shared" si="236"/>
        <v>1</v>
      </c>
      <c r="BU29" s="190">
        <f t="shared" si="237"/>
        <v>1</v>
      </c>
      <c r="BV29" s="190">
        <f t="shared" si="238"/>
        <v>1</v>
      </c>
      <c r="BW29" s="200">
        <f t="shared" si="239"/>
        <v>1</v>
      </c>
      <c r="BX29" s="210">
        <f t="shared" si="240"/>
        <v>10617</v>
      </c>
      <c r="BY29" s="202">
        <f t="shared" si="241"/>
        <v>-0.18000000000029104</v>
      </c>
      <c r="CB29" s="461" t="s">
        <v>215</v>
      </c>
      <c r="CC29" s="533" t="s">
        <v>243</v>
      </c>
      <c r="CD29" s="529" t="s">
        <v>244</v>
      </c>
      <c r="CE29" s="383" t="s">
        <v>144</v>
      </c>
      <c r="CF29" s="379">
        <v>1</v>
      </c>
      <c r="CG29" s="380">
        <v>10000</v>
      </c>
      <c r="CH29" s="381">
        <f t="shared" si="320"/>
        <v>10000</v>
      </c>
      <c r="CI29" s="162">
        <f t="shared" si="242"/>
        <v>1</v>
      </c>
      <c r="CJ29" s="190">
        <f t="shared" si="243"/>
        <v>1</v>
      </c>
      <c r="CK29" s="190">
        <f t="shared" si="244"/>
        <v>1</v>
      </c>
      <c r="CL29" s="190">
        <f t="shared" si="245"/>
        <v>1</v>
      </c>
      <c r="CM29" s="190">
        <f t="shared" si="246"/>
        <v>1</v>
      </c>
      <c r="CN29" s="200">
        <f t="shared" si="247"/>
        <v>1</v>
      </c>
      <c r="CO29" s="210">
        <f t="shared" si="248"/>
        <v>10000</v>
      </c>
      <c r="CP29" s="202">
        <f t="shared" si="249"/>
        <v>0</v>
      </c>
      <c r="CS29" s="461" t="s">
        <v>215</v>
      </c>
      <c r="CT29" s="533" t="s">
        <v>243</v>
      </c>
      <c r="CU29" s="529" t="s">
        <v>244</v>
      </c>
      <c r="CV29" s="383" t="s">
        <v>144</v>
      </c>
      <c r="CW29" s="379">
        <v>1</v>
      </c>
      <c r="CX29" s="565">
        <v>19465</v>
      </c>
      <c r="CY29" s="381">
        <f t="shared" si="250"/>
        <v>19465</v>
      </c>
      <c r="CZ29" s="162">
        <f t="shared" si="251"/>
        <v>1</v>
      </c>
      <c r="DA29" s="190">
        <f t="shared" si="252"/>
        <v>1</v>
      </c>
      <c r="DB29" s="190">
        <f t="shared" si="253"/>
        <v>1</v>
      </c>
      <c r="DC29" s="190">
        <f t="shared" si="254"/>
        <v>1</v>
      </c>
      <c r="DD29" s="190">
        <f t="shared" si="255"/>
        <v>1</v>
      </c>
      <c r="DE29" s="200">
        <f t="shared" si="256"/>
        <v>1</v>
      </c>
      <c r="DF29" s="210">
        <f t="shared" si="257"/>
        <v>19465</v>
      </c>
      <c r="DG29" s="202">
        <f t="shared" si="258"/>
        <v>0</v>
      </c>
      <c r="DJ29" s="461" t="s">
        <v>215</v>
      </c>
      <c r="DK29" s="533" t="s">
        <v>243</v>
      </c>
      <c r="DL29" s="529" t="s">
        <v>244</v>
      </c>
      <c r="DM29" s="383" t="s">
        <v>144</v>
      </c>
      <c r="DN29" s="379">
        <v>1</v>
      </c>
      <c r="DO29" s="380">
        <v>9701.7240000000002</v>
      </c>
      <c r="DP29" s="381">
        <f t="shared" si="321"/>
        <v>9701.7240000000002</v>
      </c>
      <c r="DQ29" s="162">
        <f t="shared" si="259"/>
        <v>1</v>
      </c>
      <c r="DR29" s="190">
        <f t="shared" si="260"/>
        <v>1</v>
      </c>
      <c r="DS29" s="190">
        <f t="shared" si="261"/>
        <v>1</v>
      </c>
      <c r="DT29" s="190">
        <f t="shared" si="262"/>
        <v>1</v>
      </c>
      <c r="DU29" s="190">
        <f t="shared" si="263"/>
        <v>1</v>
      </c>
      <c r="DV29" s="200">
        <f t="shared" si="264"/>
        <v>1</v>
      </c>
      <c r="DW29" s="210">
        <f t="shared" si="265"/>
        <v>9702</v>
      </c>
      <c r="DX29" s="202">
        <f t="shared" si="266"/>
        <v>-0.27599999999983993</v>
      </c>
      <c r="EA29" s="461" t="s">
        <v>215</v>
      </c>
      <c r="EB29" s="533" t="s">
        <v>243</v>
      </c>
      <c r="EC29" s="529" t="s">
        <v>244</v>
      </c>
      <c r="ED29" s="383" t="s">
        <v>144</v>
      </c>
      <c r="EE29" s="379">
        <v>1</v>
      </c>
      <c r="EF29" s="380">
        <v>8300</v>
      </c>
      <c r="EG29" s="381">
        <f t="shared" si="47"/>
        <v>8300</v>
      </c>
      <c r="EH29" s="162">
        <f t="shared" si="267"/>
        <v>1</v>
      </c>
      <c r="EI29" s="190">
        <f t="shared" si="268"/>
        <v>1</v>
      </c>
      <c r="EJ29" s="190">
        <f t="shared" si="269"/>
        <v>1</v>
      </c>
      <c r="EK29" s="190">
        <f t="shared" si="270"/>
        <v>1</v>
      </c>
      <c r="EL29" s="190">
        <f t="shared" si="271"/>
        <v>1</v>
      </c>
      <c r="EM29" s="200">
        <f t="shared" si="272"/>
        <v>1</v>
      </c>
      <c r="EN29" s="210">
        <f t="shared" si="273"/>
        <v>8300</v>
      </c>
      <c r="EO29" s="202">
        <f t="shared" si="274"/>
        <v>0</v>
      </c>
      <c r="ER29" s="461" t="s">
        <v>215</v>
      </c>
      <c r="ES29" s="533" t="s">
        <v>243</v>
      </c>
      <c r="ET29" s="529" t="s">
        <v>244</v>
      </c>
      <c r="EU29" s="383" t="s">
        <v>144</v>
      </c>
      <c r="EV29" s="379">
        <v>1</v>
      </c>
      <c r="EW29" s="380">
        <v>10564</v>
      </c>
      <c r="EX29" s="381">
        <f t="shared" si="275"/>
        <v>10564</v>
      </c>
      <c r="EY29" s="162">
        <f t="shared" si="276"/>
        <v>1</v>
      </c>
      <c r="EZ29" s="190">
        <f t="shared" si="277"/>
        <v>1</v>
      </c>
      <c r="FA29" s="190">
        <f t="shared" si="278"/>
        <v>1</v>
      </c>
      <c r="FB29" s="190">
        <f t="shared" si="279"/>
        <v>1</v>
      </c>
      <c r="FC29" s="190">
        <f t="shared" si="280"/>
        <v>1</v>
      </c>
      <c r="FD29" s="200">
        <f t="shared" si="281"/>
        <v>1</v>
      </c>
      <c r="FE29" s="210">
        <f t="shared" si="282"/>
        <v>10564</v>
      </c>
      <c r="FF29" s="202">
        <f t="shared" si="283"/>
        <v>0</v>
      </c>
      <c r="FI29" s="461" t="s">
        <v>215</v>
      </c>
      <c r="FJ29" s="533" t="s">
        <v>243</v>
      </c>
      <c r="FK29" s="529" t="s">
        <v>244</v>
      </c>
      <c r="FL29" s="383" t="s">
        <v>144</v>
      </c>
      <c r="FM29" s="379">
        <v>1</v>
      </c>
      <c r="FN29" s="380">
        <v>4003</v>
      </c>
      <c r="FO29" s="381">
        <f t="shared" si="322"/>
        <v>4003</v>
      </c>
      <c r="FP29" s="162">
        <f t="shared" si="284"/>
        <v>1</v>
      </c>
      <c r="FQ29" s="190">
        <f t="shared" si="285"/>
        <v>1</v>
      </c>
      <c r="FR29" s="190">
        <f t="shared" si="286"/>
        <v>1</v>
      </c>
      <c r="FS29" s="190">
        <f t="shared" si="287"/>
        <v>1</v>
      </c>
      <c r="FT29" s="190">
        <f t="shared" si="288"/>
        <v>1</v>
      </c>
      <c r="FU29" s="200">
        <f t="shared" si="289"/>
        <v>1</v>
      </c>
      <c r="FV29" s="210">
        <f t="shared" si="290"/>
        <v>4003</v>
      </c>
      <c r="FW29" s="202">
        <f t="shared" si="291"/>
        <v>0</v>
      </c>
      <c r="FZ29" s="461" t="s">
        <v>215</v>
      </c>
      <c r="GA29" s="533" t="s">
        <v>243</v>
      </c>
      <c r="GB29" s="529" t="s">
        <v>244</v>
      </c>
      <c r="GC29" s="383" t="s">
        <v>144</v>
      </c>
      <c r="GD29" s="379">
        <v>1</v>
      </c>
      <c r="GE29" s="582">
        <v>7760</v>
      </c>
      <c r="GF29" s="381">
        <f t="shared" si="323"/>
        <v>7760</v>
      </c>
      <c r="GG29" s="162">
        <f t="shared" si="292"/>
        <v>1</v>
      </c>
      <c r="GH29" s="190">
        <f t="shared" si="293"/>
        <v>1</v>
      </c>
      <c r="GI29" s="190">
        <f t="shared" si="294"/>
        <v>1</v>
      </c>
      <c r="GJ29" s="190">
        <f t="shared" si="295"/>
        <v>1</v>
      </c>
      <c r="GK29" s="190">
        <f t="shared" si="296"/>
        <v>1</v>
      </c>
      <c r="GL29" s="200">
        <f t="shared" si="297"/>
        <v>1</v>
      </c>
      <c r="GM29" s="210">
        <f t="shared" si="298"/>
        <v>7760</v>
      </c>
      <c r="GN29" s="202">
        <f t="shared" si="299"/>
        <v>0</v>
      </c>
      <c r="GQ29" s="461" t="s">
        <v>215</v>
      </c>
      <c r="GR29" s="533" t="s">
        <v>243</v>
      </c>
      <c r="GS29" s="529" t="s">
        <v>244</v>
      </c>
      <c r="GT29" s="383" t="s">
        <v>144</v>
      </c>
      <c r="GU29" s="379">
        <v>1</v>
      </c>
      <c r="GV29" s="380">
        <v>11000</v>
      </c>
      <c r="GW29" s="381">
        <f t="shared" si="324"/>
        <v>11000</v>
      </c>
      <c r="GX29" s="162">
        <f t="shared" si="300"/>
        <v>1</v>
      </c>
      <c r="GY29" s="190">
        <f t="shared" si="301"/>
        <v>1</v>
      </c>
      <c r="GZ29" s="190">
        <f t="shared" si="302"/>
        <v>1</v>
      </c>
      <c r="HA29" s="190">
        <f t="shared" si="303"/>
        <v>1</v>
      </c>
      <c r="HB29" s="190">
        <f t="shared" si="304"/>
        <v>1</v>
      </c>
      <c r="HC29" s="200">
        <f t="shared" si="305"/>
        <v>1</v>
      </c>
      <c r="HD29" s="210">
        <f t="shared" si="306"/>
        <v>11000</v>
      </c>
      <c r="HE29" s="202">
        <f t="shared" si="307"/>
        <v>0</v>
      </c>
      <c r="HH29" s="461" t="s">
        <v>215</v>
      </c>
      <c r="HI29" s="533" t="s">
        <v>243</v>
      </c>
      <c r="HJ29" s="529" t="s">
        <v>244</v>
      </c>
      <c r="HK29" s="383" t="s">
        <v>144</v>
      </c>
      <c r="HL29" s="379">
        <v>1</v>
      </c>
      <c r="HM29" s="380">
        <v>5725</v>
      </c>
      <c r="HN29" s="381">
        <f t="shared" si="325"/>
        <v>5725</v>
      </c>
      <c r="HO29" s="162">
        <f t="shared" si="308"/>
        <v>1</v>
      </c>
      <c r="HP29" s="190">
        <f t="shared" si="309"/>
        <v>1</v>
      </c>
      <c r="HQ29" s="190">
        <f t="shared" si="310"/>
        <v>1</v>
      </c>
      <c r="HR29" s="190">
        <f t="shared" si="311"/>
        <v>1</v>
      </c>
      <c r="HS29" s="190">
        <f t="shared" si="312"/>
        <v>1</v>
      </c>
      <c r="HT29" s="200">
        <f t="shared" si="313"/>
        <v>1</v>
      </c>
      <c r="HU29" s="210">
        <f t="shared" si="314"/>
        <v>5725</v>
      </c>
      <c r="HV29" s="202">
        <f t="shared" si="315"/>
        <v>0</v>
      </c>
      <c r="HY29" s="223"/>
      <c r="HZ29" s="168"/>
      <c r="IA29" s="212"/>
      <c r="IB29" s="206"/>
      <c r="IC29" s="207"/>
      <c r="ID29" s="208"/>
      <c r="IE29" s="209"/>
      <c r="IF29" s="209" t="e">
        <f t="shared" si="79"/>
        <v>#N/A</v>
      </c>
      <c r="IG29" s="199" t="e">
        <f t="shared" si="80"/>
        <v>#N/A</v>
      </c>
      <c r="IH29" s="200" t="e">
        <f t="shared" si="81"/>
        <v>#N/A</v>
      </c>
      <c r="II29" s="200">
        <f t="shared" si="82"/>
        <v>0</v>
      </c>
      <c r="IJ29" s="200">
        <f t="shared" si="83"/>
        <v>0</v>
      </c>
      <c r="IK29" s="200" t="e">
        <f t="shared" si="84"/>
        <v>#N/A</v>
      </c>
      <c r="IL29" s="210">
        <f t="shared" si="85"/>
        <v>0</v>
      </c>
      <c r="IM29" s="202">
        <f t="shared" si="86"/>
        <v>0</v>
      </c>
      <c r="IP29" s="223"/>
      <c r="IQ29" s="168"/>
      <c r="IR29" s="212"/>
      <c r="IS29" s="206"/>
      <c r="IT29" s="207"/>
      <c r="IU29" s="208"/>
      <c r="IV29" s="209"/>
      <c r="IW29" s="209" t="e">
        <f t="shared" si="87"/>
        <v>#N/A</v>
      </c>
      <c r="IX29" s="199" t="e">
        <f t="shared" si="88"/>
        <v>#N/A</v>
      </c>
      <c r="IY29" s="200" t="e">
        <f t="shared" si="89"/>
        <v>#N/A</v>
      </c>
      <c r="IZ29" s="200">
        <f t="shared" si="90"/>
        <v>0</v>
      </c>
      <c r="JA29" s="200">
        <f t="shared" si="91"/>
        <v>0</v>
      </c>
      <c r="JB29" s="200" t="e">
        <f t="shared" si="92"/>
        <v>#N/A</v>
      </c>
      <c r="JC29" s="210">
        <f t="shared" si="93"/>
        <v>0</v>
      </c>
      <c r="JD29" s="202">
        <f t="shared" si="94"/>
        <v>0</v>
      </c>
      <c r="JG29" s="223"/>
      <c r="JH29" s="168"/>
      <c r="JI29" s="212"/>
      <c r="JJ29" s="206"/>
      <c r="JK29" s="207"/>
      <c r="JL29" s="208"/>
      <c r="JM29" s="209"/>
      <c r="JN29" s="209" t="e">
        <f t="shared" si="95"/>
        <v>#N/A</v>
      </c>
      <c r="JO29" s="199" t="e">
        <f t="shared" si="96"/>
        <v>#N/A</v>
      </c>
      <c r="JP29" s="200" t="e">
        <f t="shared" si="97"/>
        <v>#N/A</v>
      </c>
      <c r="JQ29" s="200">
        <f t="shared" si="98"/>
        <v>0</v>
      </c>
      <c r="JR29" s="200">
        <f t="shared" si="99"/>
        <v>0</v>
      </c>
      <c r="JS29" s="200" t="e">
        <f t="shared" si="100"/>
        <v>#N/A</v>
      </c>
      <c r="JT29" s="210">
        <f t="shared" si="101"/>
        <v>0</v>
      </c>
      <c r="JU29" s="202">
        <f t="shared" si="102"/>
        <v>0</v>
      </c>
      <c r="JX29" s="223"/>
      <c r="JY29" s="168"/>
      <c r="JZ29" s="212"/>
      <c r="KA29" s="206"/>
      <c r="KB29" s="207"/>
      <c r="KC29" s="208"/>
      <c r="KD29" s="209"/>
      <c r="KE29" s="209" t="e">
        <f t="shared" si="103"/>
        <v>#N/A</v>
      </c>
      <c r="KF29" s="199" t="e">
        <f t="shared" si="104"/>
        <v>#N/A</v>
      </c>
      <c r="KG29" s="200" t="e">
        <f t="shared" si="105"/>
        <v>#N/A</v>
      </c>
      <c r="KH29" s="200">
        <f t="shared" si="106"/>
        <v>0</v>
      </c>
      <c r="KI29" s="200">
        <f t="shared" si="107"/>
        <v>0</v>
      </c>
      <c r="KJ29" s="200" t="e">
        <f t="shared" si="108"/>
        <v>#N/A</v>
      </c>
      <c r="KK29" s="210">
        <f t="shared" si="109"/>
        <v>0</v>
      </c>
      <c r="KL29" s="202">
        <f t="shared" si="110"/>
        <v>0</v>
      </c>
      <c r="KO29" s="223"/>
      <c r="KP29" s="168"/>
      <c r="KQ29" s="212"/>
      <c r="KR29" s="206"/>
      <c r="KS29" s="207"/>
      <c r="KT29" s="208"/>
      <c r="KU29" s="209"/>
      <c r="KV29" s="209" t="e">
        <f t="shared" si="111"/>
        <v>#N/A</v>
      </c>
      <c r="KW29" s="199" t="e">
        <f t="shared" si="112"/>
        <v>#N/A</v>
      </c>
      <c r="KX29" s="200" t="e">
        <f t="shared" si="113"/>
        <v>#N/A</v>
      </c>
      <c r="KY29" s="200">
        <f t="shared" si="114"/>
        <v>0</v>
      </c>
      <c r="KZ29" s="200">
        <f t="shared" si="115"/>
        <v>0</v>
      </c>
      <c r="LA29" s="200" t="e">
        <f t="shared" si="116"/>
        <v>#N/A</v>
      </c>
      <c r="LB29" s="210">
        <f t="shared" si="117"/>
        <v>0</v>
      </c>
      <c r="LC29" s="202">
        <f t="shared" si="118"/>
        <v>0</v>
      </c>
      <c r="LF29" s="223"/>
      <c r="LG29" s="168"/>
      <c r="LH29" s="212"/>
      <c r="LI29" s="206"/>
      <c r="LJ29" s="207"/>
      <c r="LK29" s="208"/>
      <c r="LL29" s="209"/>
      <c r="LM29" s="209" t="e">
        <f t="shared" si="119"/>
        <v>#N/A</v>
      </c>
      <c r="LN29" s="199" t="e">
        <f t="shared" si="120"/>
        <v>#N/A</v>
      </c>
      <c r="LO29" s="200" t="e">
        <f t="shared" si="121"/>
        <v>#N/A</v>
      </c>
      <c r="LP29" s="200">
        <f t="shared" si="122"/>
        <v>0</v>
      </c>
      <c r="LQ29" s="200">
        <f t="shared" si="123"/>
        <v>0</v>
      </c>
      <c r="LR29" s="200" t="e">
        <f t="shared" si="124"/>
        <v>#N/A</v>
      </c>
      <c r="LS29" s="210">
        <f t="shared" si="125"/>
        <v>0</v>
      </c>
      <c r="LT29" s="202">
        <f t="shared" si="126"/>
        <v>0</v>
      </c>
      <c r="LW29" s="223"/>
      <c r="LX29" s="168"/>
      <c r="LY29" s="212"/>
      <c r="LZ29" s="206"/>
      <c r="MA29" s="207"/>
      <c r="MB29" s="208"/>
      <c r="MC29" s="209"/>
      <c r="MD29" s="209" t="e">
        <f t="shared" si="127"/>
        <v>#N/A</v>
      </c>
      <c r="ME29" s="199" t="e">
        <f t="shared" si="128"/>
        <v>#N/A</v>
      </c>
      <c r="MF29" s="200" t="e">
        <f t="shared" si="129"/>
        <v>#N/A</v>
      </c>
      <c r="MG29" s="200">
        <f t="shared" si="130"/>
        <v>0</v>
      </c>
      <c r="MH29" s="200">
        <f t="shared" si="131"/>
        <v>0</v>
      </c>
      <c r="MI29" s="200" t="e">
        <f t="shared" si="132"/>
        <v>#N/A</v>
      </c>
      <c r="MJ29" s="210">
        <f t="shared" si="133"/>
        <v>0</v>
      </c>
      <c r="MK29" s="202">
        <f t="shared" si="134"/>
        <v>0</v>
      </c>
      <c r="MN29" s="223"/>
      <c r="MO29" s="168"/>
      <c r="MP29" s="212"/>
      <c r="MQ29" s="206"/>
      <c r="MR29" s="207"/>
      <c r="MS29" s="208"/>
      <c r="MT29" s="209"/>
      <c r="MU29" s="209" t="e">
        <f t="shared" si="135"/>
        <v>#N/A</v>
      </c>
      <c r="MV29" s="199" t="e">
        <f t="shared" si="136"/>
        <v>#N/A</v>
      </c>
      <c r="MW29" s="200" t="e">
        <f t="shared" si="137"/>
        <v>#N/A</v>
      </c>
      <c r="MX29" s="200">
        <f t="shared" si="138"/>
        <v>0</v>
      </c>
      <c r="MY29" s="200">
        <f t="shared" si="139"/>
        <v>0</v>
      </c>
      <c r="MZ29" s="200" t="e">
        <f t="shared" si="140"/>
        <v>#N/A</v>
      </c>
      <c r="NA29" s="210">
        <f t="shared" si="141"/>
        <v>0</v>
      </c>
      <c r="NB29" s="202">
        <f t="shared" si="142"/>
        <v>0</v>
      </c>
      <c r="NE29" s="223"/>
      <c r="NF29" s="168"/>
      <c r="NG29" s="212"/>
      <c r="NH29" s="206"/>
      <c r="NI29" s="207"/>
      <c r="NJ29" s="208"/>
      <c r="NK29" s="209"/>
      <c r="NL29" s="209" t="e">
        <f t="shared" si="143"/>
        <v>#N/A</v>
      </c>
      <c r="NM29" s="199" t="e">
        <f t="shared" si="144"/>
        <v>#N/A</v>
      </c>
      <c r="NN29" s="200" t="e">
        <f t="shared" si="145"/>
        <v>#N/A</v>
      </c>
      <c r="NO29" s="200">
        <f t="shared" si="146"/>
        <v>0</v>
      </c>
      <c r="NP29" s="200">
        <f t="shared" si="147"/>
        <v>0</v>
      </c>
      <c r="NQ29" s="200" t="e">
        <f t="shared" si="148"/>
        <v>#N/A</v>
      </c>
      <c r="NR29" s="210">
        <f t="shared" si="149"/>
        <v>0</v>
      </c>
      <c r="NS29" s="202">
        <f t="shared" si="150"/>
        <v>0</v>
      </c>
      <c r="NV29" s="223"/>
      <c r="NW29" s="168"/>
      <c r="NX29" s="212"/>
      <c r="NY29" s="206"/>
      <c r="NZ29" s="207"/>
      <c r="OA29" s="208"/>
      <c r="OB29" s="209"/>
      <c r="OC29" s="209" t="e">
        <f t="shared" si="151"/>
        <v>#N/A</v>
      </c>
      <c r="OD29" s="199" t="e">
        <f t="shared" si="152"/>
        <v>#N/A</v>
      </c>
      <c r="OE29" s="200" t="e">
        <f t="shared" si="153"/>
        <v>#N/A</v>
      </c>
      <c r="OF29" s="200">
        <f t="shared" si="154"/>
        <v>0</v>
      </c>
      <c r="OG29" s="200">
        <f t="shared" si="155"/>
        <v>0</v>
      </c>
      <c r="OH29" s="200" t="e">
        <f t="shared" si="156"/>
        <v>#N/A</v>
      </c>
      <c r="OI29" s="210">
        <f t="shared" si="157"/>
        <v>0</v>
      </c>
      <c r="OJ29" s="202">
        <f t="shared" si="158"/>
        <v>0</v>
      </c>
      <c r="OM29" s="223"/>
      <c r="ON29" s="168"/>
      <c r="OO29" s="212"/>
      <c r="OP29" s="206"/>
      <c r="OQ29" s="207"/>
      <c r="OR29" s="208"/>
      <c r="OS29" s="209"/>
      <c r="OT29" s="209" t="e">
        <f t="shared" si="159"/>
        <v>#N/A</v>
      </c>
      <c r="OU29" s="199" t="e">
        <f t="shared" si="160"/>
        <v>#N/A</v>
      </c>
      <c r="OV29" s="200" t="e">
        <f t="shared" si="161"/>
        <v>#N/A</v>
      </c>
      <c r="OW29" s="200">
        <f t="shared" si="162"/>
        <v>0</v>
      </c>
      <c r="OX29" s="200">
        <f t="shared" si="163"/>
        <v>0</v>
      </c>
      <c r="OY29" s="200" t="e">
        <f t="shared" si="164"/>
        <v>#N/A</v>
      </c>
      <c r="OZ29" s="210">
        <f t="shared" si="165"/>
        <v>0</v>
      </c>
      <c r="PA29" s="202">
        <f t="shared" si="166"/>
        <v>0</v>
      </c>
      <c r="PD29" s="223"/>
      <c r="PE29" s="168"/>
      <c r="PF29" s="212"/>
      <c r="PG29" s="206"/>
      <c r="PH29" s="207"/>
      <c r="PI29" s="208"/>
      <c r="PJ29" s="209"/>
      <c r="PK29" s="209" t="e">
        <f t="shared" si="167"/>
        <v>#N/A</v>
      </c>
      <c r="PL29" s="199" t="e">
        <f t="shared" si="168"/>
        <v>#N/A</v>
      </c>
      <c r="PM29" s="200" t="e">
        <f t="shared" si="169"/>
        <v>#N/A</v>
      </c>
      <c r="PN29" s="200">
        <f t="shared" si="170"/>
        <v>0</v>
      </c>
      <c r="PO29" s="200">
        <f t="shared" si="171"/>
        <v>0</v>
      </c>
      <c r="PP29" s="200" t="e">
        <f t="shared" si="172"/>
        <v>#N/A</v>
      </c>
      <c r="PQ29" s="210">
        <f t="shared" si="173"/>
        <v>0</v>
      </c>
      <c r="PR29" s="202">
        <f t="shared" si="174"/>
        <v>0</v>
      </c>
      <c r="PU29" s="223"/>
      <c r="PV29" s="168"/>
      <c r="PW29" s="212"/>
      <c r="PX29" s="206"/>
      <c r="PY29" s="207"/>
      <c r="PZ29" s="208"/>
      <c r="QA29" s="209"/>
      <c r="QB29" s="209" t="e">
        <f t="shared" si="175"/>
        <v>#N/A</v>
      </c>
      <c r="QC29" s="199" t="e">
        <f t="shared" si="176"/>
        <v>#N/A</v>
      </c>
      <c r="QD29" s="200" t="e">
        <f t="shared" si="177"/>
        <v>#N/A</v>
      </c>
      <c r="QE29" s="200">
        <f t="shared" si="178"/>
        <v>0</v>
      </c>
      <c r="QF29" s="200">
        <f t="shared" si="179"/>
        <v>0</v>
      </c>
      <c r="QG29" s="200" t="e">
        <f t="shared" si="180"/>
        <v>#N/A</v>
      </c>
      <c r="QH29" s="210">
        <f t="shared" si="181"/>
        <v>0</v>
      </c>
      <c r="QI29" s="202">
        <f t="shared" si="182"/>
        <v>0</v>
      </c>
      <c r="QL29" s="223"/>
      <c r="QM29" s="168"/>
      <c r="QN29" s="212"/>
      <c r="QO29" s="206"/>
      <c r="QP29" s="207"/>
      <c r="QQ29" s="208"/>
      <c r="QR29" s="209"/>
      <c r="QS29" s="209" t="e">
        <f t="shared" si="183"/>
        <v>#N/A</v>
      </c>
      <c r="QT29" s="199" t="e">
        <f t="shared" si="184"/>
        <v>#N/A</v>
      </c>
      <c r="QU29" s="200" t="e">
        <f t="shared" si="185"/>
        <v>#N/A</v>
      </c>
      <c r="QV29" s="200">
        <f t="shared" si="186"/>
        <v>0</v>
      </c>
      <c r="QW29" s="200">
        <f t="shared" si="187"/>
        <v>0</v>
      </c>
      <c r="QX29" s="200" t="e">
        <f t="shared" si="188"/>
        <v>#N/A</v>
      </c>
      <c r="QY29" s="210">
        <f t="shared" si="189"/>
        <v>0</v>
      </c>
      <c r="QZ29" s="202">
        <f t="shared" si="190"/>
        <v>0</v>
      </c>
      <c r="RC29" s="223"/>
      <c r="RD29" s="168"/>
      <c r="RE29" s="212"/>
      <c r="RF29" s="206"/>
      <c r="RG29" s="207"/>
      <c r="RH29" s="208"/>
      <c r="RI29" s="209"/>
      <c r="RJ29" s="209" t="e">
        <f t="shared" si="191"/>
        <v>#N/A</v>
      </c>
      <c r="RK29" s="199" t="e">
        <f t="shared" si="192"/>
        <v>#N/A</v>
      </c>
      <c r="RL29" s="200" t="e">
        <f t="shared" si="193"/>
        <v>#N/A</v>
      </c>
      <c r="RM29" s="200">
        <f t="shared" si="194"/>
        <v>0</v>
      </c>
      <c r="RN29" s="200">
        <f t="shared" si="195"/>
        <v>0</v>
      </c>
      <c r="RO29" s="200" t="e">
        <f t="shared" si="196"/>
        <v>#N/A</v>
      </c>
      <c r="RP29" s="210">
        <f t="shared" si="197"/>
        <v>0</v>
      </c>
      <c r="RQ29" s="202">
        <f t="shared" si="198"/>
        <v>0</v>
      </c>
      <c r="RT29" s="223"/>
      <c r="RU29" s="168"/>
      <c r="RV29" s="212"/>
      <c r="RW29" s="206"/>
      <c r="RX29" s="207"/>
      <c r="RY29" s="208"/>
      <c r="RZ29" s="209"/>
      <c r="SA29" s="209" t="e">
        <f t="shared" si="199"/>
        <v>#N/A</v>
      </c>
      <c r="SB29" s="199" t="e">
        <f t="shared" si="200"/>
        <v>#N/A</v>
      </c>
      <c r="SC29" s="200" t="e">
        <f t="shared" si="201"/>
        <v>#N/A</v>
      </c>
      <c r="SD29" s="200">
        <f t="shared" si="202"/>
        <v>0</v>
      </c>
      <c r="SE29" s="200">
        <f t="shared" si="203"/>
        <v>0</v>
      </c>
      <c r="SF29" s="200" t="e">
        <f t="shared" si="204"/>
        <v>#N/A</v>
      </c>
      <c r="SG29" s="210">
        <f t="shared" si="205"/>
        <v>0</v>
      </c>
      <c r="SH29" s="202">
        <f t="shared" si="206"/>
        <v>0</v>
      </c>
      <c r="SK29" s="223"/>
      <c r="SL29" s="168"/>
      <c r="SM29" s="212"/>
      <c r="SN29" s="206"/>
      <c r="SO29" s="207"/>
      <c r="SP29" s="208"/>
      <c r="SQ29" s="209"/>
      <c r="SR29" s="209" t="e">
        <f t="shared" si="207"/>
        <v>#N/A</v>
      </c>
      <c r="SS29" s="199" t="e">
        <f t="shared" si="208"/>
        <v>#N/A</v>
      </c>
      <c r="ST29" s="200" t="e">
        <f t="shared" si="209"/>
        <v>#N/A</v>
      </c>
      <c r="SU29" s="200">
        <f t="shared" si="210"/>
        <v>0</v>
      </c>
      <c r="SV29" s="200">
        <f t="shared" si="211"/>
        <v>0</v>
      </c>
      <c r="SW29" s="200" t="e">
        <f t="shared" si="212"/>
        <v>#N/A</v>
      </c>
      <c r="SX29" s="210">
        <f t="shared" si="213"/>
        <v>0</v>
      </c>
      <c r="SY29" s="202">
        <f t="shared" si="214"/>
        <v>0</v>
      </c>
    </row>
    <row r="30" spans="2:519" ht="85.5" customHeight="1" thickTop="1" thickBot="1">
      <c r="B30" s="203" t="s">
        <v>220</v>
      </c>
      <c r="C30" s="223" t="s">
        <v>245</v>
      </c>
      <c r="D30" s="168" t="s">
        <v>246</v>
      </c>
      <c r="E30" s="212" t="s">
        <v>222</v>
      </c>
      <c r="F30" s="206">
        <v>1</v>
      </c>
      <c r="G30" s="207">
        <v>0</v>
      </c>
      <c r="H30" s="208">
        <f t="shared" si="316"/>
        <v>0</v>
      </c>
      <c r="I30" s="646"/>
      <c r="L30" s="375" t="s">
        <v>220</v>
      </c>
      <c r="M30" s="398">
        <v>2.16</v>
      </c>
      <c r="N30" s="392" t="s">
        <v>246</v>
      </c>
      <c r="O30" s="383" t="s">
        <v>222</v>
      </c>
      <c r="P30" s="379">
        <v>1</v>
      </c>
      <c r="Q30" s="380">
        <v>30000</v>
      </c>
      <c r="R30" s="381">
        <f t="shared" si="317"/>
        <v>30000</v>
      </c>
      <c r="S30" s="162">
        <f t="shared" si="215"/>
        <v>1</v>
      </c>
      <c r="T30" s="190">
        <f t="shared" si="11"/>
        <v>1</v>
      </c>
      <c r="U30" s="190">
        <f t="shared" si="216"/>
        <v>1</v>
      </c>
      <c r="V30" s="190">
        <f t="shared" si="12"/>
        <v>1</v>
      </c>
      <c r="W30" s="190">
        <f t="shared" si="13"/>
        <v>1</v>
      </c>
      <c r="X30" s="200">
        <f t="shared" si="14"/>
        <v>1</v>
      </c>
      <c r="Y30" s="210">
        <f t="shared" si="15"/>
        <v>30000</v>
      </c>
      <c r="Z30" s="202">
        <f t="shared" si="16"/>
        <v>0</v>
      </c>
      <c r="AA30" s="185"/>
      <c r="AB30" s="185"/>
      <c r="AC30" s="446" t="s">
        <v>220</v>
      </c>
      <c r="AD30" s="407" t="s">
        <v>245</v>
      </c>
      <c r="AE30" s="392" t="s">
        <v>246</v>
      </c>
      <c r="AF30" s="383" t="s">
        <v>222</v>
      </c>
      <c r="AG30" s="379">
        <v>1</v>
      </c>
      <c r="AH30" s="380">
        <v>21165</v>
      </c>
      <c r="AI30" s="381">
        <f t="shared" si="318"/>
        <v>21165</v>
      </c>
      <c r="AJ30" s="162">
        <f t="shared" si="217"/>
        <v>1</v>
      </c>
      <c r="AK30" s="190">
        <f t="shared" si="218"/>
        <v>1</v>
      </c>
      <c r="AL30" s="190">
        <f t="shared" si="219"/>
        <v>1</v>
      </c>
      <c r="AM30" s="190">
        <f t="shared" si="220"/>
        <v>1</v>
      </c>
      <c r="AN30" s="190">
        <f t="shared" si="221"/>
        <v>1</v>
      </c>
      <c r="AO30" s="200">
        <f t="shared" si="222"/>
        <v>1</v>
      </c>
      <c r="AP30" s="210">
        <f t="shared" si="223"/>
        <v>21165</v>
      </c>
      <c r="AQ30" s="202">
        <f t="shared" si="224"/>
        <v>0</v>
      </c>
      <c r="AR30" s="185"/>
      <c r="AS30" s="185"/>
      <c r="AT30" s="461" t="s">
        <v>220</v>
      </c>
      <c r="AU30" s="471" t="s">
        <v>245</v>
      </c>
      <c r="AV30" s="168" t="s">
        <v>246</v>
      </c>
      <c r="AW30" s="453" t="s">
        <v>222</v>
      </c>
      <c r="AX30" s="454">
        <v>1</v>
      </c>
      <c r="AY30" s="455">
        <v>40000</v>
      </c>
      <c r="AZ30" s="452">
        <f t="shared" si="319"/>
        <v>40000</v>
      </c>
      <c r="BA30" s="162">
        <f t="shared" si="225"/>
        <v>1</v>
      </c>
      <c r="BB30" s="190">
        <f t="shared" si="226"/>
        <v>1</v>
      </c>
      <c r="BC30" s="190">
        <f t="shared" si="227"/>
        <v>1</v>
      </c>
      <c r="BD30" s="190">
        <f t="shared" si="228"/>
        <v>1</v>
      </c>
      <c r="BE30" s="190">
        <f t="shared" si="229"/>
        <v>1</v>
      </c>
      <c r="BF30" s="200">
        <f t="shared" si="230"/>
        <v>1</v>
      </c>
      <c r="BG30" s="210">
        <f t="shared" si="231"/>
        <v>40000</v>
      </c>
      <c r="BH30" s="202">
        <f t="shared" si="232"/>
        <v>0</v>
      </c>
      <c r="BK30" s="461" t="s">
        <v>220</v>
      </c>
      <c r="BL30" s="533" t="s">
        <v>245</v>
      </c>
      <c r="BM30" s="529" t="s">
        <v>246</v>
      </c>
      <c r="BN30" s="383" t="s">
        <v>222</v>
      </c>
      <c r="BO30" s="379">
        <v>1</v>
      </c>
      <c r="BP30" s="380">
        <v>18719.129999999997</v>
      </c>
      <c r="BQ30" s="381">
        <f t="shared" si="233"/>
        <v>18719.129999999997</v>
      </c>
      <c r="BR30" s="162">
        <f t="shared" si="234"/>
        <v>1</v>
      </c>
      <c r="BS30" s="190">
        <f t="shared" si="235"/>
        <v>1</v>
      </c>
      <c r="BT30" s="190">
        <f t="shared" si="236"/>
        <v>1</v>
      </c>
      <c r="BU30" s="190">
        <f t="shared" si="237"/>
        <v>1</v>
      </c>
      <c r="BV30" s="190">
        <f t="shared" si="238"/>
        <v>1</v>
      </c>
      <c r="BW30" s="200">
        <f t="shared" si="239"/>
        <v>1</v>
      </c>
      <c r="BX30" s="210">
        <f t="shared" si="240"/>
        <v>18719</v>
      </c>
      <c r="BY30" s="202">
        <f t="shared" si="241"/>
        <v>0.12999999999738066</v>
      </c>
      <c r="CB30" s="461" t="s">
        <v>220</v>
      </c>
      <c r="CC30" s="533" t="s">
        <v>245</v>
      </c>
      <c r="CD30" s="529" t="s">
        <v>246</v>
      </c>
      <c r="CE30" s="383" t="s">
        <v>222</v>
      </c>
      <c r="CF30" s="379">
        <v>1</v>
      </c>
      <c r="CG30" s="380">
        <v>28000</v>
      </c>
      <c r="CH30" s="381">
        <f t="shared" si="320"/>
        <v>28000</v>
      </c>
      <c r="CI30" s="162">
        <f t="shared" si="242"/>
        <v>1</v>
      </c>
      <c r="CJ30" s="190">
        <f t="shared" si="243"/>
        <v>1</v>
      </c>
      <c r="CK30" s="190">
        <f t="shared" si="244"/>
        <v>1</v>
      </c>
      <c r="CL30" s="190">
        <f t="shared" si="245"/>
        <v>1</v>
      </c>
      <c r="CM30" s="190">
        <f t="shared" si="246"/>
        <v>1</v>
      </c>
      <c r="CN30" s="200">
        <f t="shared" si="247"/>
        <v>1</v>
      </c>
      <c r="CO30" s="210">
        <f t="shared" si="248"/>
        <v>28000</v>
      </c>
      <c r="CP30" s="202">
        <f t="shared" si="249"/>
        <v>0</v>
      </c>
      <c r="CS30" s="461" t="s">
        <v>220</v>
      </c>
      <c r="CT30" s="533" t="s">
        <v>245</v>
      </c>
      <c r="CU30" s="529" t="s">
        <v>246</v>
      </c>
      <c r="CV30" s="383" t="s">
        <v>222</v>
      </c>
      <c r="CW30" s="379">
        <v>1</v>
      </c>
      <c r="CX30" s="565">
        <v>24584</v>
      </c>
      <c r="CY30" s="381">
        <f t="shared" si="250"/>
        <v>24584</v>
      </c>
      <c r="CZ30" s="162">
        <f t="shared" si="251"/>
        <v>1</v>
      </c>
      <c r="DA30" s="190">
        <f t="shared" si="252"/>
        <v>1</v>
      </c>
      <c r="DB30" s="190">
        <f t="shared" si="253"/>
        <v>1</v>
      </c>
      <c r="DC30" s="190">
        <f t="shared" si="254"/>
        <v>1</v>
      </c>
      <c r="DD30" s="190">
        <f t="shared" si="255"/>
        <v>1</v>
      </c>
      <c r="DE30" s="200">
        <f t="shared" si="256"/>
        <v>1</v>
      </c>
      <c r="DF30" s="210">
        <f t="shared" si="257"/>
        <v>24584</v>
      </c>
      <c r="DG30" s="202">
        <f t="shared" si="258"/>
        <v>0</v>
      </c>
      <c r="DJ30" s="461" t="s">
        <v>220</v>
      </c>
      <c r="DK30" s="533" t="s">
        <v>245</v>
      </c>
      <c r="DL30" s="529" t="s">
        <v>246</v>
      </c>
      <c r="DM30" s="383" t="s">
        <v>222</v>
      </c>
      <c r="DN30" s="379">
        <v>1</v>
      </c>
      <c r="DO30" s="380">
        <v>23079.2032</v>
      </c>
      <c r="DP30" s="381">
        <f t="shared" si="321"/>
        <v>23079.2032</v>
      </c>
      <c r="DQ30" s="162">
        <f t="shared" si="259"/>
        <v>1</v>
      </c>
      <c r="DR30" s="190">
        <f t="shared" si="260"/>
        <v>1</v>
      </c>
      <c r="DS30" s="190">
        <f t="shared" si="261"/>
        <v>1</v>
      </c>
      <c r="DT30" s="190">
        <f t="shared" si="262"/>
        <v>1</v>
      </c>
      <c r="DU30" s="190">
        <f t="shared" si="263"/>
        <v>1</v>
      </c>
      <c r="DV30" s="200">
        <f t="shared" si="264"/>
        <v>1</v>
      </c>
      <c r="DW30" s="210">
        <f t="shared" si="265"/>
        <v>23079</v>
      </c>
      <c r="DX30" s="202">
        <f t="shared" si="266"/>
        <v>0.20319999999992433</v>
      </c>
      <c r="EA30" s="578" t="s">
        <v>220</v>
      </c>
      <c r="EB30" s="533" t="s">
        <v>245</v>
      </c>
      <c r="EC30" s="529" t="s">
        <v>246</v>
      </c>
      <c r="ED30" s="383" t="s">
        <v>222</v>
      </c>
      <c r="EE30" s="379">
        <v>1</v>
      </c>
      <c r="EF30" s="380">
        <v>24600</v>
      </c>
      <c r="EG30" s="381">
        <f t="shared" si="47"/>
        <v>24600</v>
      </c>
      <c r="EH30" s="162">
        <f t="shared" si="267"/>
        <v>1</v>
      </c>
      <c r="EI30" s="190">
        <f t="shared" si="268"/>
        <v>1</v>
      </c>
      <c r="EJ30" s="190">
        <f t="shared" si="269"/>
        <v>1</v>
      </c>
      <c r="EK30" s="190">
        <f t="shared" si="270"/>
        <v>1</v>
      </c>
      <c r="EL30" s="190">
        <f t="shared" si="271"/>
        <v>1</v>
      </c>
      <c r="EM30" s="200">
        <f t="shared" si="272"/>
        <v>1</v>
      </c>
      <c r="EN30" s="210">
        <f t="shared" si="273"/>
        <v>24600</v>
      </c>
      <c r="EO30" s="202">
        <f t="shared" si="274"/>
        <v>0</v>
      </c>
      <c r="ER30" s="461" t="s">
        <v>220</v>
      </c>
      <c r="ES30" s="533" t="s">
        <v>245</v>
      </c>
      <c r="ET30" s="529" t="s">
        <v>246</v>
      </c>
      <c r="EU30" s="383" t="s">
        <v>222</v>
      </c>
      <c r="EV30" s="379">
        <v>1</v>
      </c>
      <c r="EW30" s="380">
        <v>18626</v>
      </c>
      <c r="EX30" s="381">
        <f t="shared" si="275"/>
        <v>18626</v>
      </c>
      <c r="EY30" s="162">
        <f t="shared" si="276"/>
        <v>1</v>
      </c>
      <c r="EZ30" s="190">
        <f t="shared" si="277"/>
        <v>1</v>
      </c>
      <c r="FA30" s="190">
        <f t="shared" si="278"/>
        <v>1</v>
      </c>
      <c r="FB30" s="190">
        <f t="shared" si="279"/>
        <v>1</v>
      </c>
      <c r="FC30" s="190">
        <f t="shared" si="280"/>
        <v>1</v>
      </c>
      <c r="FD30" s="200">
        <f t="shared" si="281"/>
        <v>1</v>
      </c>
      <c r="FE30" s="210">
        <f t="shared" si="282"/>
        <v>18626</v>
      </c>
      <c r="FF30" s="202">
        <f t="shared" si="283"/>
        <v>0</v>
      </c>
      <c r="FI30" s="461" t="s">
        <v>220</v>
      </c>
      <c r="FJ30" s="533" t="s">
        <v>245</v>
      </c>
      <c r="FK30" s="529" t="s">
        <v>246</v>
      </c>
      <c r="FL30" s="383" t="s">
        <v>222</v>
      </c>
      <c r="FM30" s="379">
        <v>1</v>
      </c>
      <c r="FN30" s="380">
        <v>30002</v>
      </c>
      <c r="FO30" s="381">
        <f t="shared" si="322"/>
        <v>30002</v>
      </c>
      <c r="FP30" s="162">
        <f t="shared" si="284"/>
        <v>1</v>
      </c>
      <c r="FQ30" s="190">
        <f t="shared" si="285"/>
        <v>1</v>
      </c>
      <c r="FR30" s="190">
        <f t="shared" si="286"/>
        <v>1</v>
      </c>
      <c r="FS30" s="190">
        <f t="shared" si="287"/>
        <v>1</v>
      </c>
      <c r="FT30" s="190">
        <f t="shared" si="288"/>
        <v>1</v>
      </c>
      <c r="FU30" s="200">
        <f t="shared" si="289"/>
        <v>1</v>
      </c>
      <c r="FV30" s="210">
        <f t="shared" si="290"/>
        <v>30002</v>
      </c>
      <c r="FW30" s="202">
        <f t="shared" si="291"/>
        <v>0</v>
      </c>
      <c r="FZ30" s="461" t="s">
        <v>220</v>
      </c>
      <c r="GA30" s="533" t="s">
        <v>245</v>
      </c>
      <c r="GB30" s="529" t="s">
        <v>246</v>
      </c>
      <c r="GC30" s="383" t="s">
        <v>222</v>
      </c>
      <c r="GD30" s="379">
        <v>1</v>
      </c>
      <c r="GE30" s="582">
        <v>27768</v>
      </c>
      <c r="GF30" s="381">
        <f t="shared" si="323"/>
        <v>27768</v>
      </c>
      <c r="GG30" s="162">
        <f t="shared" si="292"/>
        <v>1</v>
      </c>
      <c r="GH30" s="190">
        <f t="shared" si="293"/>
        <v>1</v>
      </c>
      <c r="GI30" s="190">
        <f t="shared" si="294"/>
        <v>1</v>
      </c>
      <c r="GJ30" s="190">
        <f t="shared" si="295"/>
        <v>1</v>
      </c>
      <c r="GK30" s="190">
        <f t="shared" si="296"/>
        <v>1</v>
      </c>
      <c r="GL30" s="200">
        <f t="shared" si="297"/>
        <v>1</v>
      </c>
      <c r="GM30" s="210">
        <f t="shared" si="298"/>
        <v>27768</v>
      </c>
      <c r="GN30" s="202">
        <f t="shared" si="299"/>
        <v>0</v>
      </c>
      <c r="GQ30" s="461" t="s">
        <v>220</v>
      </c>
      <c r="GR30" s="533" t="s">
        <v>245</v>
      </c>
      <c r="GS30" s="529" t="s">
        <v>246</v>
      </c>
      <c r="GT30" s="383" t="s">
        <v>222</v>
      </c>
      <c r="GU30" s="379">
        <v>1</v>
      </c>
      <c r="GV30" s="380">
        <v>18000</v>
      </c>
      <c r="GW30" s="381">
        <f t="shared" si="324"/>
        <v>18000</v>
      </c>
      <c r="GX30" s="162">
        <f t="shared" si="300"/>
        <v>1</v>
      </c>
      <c r="GY30" s="190">
        <f t="shared" si="301"/>
        <v>1</v>
      </c>
      <c r="GZ30" s="190">
        <f t="shared" si="302"/>
        <v>1</v>
      </c>
      <c r="HA30" s="190">
        <f t="shared" si="303"/>
        <v>1</v>
      </c>
      <c r="HB30" s="190">
        <f t="shared" si="304"/>
        <v>1</v>
      </c>
      <c r="HC30" s="200">
        <f t="shared" si="305"/>
        <v>1</v>
      </c>
      <c r="HD30" s="210">
        <f t="shared" si="306"/>
        <v>18000</v>
      </c>
      <c r="HE30" s="202">
        <f t="shared" si="307"/>
        <v>0</v>
      </c>
      <c r="HH30" s="461" t="s">
        <v>220</v>
      </c>
      <c r="HI30" s="533" t="s">
        <v>245</v>
      </c>
      <c r="HJ30" s="529" t="s">
        <v>246</v>
      </c>
      <c r="HK30" s="383" t="s">
        <v>222</v>
      </c>
      <c r="HL30" s="379">
        <v>1</v>
      </c>
      <c r="HM30" s="380">
        <v>28625</v>
      </c>
      <c r="HN30" s="381">
        <f t="shared" si="325"/>
        <v>28625</v>
      </c>
      <c r="HO30" s="162">
        <f t="shared" si="308"/>
        <v>1</v>
      </c>
      <c r="HP30" s="190">
        <f t="shared" si="309"/>
        <v>1</v>
      </c>
      <c r="HQ30" s="190">
        <f t="shared" si="310"/>
        <v>1</v>
      </c>
      <c r="HR30" s="190">
        <f t="shared" si="311"/>
        <v>1</v>
      </c>
      <c r="HS30" s="190">
        <f t="shared" si="312"/>
        <v>1</v>
      </c>
      <c r="HT30" s="200">
        <f t="shared" si="313"/>
        <v>1</v>
      </c>
      <c r="HU30" s="210">
        <f t="shared" si="314"/>
        <v>28625</v>
      </c>
      <c r="HV30" s="202">
        <f t="shared" si="315"/>
        <v>0</v>
      </c>
      <c r="HY30" s="223"/>
      <c r="HZ30" s="168"/>
      <c r="IA30" s="212"/>
      <c r="IB30" s="206"/>
      <c r="IC30" s="207"/>
      <c r="ID30" s="208"/>
      <c r="IE30" s="224"/>
      <c r="IF30" s="209" t="e">
        <f t="shared" si="79"/>
        <v>#N/A</v>
      </c>
      <c r="IG30" s="199" t="e">
        <f t="shared" si="80"/>
        <v>#N/A</v>
      </c>
      <c r="IH30" s="200" t="e">
        <f t="shared" si="81"/>
        <v>#N/A</v>
      </c>
      <c r="II30" s="200">
        <f t="shared" si="82"/>
        <v>0</v>
      </c>
      <c r="IJ30" s="200">
        <f t="shared" si="83"/>
        <v>0</v>
      </c>
      <c r="IK30" s="200" t="e">
        <f t="shared" si="84"/>
        <v>#N/A</v>
      </c>
      <c r="IL30" s="210">
        <f t="shared" si="85"/>
        <v>0</v>
      </c>
      <c r="IM30" s="202">
        <f t="shared" si="86"/>
        <v>0</v>
      </c>
      <c r="IP30" s="223"/>
      <c r="IQ30" s="168"/>
      <c r="IR30" s="212"/>
      <c r="IS30" s="206"/>
      <c r="IT30" s="207"/>
      <c r="IU30" s="208"/>
      <c r="IV30" s="224"/>
      <c r="IW30" s="209" t="e">
        <f t="shared" si="87"/>
        <v>#N/A</v>
      </c>
      <c r="IX30" s="199" t="e">
        <f t="shared" si="88"/>
        <v>#N/A</v>
      </c>
      <c r="IY30" s="200" t="e">
        <f t="shared" si="89"/>
        <v>#N/A</v>
      </c>
      <c r="IZ30" s="200">
        <f t="shared" si="90"/>
        <v>0</v>
      </c>
      <c r="JA30" s="200">
        <f t="shared" si="91"/>
        <v>0</v>
      </c>
      <c r="JB30" s="200" t="e">
        <f t="shared" si="92"/>
        <v>#N/A</v>
      </c>
      <c r="JC30" s="210">
        <f t="shared" si="93"/>
        <v>0</v>
      </c>
      <c r="JD30" s="202">
        <f t="shared" si="94"/>
        <v>0</v>
      </c>
      <c r="JG30" s="223"/>
      <c r="JH30" s="168"/>
      <c r="JI30" s="212"/>
      <c r="JJ30" s="206"/>
      <c r="JK30" s="207"/>
      <c r="JL30" s="208"/>
      <c r="JM30" s="224"/>
      <c r="JN30" s="209" t="e">
        <f t="shared" si="95"/>
        <v>#N/A</v>
      </c>
      <c r="JO30" s="199" t="e">
        <f t="shared" si="96"/>
        <v>#N/A</v>
      </c>
      <c r="JP30" s="200" t="e">
        <f t="shared" si="97"/>
        <v>#N/A</v>
      </c>
      <c r="JQ30" s="200">
        <f t="shared" si="98"/>
        <v>0</v>
      </c>
      <c r="JR30" s="200">
        <f t="shared" si="99"/>
        <v>0</v>
      </c>
      <c r="JS30" s="200" t="e">
        <f t="shared" si="100"/>
        <v>#N/A</v>
      </c>
      <c r="JT30" s="210">
        <f t="shared" si="101"/>
        <v>0</v>
      </c>
      <c r="JU30" s="202">
        <f t="shared" si="102"/>
        <v>0</v>
      </c>
      <c r="JX30" s="223"/>
      <c r="JY30" s="168"/>
      <c r="JZ30" s="212"/>
      <c r="KA30" s="206"/>
      <c r="KB30" s="207"/>
      <c r="KC30" s="208"/>
      <c r="KD30" s="224"/>
      <c r="KE30" s="209" t="e">
        <f t="shared" si="103"/>
        <v>#N/A</v>
      </c>
      <c r="KF30" s="199" t="e">
        <f t="shared" si="104"/>
        <v>#N/A</v>
      </c>
      <c r="KG30" s="200" t="e">
        <f t="shared" si="105"/>
        <v>#N/A</v>
      </c>
      <c r="KH30" s="200">
        <f t="shared" si="106"/>
        <v>0</v>
      </c>
      <c r="KI30" s="200">
        <f t="shared" si="107"/>
        <v>0</v>
      </c>
      <c r="KJ30" s="200" t="e">
        <f t="shared" si="108"/>
        <v>#N/A</v>
      </c>
      <c r="KK30" s="210">
        <f t="shared" si="109"/>
        <v>0</v>
      </c>
      <c r="KL30" s="202">
        <f t="shared" si="110"/>
        <v>0</v>
      </c>
      <c r="KO30" s="223"/>
      <c r="KP30" s="168"/>
      <c r="KQ30" s="212"/>
      <c r="KR30" s="206"/>
      <c r="KS30" s="207"/>
      <c r="KT30" s="208"/>
      <c r="KU30" s="224"/>
      <c r="KV30" s="209" t="e">
        <f t="shared" si="111"/>
        <v>#N/A</v>
      </c>
      <c r="KW30" s="199" t="e">
        <f t="shared" si="112"/>
        <v>#N/A</v>
      </c>
      <c r="KX30" s="200" t="e">
        <f t="shared" si="113"/>
        <v>#N/A</v>
      </c>
      <c r="KY30" s="200">
        <f t="shared" si="114"/>
        <v>0</v>
      </c>
      <c r="KZ30" s="200">
        <f t="shared" si="115"/>
        <v>0</v>
      </c>
      <c r="LA30" s="200" t="e">
        <f t="shared" si="116"/>
        <v>#N/A</v>
      </c>
      <c r="LB30" s="210">
        <f t="shared" si="117"/>
        <v>0</v>
      </c>
      <c r="LC30" s="202">
        <f t="shared" si="118"/>
        <v>0</v>
      </c>
      <c r="LF30" s="223"/>
      <c r="LG30" s="168"/>
      <c r="LH30" s="212"/>
      <c r="LI30" s="206"/>
      <c r="LJ30" s="207"/>
      <c r="LK30" s="208"/>
      <c r="LL30" s="224"/>
      <c r="LM30" s="209" t="e">
        <f t="shared" si="119"/>
        <v>#N/A</v>
      </c>
      <c r="LN30" s="199" t="e">
        <f t="shared" si="120"/>
        <v>#N/A</v>
      </c>
      <c r="LO30" s="200" t="e">
        <f t="shared" si="121"/>
        <v>#N/A</v>
      </c>
      <c r="LP30" s="200">
        <f t="shared" si="122"/>
        <v>0</v>
      </c>
      <c r="LQ30" s="200">
        <f t="shared" si="123"/>
        <v>0</v>
      </c>
      <c r="LR30" s="200" t="e">
        <f t="shared" si="124"/>
        <v>#N/A</v>
      </c>
      <c r="LS30" s="210">
        <f t="shared" si="125"/>
        <v>0</v>
      </c>
      <c r="LT30" s="202">
        <f t="shared" si="126"/>
        <v>0</v>
      </c>
      <c r="LW30" s="223"/>
      <c r="LX30" s="168"/>
      <c r="LY30" s="212"/>
      <c r="LZ30" s="206"/>
      <c r="MA30" s="207"/>
      <c r="MB30" s="208"/>
      <c r="MC30" s="224"/>
      <c r="MD30" s="209" t="e">
        <f t="shared" si="127"/>
        <v>#N/A</v>
      </c>
      <c r="ME30" s="199" t="e">
        <f t="shared" si="128"/>
        <v>#N/A</v>
      </c>
      <c r="MF30" s="200" t="e">
        <f t="shared" si="129"/>
        <v>#N/A</v>
      </c>
      <c r="MG30" s="200">
        <f t="shared" si="130"/>
        <v>0</v>
      </c>
      <c r="MH30" s="200">
        <f t="shared" si="131"/>
        <v>0</v>
      </c>
      <c r="MI30" s="200" t="e">
        <f t="shared" si="132"/>
        <v>#N/A</v>
      </c>
      <c r="MJ30" s="210">
        <f t="shared" si="133"/>
        <v>0</v>
      </c>
      <c r="MK30" s="202">
        <f t="shared" si="134"/>
        <v>0</v>
      </c>
      <c r="MN30" s="223"/>
      <c r="MO30" s="168"/>
      <c r="MP30" s="212"/>
      <c r="MQ30" s="206"/>
      <c r="MR30" s="207"/>
      <c r="MS30" s="208"/>
      <c r="MT30" s="224"/>
      <c r="MU30" s="209" t="e">
        <f t="shared" si="135"/>
        <v>#N/A</v>
      </c>
      <c r="MV30" s="199" t="e">
        <f t="shared" si="136"/>
        <v>#N/A</v>
      </c>
      <c r="MW30" s="200" t="e">
        <f t="shared" si="137"/>
        <v>#N/A</v>
      </c>
      <c r="MX30" s="200">
        <f t="shared" si="138"/>
        <v>0</v>
      </c>
      <c r="MY30" s="200">
        <f t="shared" si="139"/>
        <v>0</v>
      </c>
      <c r="MZ30" s="200" t="e">
        <f t="shared" si="140"/>
        <v>#N/A</v>
      </c>
      <c r="NA30" s="210">
        <f t="shared" si="141"/>
        <v>0</v>
      </c>
      <c r="NB30" s="202">
        <f t="shared" si="142"/>
        <v>0</v>
      </c>
      <c r="NE30" s="223"/>
      <c r="NF30" s="168"/>
      <c r="NG30" s="212"/>
      <c r="NH30" s="206"/>
      <c r="NI30" s="207"/>
      <c r="NJ30" s="208"/>
      <c r="NK30" s="224"/>
      <c r="NL30" s="209" t="e">
        <f t="shared" si="143"/>
        <v>#N/A</v>
      </c>
      <c r="NM30" s="199" t="e">
        <f t="shared" si="144"/>
        <v>#N/A</v>
      </c>
      <c r="NN30" s="200" t="e">
        <f t="shared" si="145"/>
        <v>#N/A</v>
      </c>
      <c r="NO30" s="200">
        <f t="shared" si="146"/>
        <v>0</v>
      </c>
      <c r="NP30" s="200">
        <f t="shared" si="147"/>
        <v>0</v>
      </c>
      <c r="NQ30" s="200" t="e">
        <f t="shared" si="148"/>
        <v>#N/A</v>
      </c>
      <c r="NR30" s="210">
        <f t="shared" si="149"/>
        <v>0</v>
      </c>
      <c r="NS30" s="202">
        <f t="shared" si="150"/>
        <v>0</v>
      </c>
      <c r="NV30" s="223"/>
      <c r="NW30" s="168"/>
      <c r="NX30" s="212"/>
      <c r="NY30" s="206"/>
      <c r="NZ30" s="207"/>
      <c r="OA30" s="208"/>
      <c r="OB30" s="224"/>
      <c r="OC30" s="209" t="e">
        <f t="shared" si="151"/>
        <v>#N/A</v>
      </c>
      <c r="OD30" s="199" t="e">
        <f t="shared" si="152"/>
        <v>#N/A</v>
      </c>
      <c r="OE30" s="200" t="e">
        <f t="shared" si="153"/>
        <v>#N/A</v>
      </c>
      <c r="OF30" s="200">
        <f t="shared" si="154"/>
        <v>0</v>
      </c>
      <c r="OG30" s="200">
        <f t="shared" si="155"/>
        <v>0</v>
      </c>
      <c r="OH30" s="200" t="e">
        <f t="shared" si="156"/>
        <v>#N/A</v>
      </c>
      <c r="OI30" s="210">
        <f t="shared" si="157"/>
        <v>0</v>
      </c>
      <c r="OJ30" s="202">
        <f t="shared" si="158"/>
        <v>0</v>
      </c>
      <c r="OM30" s="223"/>
      <c r="ON30" s="168"/>
      <c r="OO30" s="212"/>
      <c r="OP30" s="206"/>
      <c r="OQ30" s="207"/>
      <c r="OR30" s="208"/>
      <c r="OS30" s="224"/>
      <c r="OT30" s="209" t="e">
        <f t="shared" si="159"/>
        <v>#N/A</v>
      </c>
      <c r="OU30" s="199" t="e">
        <f t="shared" si="160"/>
        <v>#N/A</v>
      </c>
      <c r="OV30" s="200" t="e">
        <f t="shared" si="161"/>
        <v>#N/A</v>
      </c>
      <c r="OW30" s="200">
        <f t="shared" si="162"/>
        <v>0</v>
      </c>
      <c r="OX30" s="200">
        <f t="shared" si="163"/>
        <v>0</v>
      </c>
      <c r="OY30" s="200" t="e">
        <f t="shared" si="164"/>
        <v>#N/A</v>
      </c>
      <c r="OZ30" s="210">
        <f t="shared" si="165"/>
        <v>0</v>
      </c>
      <c r="PA30" s="202">
        <f t="shared" si="166"/>
        <v>0</v>
      </c>
      <c r="PD30" s="223"/>
      <c r="PE30" s="168"/>
      <c r="PF30" s="212"/>
      <c r="PG30" s="206"/>
      <c r="PH30" s="207"/>
      <c r="PI30" s="208"/>
      <c r="PJ30" s="224"/>
      <c r="PK30" s="209" t="e">
        <f t="shared" si="167"/>
        <v>#N/A</v>
      </c>
      <c r="PL30" s="199" t="e">
        <f t="shared" si="168"/>
        <v>#N/A</v>
      </c>
      <c r="PM30" s="200" t="e">
        <f t="shared" si="169"/>
        <v>#N/A</v>
      </c>
      <c r="PN30" s="200">
        <f t="shared" si="170"/>
        <v>0</v>
      </c>
      <c r="PO30" s="200">
        <f t="shared" si="171"/>
        <v>0</v>
      </c>
      <c r="PP30" s="200" t="e">
        <f t="shared" si="172"/>
        <v>#N/A</v>
      </c>
      <c r="PQ30" s="210">
        <f t="shared" si="173"/>
        <v>0</v>
      </c>
      <c r="PR30" s="202">
        <f t="shared" si="174"/>
        <v>0</v>
      </c>
      <c r="PU30" s="223"/>
      <c r="PV30" s="168"/>
      <c r="PW30" s="212"/>
      <c r="PX30" s="206"/>
      <c r="PY30" s="207"/>
      <c r="PZ30" s="208"/>
      <c r="QA30" s="224"/>
      <c r="QB30" s="209" t="e">
        <f t="shared" si="175"/>
        <v>#N/A</v>
      </c>
      <c r="QC30" s="199" t="e">
        <f t="shared" si="176"/>
        <v>#N/A</v>
      </c>
      <c r="QD30" s="200" t="e">
        <f t="shared" si="177"/>
        <v>#N/A</v>
      </c>
      <c r="QE30" s="200">
        <f t="shared" si="178"/>
        <v>0</v>
      </c>
      <c r="QF30" s="200">
        <f t="shared" si="179"/>
        <v>0</v>
      </c>
      <c r="QG30" s="200" t="e">
        <f t="shared" si="180"/>
        <v>#N/A</v>
      </c>
      <c r="QH30" s="210">
        <f t="shared" si="181"/>
        <v>0</v>
      </c>
      <c r="QI30" s="202">
        <f t="shared" si="182"/>
        <v>0</v>
      </c>
      <c r="QL30" s="223"/>
      <c r="QM30" s="168"/>
      <c r="QN30" s="212"/>
      <c r="QO30" s="206"/>
      <c r="QP30" s="207"/>
      <c r="QQ30" s="208"/>
      <c r="QR30" s="224"/>
      <c r="QS30" s="209" t="e">
        <f t="shared" si="183"/>
        <v>#N/A</v>
      </c>
      <c r="QT30" s="199" t="e">
        <f t="shared" si="184"/>
        <v>#N/A</v>
      </c>
      <c r="QU30" s="200" t="e">
        <f t="shared" si="185"/>
        <v>#N/A</v>
      </c>
      <c r="QV30" s="200">
        <f t="shared" si="186"/>
        <v>0</v>
      </c>
      <c r="QW30" s="200">
        <f t="shared" si="187"/>
        <v>0</v>
      </c>
      <c r="QX30" s="200" t="e">
        <f t="shared" si="188"/>
        <v>#N/A</v>
      </c>
      <c r="QY30" s="210">
        <f t="shared" si="189"/>
        <v>0</v>
      </c>
      <c r="QZ30" s="202">
        <f t="shared" si="190"/>
        <v>0</v>
      </c>
      <c r="RC30" s="223"/>
      <c r="RD30" s="168"/>
      <c r="RE30" s="212"/>
      <c r="RF30" s="206"/>
      <c r="RG30" s="207"/>
      <c r="RH30" s="208"/>
      <c r="RI30" s="224"/>
      <c r="RJ30" s="209" t="e">
        <f t="shared" si="191"/>
        <v>#N/A</v>
      </c>
      <c r="RK30" s="199" t="e">
        <f t="shared" si="192"/>
        <v>#N/A</v>
      </c>
      <c r="RL30" s="200" t="e">
        <f t="shared" si="193"/>
        <v>#N/A</v>
      </c>
      <c r="RM30" s="200">
        <f t="shared" si="194"/>
        <v>0</v>
      </c>
      <c r="RN30" s="200">
        <f t="shared" si="195"/>
        <v>0</v>
      </c>
      <c r="RO30" s="200" t="e">
        <f t="shared" si="196"/>
        <v>#N/A</v>
      </c>
      <c r="RP30" s="210">
        <f t="shared" si="197"/>
        <v>0</v>
      </c>
      <c r="RQ30" s="202">
        <f t="shared" si="198"/>
        <v>0</v>
      </c>
      <c r="RT30" s="223"/>
      <c r="RU30" s="168"/>
      <c r="RV30" s="212"/>
      <c r="RW30" s="206"/>
      <c r="RX30" s="207"/>
      <c r="RY30" s="208"/>
      <c r="RZ30" s="224"/>
      <c r="SA30" s="209" t="e">
        <f t="shared" si="199"/>
        <v>#N/A</v>
      </c>
      <c r="SB30" s="199" t="e">
        <f t="shared" si="200"/>
        <v>#N/A</v>
      </c>
      <c r="SC30" s="200" t="e">
        <f t="shared" si="201"/>
        <v>#N/A</v>
      </c>
      <c r="SD30" s="200">
        <f t="shared" si="202"/>
        <v>0</v>
      </c>
      <c r="SE30" s="200">
        <f t="shared" si="203"/>
        <v>0</v>
      </c>
      <c r="SF30" s="200" t="e">
        <f t="shared" si="204"/>
        <v>#N/A</v>
      </c>
      <c r="SG30" s="210">
        <f t="shared" si="205"/>
        <v>0</v>
      </c>
      <c r="SH30" s="202">
        <f t="shared" si="206"/>
        <v>0</v>
      </c>
      <c r="SK30" s="223"/>
      <c r="SL30" s="168"/>
      <c r="SM30" s="212"/>
      <c r="SN30" s="206"/>
      <c r="SO30" s="207"/>
      <c r="SP30" s="208"/>
      <c r="SQ30" s="224"/>
      <c r="SR30" s="209" t="e">
        <f t="shared" si="207"/>
        <v>#N/A</v>
      </c>
      <c r="SS30" s="199" t="e">
        <f t="shared" si="208"/>
        <v>#N/A</v>
      </c>
      <c r="ST30" s="200" t="e">
        <f t="shared" si="209"/>
        <v>#N/A</v>
      </c>
      <c r="SU30" s="200">
        <f t="shared" si="210"/>
        <v>0</v>
      </c>
      <c r="SV30" s="200">
        <f t="shared" si="211"/>
        <v>0</v>
      </c>
      <c r="SW30" s="200" t="e">
        <f t="shared" si="212"/>
        <v>#N/A</v>
      </c>
      <c r="SX30" s="210">
        <f t="shared" si="213"/>
        <v>0</v>
      </c>
      <c r="SY30" s="202">
        <f t="shared" si="214"/>
        <v>0</v>
      </c>
    </row>
    <row r="31" spans="2:519" ht="102.75" customHeight="1" thickTop="1" thickBot="1">
      <c r="B31" s="203" t="s">
        <v>215</v>
      </c>
      <c r="C31" s="223" t="s">
        <v>247</v>
      </c>
      <c r="D31" s="168" t="s">
        <v>248</v>
      </c>
      <c r="E31" s="212" t="s">
        <v>222</v>
      </c>
      <c r="F31" s="206">
        <v>1</v>
      </c>
      <c r="G31" s="207">
        <v>0</v>
      </c>
      <c r="H31" s="208">
        <f t="shared" si="316"/>
        <v>0</v>
      </c>
      <c r="I31" s="646"/>
      <c r="L31" s="375" t="s">
        <v>215</v>
      </c>
      <c r="M31" s="398">
        <v>2.17</v>
      </c>
      <c r="N31" s="392" t="s">
        <v>248</v>
      </c>
      <c r="O31" s="383" t="s">
        <v>222</v>
      </c>
      <c r="P31" s="379">
        <v>1</v>
      </c>
      <c r="Q31" s="380">
        <v>25000</v>
      </c>
      <c r="R31" s="381">
        <f t="shared" si="317"/>
        <v>25000</v>
      </c>
      <c r="S31" s="162">
        <f t="shared" si="215"/>
        <v>1</v>
      </c>
      <c r="T31" s="190">
        <f t="shared" si="11"/>
        <v>1</v>
      </c>
      <c r="U31" s="190">
        <f t="shared" si="216"/>
        <v>1</v>
      </c>
      <c r="V31" s="190">
        <f t="shared" si="12"/>
        <v>1</v>
      </c>
      <c r="W31" s="190">
        <f t="shared" si="13"/>
        <v>1</v>
      </c>
      <c r="X31" s="200">
        <f t="shared" si="14"/>
        <v>1</v>
      </c>
      <c r="Y31" s="210">
        <f t="shared" si="15"/>
        <v>25000</v>
      </c>
      <c r="Z31" s="202">
        <f t="shared" si="16"/>
        <v>0</v>
      </c>
      <c r="AA31" s="185"/>
      <c r="AB31" s="185"/>
      <c r="AC31" s="446" t="s">
        <v>215</v>
      </c>
      <c r="AD31" s="407" t="s">
        <v>247</v>
      </c>
      <c r="AE31" s="392" t="s">
        <v>248</v>
      </c>
      <c r="AF31" s="383" t="s">
        <v>222</v>
      </c>
      <c r="AG31" s="379">
        <v>1</v>
      </c>
      <c r="AH31" s="380">
        <v>22410</v>
      </c>
      <c r="AI31" s="381">
        <f t="shared" si="318"/>
        <v>22410</v>
      </c>
      <c r="AJ31" s="162">
        <f t="shared" si="217"/>
        <v>1</v>
      </c>
      <c r="AK31" s="190">
        <f t="shared" si="218"/>
        <v>1</v>
      </c>
      <c r="AL31" s="190">
        <f t="shared" si="219"/>
        <v>1</v>
      </c>
      <c r="AM31" s="190">
        <f t="shared" si="220"/>
        <v>1</v>
      </c>
      <c r="AN31" s="190">
        <f t="shared" si="221"/>
        <v>1</v>
      </c>
      <c r="AO31" s="200">
        <f t="shared" si="222"/>
        <v>1</v>
      </c>
      <c r="AP31" s="210">
        <f t="shared" si="223"/>
        <v>22410</v>
      </c>
      <c r="AQ31" s="202">
        <f t="shared" si="224"/>
        <v>0</v>
      </c>
      <c r="AR31" s="185"/>
      <c r="AS31" s="185"/>
      <c r="AT31" s="461" t="s">
        <v>215</v>
      </c>
      <c r="AU31" s="471" t="s">
        <v>247</v>
      </c>
      <c r="AV31" s="168" t="s">
        <v>248</v>
      </c>
      <c r="AW31" s="453" t="s">
        <v>222</v>
      </c>
      <c r="AX31" s="454">
        <v>1</v>
      </c>
      <c r="AY31" s="455">
        <v>39000</v>
      </c>
      <c r="AZ31" s="452">
        <f t="shared" si="319"/>
        <v>39000</v>
      </c>
      <c r="BA31" s="162">
        <f t="shared" si="225"/>
        <v>1</v>
      </c>
      <c r="BB31" s="190">
        <f t="shared" si="226"/>
        <v>1</v>
      </c>
      <c r="BC31" s="190">
        <f t="shared" si="227"/>
        <v>1</v>
      </c>
      <c r="BD31" s="190">
        <f t="shared" si="228"/>
        <v>1</v>
      </c>
      <c r="BE31" s="190">
        <f t="shared" si="229"/>
        <v>1</v>
      </c>
      <c r="BF31" s="200">
        <f t="shared" si="230"/>
        <v>1</v>
      </c>
      <c r="BG31" s="210">
        <f t="shared" si="231"/>
        <v>39000</v>
      </c>
      <c r="BH31" s="202">
        <f t="shared" si="232"/>
        <v>0</v>
      </c>
      <c r="BK31" s="461" t="s">
        <v>215</v>
      </c>
      <c r="BL31" s="533" t="s">
        <v>247</v>
      </c>
      <c r="BM31" s="529" t="s">
        <v>248</v>
      </c>
      <c r="BN31" s="383" t="s">
        <v>222</v>
      </c>
      <c r="BO31" s="379">
        <v>1</v>
      </c>
      <c r="BP31" s="380">
        <v>34364.969999999994</v>
      </c>
      <c r="BQ31" s="381">
        <f t="shared" si="233"/>
        <v>34364.969999999994</v>
      </c>
      <c r="BR31" s="162">
        <f t="shared" si="234"/>
        <v>1</v>
      </c>
      <c r="BS31" s="190">
        <f t="shared" si="235"/>
        <v>1</v>
      </c>
      <c r="BT31" s="190">
        <f t="shared" si="236"/>
        <v>1</v>
      </c>
      <c r="BU31" s="190">
        <f t="shared" si="237"/>
        <v>1</v>
      </c>
      <c r="BV31" s="190">
        <f t="shared" si="238"/>
        <v>1</v>
      </c>
      <c r="BW31" s="200">
        <f t="shared" si="239"/>
        <v>1</v>
      </c>
      <c r="BX31" s="210">
        <f t="shared" si="240"/>
        <v>34365</v>
      </c>
      <c r="BY31" s="202">
        <f t="shared" si="241"/>
        <v>-3.0000000006111804E-2</v>
      </c>
      <c r="CB31" s="461" t="s">
        <v>215</v>
      </c>
      <c r="CC31" s="533" t="s">
        <v>247</v>
      </c>
      <c r="CD31" s="529" t="s">
        <v>248</v>
      </c>
      <c r="CE31" s="383" t="s">
        <v>222</v>
      </c>
      <c r="CF31" s="379">
        <v>1</v>
      </c>
      <c r="CG31" s="380">
        <v>30000</v>
      </c>
      <c r="CH31" s="381">
        <f t="shared" si="320"/>
        <v>30000</v>
      </c>
      <c r="CI31" s="162">
        <f t="shared" si="242"/>
        <v>1</v>
      </c>
      <c r="CJ31" s="190">
        <f t="shared" si="243"/>
        <v>1</v>
      </c>
      <c r="CK31" s="190">
        <f t="shared" si="244"/>
        <v>1</v>
      </c>
      <c r="CL31" s="190">
        <f t="shared" si="245"/>
        <v>1</v>
      </c>
      <c r="CM31" s="190">
        <f t="shared" si="246"/>
        <v>1</v>
      </c>
      <c r="CN31" s="200">
        <f t="shared" si="247"/>
        <v>1</v>
      </c>
      <c r="CO31" s="210">
        <f t="shared" si="248"/>
        <v>30000</v>
      </c>
      <c r="CP31" s="202">
        <f t="shared" si="249"/>
        <v>0</v>
      </c>
      <c r="CS31" s="461" t="s">
        <v>215</v>
      </c>
      <c r="CT31" s="533" t="s">
        <v>247</v>
      </c>
      <c r="CU31" s="529" t="s">
        <v>248</v>
      </c>
      <c r="CV31" s="383" t="s">
        <v>222</v>
      </c>
      <c r="CW31" s="379">
        <v>1</v>
      </c>
      <c r="CX31" s="565">
        <v>33771</v>
      </c>
      <c r="CY31" s="381">
        <f t="shared" si="250"/>
        <v>33771</v>
      </c>
      <c r="CZ31" s="162">
        <f t="shared" si="251"/>
        <v>1</v>
      </c>
      <c r="DA31" s="190">
        <f t="shared" si="252"/>
        <v>1</v>
      </c>
      <c r="DB31" s="190">
        <f t="shared" si="253"/>
        <v>1</v>
      </c>
      <c r="DC31" s="190">
        <f t="shared" si="254"/>
        <v>1</v>
      </c>
      <c r="DD31" s="190">
        <f t="shared" si="255"/>
        <v>1</v>
      </c>
      <c r="DE31" s="200">
        <f t="shared" si="256"/>
        <v>1</v>
      </c>
      <c r="DF31" s="210">
        <f t="shared" si="257"/>
        <v>33771</v>
      </c>
      <c r="DG31" s="202">
        <f t="shared" si="258"/>
        <v>0</v>
      </c>
      <c r="DJ31" s="461" t="s">
        <v>215</v>
      </c>
      <c r="DK31" s="533" t="s">
        <v>247</v>
      </c>
      <c r="DL31" s="529" t="s">
        <v>248</v>
      </c>
      <c r="DM31" s="383" t="s">
        <v>222</v>
      </c>
      <c r="DN31" s="379">
        <v>1</v>
      </c>
      <c r="DO31" s="380">
        <v>29505</v>
      </c>
      <c r="DP31" s="381">
        <f t="shared" si="321"/>
        <v>29505</v>
      </c>
      <c r="DQ31" s="162">
        <f t="shared" si="259"/>
        <v>1</v>
      </c>
      <c r="DR31" s="190">
        <f t="shared" si="260"/>
        <v>1</v>
      </c>
      <c r="DS31" s="190">
        <f t="shared" si="261"/>
        <v>1</v>
      </c>
      <c r="DT31" s="190">
        <f t="shared" si="262"/>
        <v>1</v>
      </c>
      <c r="DU31" s="190">
        <f t="shared" si="263"/>
        <v>1</v>
      </c>
      <c r="DV31" s="200">
        <f t="shared" si="264"/>
        <v>1</v>
      </c>
      <c r="DW31" s="210">
        <f t="shared" si="265"/>
        <v>29505</v>
      </c>
      <c r="DX31" s="202">
        <f t="shared" si="266"/>
        <v>0</v>
      </c>
      <c r="EA31" s="578" t="s">
        <v>215</v>
      </c>
      <c r="EB31" s="533" t="s">
        <v>247</v>
      </c>
      <c r="EC31" s="529" t="s">
        <v>248</v>
      </c>
      <c r="ED31" s="383" t="s">
        <v>222</v>
      </c>
      <c r="EE31" s="379">
        <v>1</v>
      </c>
      <c r="EF31" s="380">
        <v>25400</v>
      </c>
      <c r="EG31" s="381">
        <f t="shared" si="47"/>
        <v>25400</v>
      </c>
      <c r="EH31" s="162">
        <f t="shared" si="267"/>
        <v>1</v>
      </c>
      <c r="EI31" s="190">
        <f t="shared" si="268"/>
        <v>1</v>
      </c>
      <c r="EJ31" s="190">
        <f t="shared" si="269"/>
        <v>1</v>
      </c>
      <c r="EK31" s="190">
        <f t="shared" si="270"/>
        <v>1</v>
      </c>
      <c r="EL31" s="190">
        <f t="shared" si="271"/>
        <v>1</v>
      </c>
      <c r="EM31" s="200">
        <f t="shared" si="272"/>
        <v>1</v>
      </c>
      <c r="EN31" s="210">
        <f t="shared" si="273"/>
        <v>25400</v>
      </c>
      <c r="EO31" s="202">
        <f t="shared" si="274"/>
        <v>0</v>
      </c>
      <c r="ER31" s="461" t="s">
        <v>215</v>
      </c>
      <c r="ES31" s="533" t="s">
        <v>247</v>
      </c>
      <c r="ET31" s="529" t="s">
        <v>248</v>
      </c>
      <c r="EU31" s="383" t="s">
        <v>222</v>
      </c>
      <c r="EV31" s="379">
        <v>1</v>
      </c>
      <c r="EW31" s="380">
        <v>34194</v>
      </c>
      <c r="EX31" s="381">
        <f t="shared" si="275"/>
        <v>34194</v>
      </c>
      <c r="EY31" s="162">
        <f t="shared" si="276"/>
        <v>1</v>
      </c>
      <c r="EZ31" s="190">
        <f t="shared" si="277"/>
        <v>1</v>
      </c>
      <c r="FA31" s="190">
        <f t="shared" si="278"/>
        <v>1</v>
      </c>
      <c r="FB31" s="190">
        <f t="shared" si="279"/>
        <v>1</v>
      </c>
      <c r="FC31" s="190">
        <f t="shared" si="280"/>
        <v>1</v>
      </c>
      <c r="FD31" s="200">
        <f t="shared" si="281"/>
        <v>1</v>
      </c>
      <c r="FE31" s="210">
        <f t="shared" si="282"/>
        <v>34194</v>
      </c>
      <c r="FF31" s="202">
        <f t="shared" si="283"/>
        <v>0</v>
      </c>
      <c r="FI31" s="461" t="s">
        <v>215</v>
      </c>
      <c r="FJ31" s="533" t="s">
        <v>247</v>
      </c>
      <c r="FK31" s="529" t="s">
        <v>248</v>
      </c>
      <c r="FL31" s="383" t="s">
        <v>222</v>
      </c>
      <c r="FM31" s="379">
        <v>1</v>
      </c>
      <c r="FN31" s="380">
        <v>33464</v>
      </c>
      <c r="FO31" s="381">
        <f t="shared" si="322"/>
        <v>33464</v>
      </c>
      <c r="FP31" s="162">
        <f t="shared" si="284"/>
        <v>1</v>
      </c>
      <c r="FQ31" s="190">
        <f t="shared" si="285"/>
        <v>1</v>
      </c>
      <c r="FR31" s="190">
        <f t="shared" si="286"/>
        <v>1</v>
      </c>
      <c r="FS31" s="190">
        <f t="shared" si="287"/>
        <v>1</v>
      </c>
      <c r="FT31" s="190">
        <f t="shared" si="288"/>
        <v>1</v>
      </c>
      <c r="FU31" s="200">
        <f t="shared" si="289"/>
        <v>1</v>
      </c>
      <c r="FV31" s="210">
        <f t="shared" si="290"/>
        <v>33464</v>
      </c>
      <c r="FW31" s="202">
        <f t="shared" si="291"/>
        <v>0</v>
      </c>
      <c r="FZ31" s="461" t="s">
        <v>215</v>
      </c>
      <c r="GA31" s="533" t="s">
        <v>247</v>
      </c>
      <c r="GB31" s="529" t="s">
        <v>248</v>
      </c>
      <c r="GC31" s="383" t="s">
        <v>222</v>
      </c>
      <c r="GD31" s="379">
        <v>1</v>
      </c>
      <c r="GE31" s="582">
        <v>65800</v>
      </c>
      <c r="GF31" s="381">
        <f t="shared" si="323"/>
        <v>65800</v>
      </c>
      <c r="GG31" s="162">
        <f t="shared" si="292"/>
        <v>1</v>
      </c>
      <c r="GH31" s="190">
        <f t="shared" si="293"/>
        <v>1</v>
      </c>
      <c r="GI31" s="190">
        <f t="shared" si="294"/>
        <v>1</v>
      </c>
      <c r="GJ31" s="190">
        <f t="shared" si="295"/>
        <v>1</v>
      </c>
      <c r="GK31" s="190">
        <f t="shared" si="296"/>
        <v>1</v>
      </c>
      <c r="GL31" s="200">
        <f t="shared" si="297"/>
        <v>1</v>
      </c>
      <c r="GM31" s="210">
        <f t="shared" si="298"/>
        <v>65800</v>
      </c>
      <c r="GN31" s="202">
        <f t="shared" si="299"/>
        <v>0</v>
      </c>
      <c r="GQ31" s="461" t="s">
        <v>215</v>
      </c>
      <c r="GR31" s="533" t="s">
        <v>247</v>
      </c>
      <c r="GS31" s="529" t="s">
        <v>248</v>
      </c>
      <c r="GT31" s="383" t="s">
        <v>222</v>
      </c>
      <c r="GU31" s="379">
        <v>1</v>
      </c>
      <c r="GV31" s="380">
        <v>18000</v>
      </c>
      <c r="GW31" s="381">
        <f t="shared" si="324"/>
        <v>18000</v>
      </c>
      <c r="GX31" s="162">
        <f t="shared" si="300"/>
        <v>1</v>
      </c>
      <c r="GY31" s="190">
        <f t="shared" si="301"/>
        <v>1</v>
      </c>
      <c r="GZ31" s="190">
        <f t="shared" si="302"/>
        <v>1</v>
      </c>
      <c r="HA31" s="190">
        <f t="shared" si="303"/>
        <v>1</v>
      </c>
      <c r="HB31" s="190">
        <f t="shared" si="304"/>
        <v>1</v>
      </c>
      <c r="HC31" s="200">
        <f t="shared" si="305"/>
        <v>1</v>
      </c>
      <c r="HD31" s="210">
        <f t="shared" si="306"/>
        <v>18000</v>
      </c>
      <c r="HE31" s="202">
        <f t="shared" si="307"/>
        <v>0</v>
      </c>
      <c r="HH31" s="461" t="s">
        <v>215</v>
      </c>
      <c r="HI31" s="533" t="s">
        <v>247</v>
      </c>
      <c r="HJ31" s="529" t="s">
        <v>248</v>
      </c>
      <c r="HK31" s="383" t="s">
        <v>222</v>
      </c>
      <c r="HL31" s="379">
        <v>1</v>
      </c>
      <c r="HM31" s="380">
        <v>28625</v>
      </c>
      <c r="HN31" s="381">
        <f t="shared" si="325"/>
        <v>28625</v>
      </c>
      <c r="HO31" s="162">
        <f t="shared" si="308"/>
        <v>1</v>
      </c>
      <c r="HP31" s="190">
        <f t="shared" si="309"/>
        <v>1</v>
      </c>
      <c r="HQ31" s="190">
        <f t="shared" si="310"/>
        <v>1</v>
      </c>
      <c r="HR31" s="190">
        <f t="shared" si="311"/>
        <v>1</v>
      </c>
      <c r="HS31" s="190">
        <f t="shared" si="312"/>
        <v>1</v>
      </c>
      <c r="HT31" s="200">
        <f t="shared" si="313"/>
        <v>1</v>
      </c>
      <c r="HU31" s="210">
        <f t="shared" si="314"/>
        <v>28625</v>
      </c>
      <c r="HV31" s="202">
        <f t="shared" si="315"/>
        <v>0</v>
      </c>
      <c r="HY31" s="223"/>
      <c r="HZ31" s="168"/>
      <c r="IA31" s="212"/>
      <c r="IB31" s="206"/>
      <c r="IC31" s="207"/>
      <c r="ID31" s="208"/>
      <c r="IE31" s="209"/>
      <c r="IF31" s="209" t="e">
        <f t="shared" si="79"/>
        <v>#N/A</v>
      </c>
      <c r="IG31" s="199" t="e">
        <f t="shared" si="80"/>
        <v>#N/A</v>
      </c>
      <c r="IH31" s="200" t="e">
        <f t="shared" si="81"/>
        <v>#N/A</v>
      </c>
      <c r="II31" s="200">
        <f t="shared" si="82"/>
        <v>0</v>
      </c>
      <c r="IJ31" s="200">
        <f t="shared" si="83"/>
        <v>0</v>
      </c>
      <c r="IK31" s="200" t="e">
        <f t="shared" si="84"/>
        <v>#N/A</v>
      </c>
      <c r="IL31" s="210">
        <f t="shared" si="85"/>
        <v>0</v>
      </c>
      <c r="IM31" s="202">
        <f t="shared" si="86"/>
        <v>0</v>
      </c>
      <c r="IP31" s="223"/>
      <c r="IQ31" s="168"/>
      <c r="IR31" s="212"/>
      <c r="IS31" s="206"/>
      <c r="IT31" s="207"/>
      <c r="IU31" s="208"/>
      <c r="IV31" s="209"/>
      <c r="IW31" s="209" t="e">
        <f t="shared" si="87"/>
        <v>#N/A</v>
      </c>
      <c r="IX31" s="199" t="e">
        <f t="shared" si="88"/>
        <v>#N/A</v>
      </c>
      <c r="IY31" s="200" t="e">
        <f t="shared" si="89"/>
        <v>#N/A</v>
      </c>
      <c r="IZ31" s="200">
        <f t="shared" si="90"/>
        <v>0</v>
      </c>
      <c r="JA31" s="200">
        <f t="shared" si="91"/>
        <v>0</v>
      </c>
      <c r="JB31" s="200" t="e">
        <f t="shared" si="92"/>
        <v>#N/A</v>
      </c>
      <c r="JC31" s="210">
        <f t="shared" si="93"/>
        <v>0</v>
      </c>
      <c r="JD31" s="202">
        <f t="shared" si="94"/>
        <v>0</v>
      </c>
      <c r="JG31" s="223"/>
      <c r="JH31" s="168"/>
      <c r="JI31" s="212"/>
      <c r="JJ31" s="206"/>
      <c r="JK31" s="207"/>
      <c r="JL31" s="208"/>
      <c r="JM31" s="209"/>
      <c r="JN31" s="209" t="e">
        <f t="shared" si="95"/>
        <v>#N/A</v>
      </c>
      <c r="JO31" s="199" t="e">
        <f t="shared" si="96"/>
        <v>#N/A</v>
      </c>
      <c r="JP31" s="200" t="e">
        <f t="shared" si="97"/>
        <v>#N/A</v>
      </c>
      <c r="JQ31" s="200">
        <f t="shared" si="98"/>
        <v>0</v>
      </c>
      <c r="JR31" s="200">
        <f t="shared" si="99"/>
        <v>0</v>
      </c>
      <c r="JS31" s="200" t="e">
        <f t="shared" si="100"/>
        <v>#N/A</v>
      </c>
      <c r="JT31" s="210">
        <f t="shared" si="101"/>
        <v>0</v>
      </c>
      <c r="JU31" s="202">
        <f t="shared" si="102"/>
        <v>0</v>
      </c>
      <c r="JX31" s="223"/>
      <c r="JY31" s="168"/>
      <c r="JZ31" s="212"/>
      <c r="KA31" s="206"/>
      <c r="KB31" s="207"/>
      <c r="KC31" s="208"/>
      <c r="KD31" s="209"/>
      <c r="KE31" s="209" t="e">
        <f t="shared" si="103"/>
        <v>#N/A</v>
      </c>
      <c r="KF31" s="199" t="e">
        <f t="shared" si="104"/>
        <v>#N/A</v>
      </c>
      <c r="KG31" s="200" t="e">
        <f t="shared" si="105"/>
        <v>#N/A</v>
      </c>
      <c r="KH31" s="200">
        <f t="shared" si="106"/>
        <v>0</v>
      </c>
      <c r="KI31" s="200">
        <f t="shared" si="107"/>
        <v>0</v>
      </c>
      <c r="KJ31" s="200" t="e">
        <f t="shared" si="108"/>
        <v>#N/A</v>
      </c>
      <c r="KK31" s="210">
        <f t="shared" si="109"/>
        <v>0</v>
      </c>
      <c r="KL31" s="202">
        <f t="shared" si="110"/>
        <v>0</v>
      </c>
      <c r="KO31" s="223"/>
      <c r="KP31" s="168"/>
      <c r="KQ31" s="212"/>
      <c r="KR31" s="206"/>
      <c r="KS31" s="207"/>
      <c r="KT31" s="208"/>
      <c r="KU31" s="209"/>
      <c r="KV31" s="209" t="e">
        <f t="shared" si="111"/>
        <v>#N/A</v>
      </c>
      <c r="KW31" s="199" t="e">
        <f t="shared" si="112"/>
        <v>#N/A</v>
      </c>
      <c r="KX31" s="200" t="e">
        <f t="shared" si="113"/>
        <v>#N/A</v>
      </c>
      <c r="KY31" s="200">
        <f t="shared" si="114"/>
        <v>0</v>
      </c>
      <c r="KZ31" s="200">
        <f t="shared" si="115"/>
        <v>0</v>
      </c>
      <c r="LA31" s="200" t="e">
        <f t="shared" si="116"/>
        <v>#N/A</v>
      </c>
      <c r="LB31" s="210">
        <f t="shared" si="117"/>
        <v>0</v>
      </c>
      <c r="LC31" s="202">
        <f t="shared" si="118"/>
        <v>0</v>
      </c>
      <c r="LF31" s="223"/>
      <c r="LG31" s="168"/>
      <c r="LH31" s="212"/>
      <c r="LI31" s="206"/>
      <c r="LJ31" s="207"/>
      <c r="LK31" s="208"/>
      <c r="LL31" s="209"/>
      <c r="LM31" s="209" t="e">
        <f t="shared" si="119"/>
        <v>#N/A</v>
      </c>
      <c r="LN31" s="199" t="e">
        <f t="shared" si="120"/>
        <v>#N/A</v>
      </c>
      <c r="LO31" s="200" t="e">
        <f t="shared" si="121"/>
        <v>#N/A</v>
      </c>
      <c r="LP31" s="200">
        <f t="shared" si="122"/>
        <v>0</v>
      </c>
      <c r="LQ31" s="200">
        <f t="shared" si="123"/>
        <v>0</v>
      </c>
      <c r="LR31" s="200" t="e">
        <f t="shared" si="124"/>
        <v>#N/A</v>
      </c>
      <c r="LS31" s="210">
        <f t="shared" si="125"/>
        <v>0</v>
      </c>
      <c r="LT31" s="202">
        <f t="shared" si="126"/>
        <v>0</v>
      </c>
      <c r="LW31" s="223"/>
      <c r="LX31" s="168"/>
      <c r="LY31" s="212"/>
      <c r="LZ31" s="206"/>
      <c r="MA31" s="207"/>
      <c r="MB31" s="208"/>
      <c r="MC31" s="209"/>
      <c r="MD31" s="209" t="e">
        <f t="shared" si="127"/>
        <v>#N/A</v>
      </c>
      <c r="ME31" s="199" t="e">
        <f t="shared" si="128"/>
        <v>#N/A</v>
      </c>
      <c r="MF31" s="200" t="e">
        <f t="shared" si="129"/>
        <v>#N/A</v>
      </c>
      <c r="MG31" s="200">
        <f t="shared" si="130"/>
        <v>0</v>
      </c>
      <c r="MH31" s="200">
        <f t="shared" si="131"/>
        <v>0</v>
      </c>
      <c r="MI31" s="200" t="e">
        <f t="shared" si="132"/>
        <v>#N/A</v>
      </c>
      <c r="MJ31" s="210">
        <f t="shared" si="133"/>
        <v>0</v>
      </c>
      <c r="MK31" s="202">
        <f t="shared" si="134"/>
        <v>0</v>
      </c>
      <c r="MN31" s="223"/>
      <c r="MO31" s="168"/>
      <c r="MP31" s="212"/>
      <c r="MQ31" s="206"/>
      <c r="MR31" s="207"/>
      <c r="MS31" s="208"/>
      <c r="MT31" s="209"/>
      <c r="MU31" s="209" t="e">
        <f t="shared" si="135"/>
        <v>#N/A</v>
      </c>
      <c r="MV31" s="199" t="e">
        <f t="shared" si="136"/>
        <v>#N/A</v>
      </c>
      <c r="MW31" s="200" t="e">
        <f t="shared" si="137"/>
        <v>#N/A</v>
      </c>
      <c r="MX31" s="200">
        <f t="shared" si="138"/>
        <v>0</v>
      </c>
      <c r="MY31" s="200">
        <f t="shared" si="139"/>
        <v>0</v>
      </c>
      <c r="MZ31" s="200" t="e">
        <f t="shared" si="140"/>
        <v>#N/A</v>
      </c>
      <c r="NA31" s="210">
        <f t="shared" si="141"/>
        <v>0</v>
      </c>
      <c r="NB31" s="202">
        <f t="shared" si="142"/>
        <v>0</v>
      </c>
      <c r="NE31" s="223"/>
      <c r="NF31" s="168"/>
      <c r="NG31" s="212"/>
      <c r="NH31" s="206"/>
      <c r="NI31" s="207"/>
      <c r="NJ31" s="208"/>
      <c r="NK31" s="209"/>
      <c r="NL31" s="209" t="e">
        <f t="shared" si="143"/>
        <v>#N/A</v>
      </c>
      <c r="NM31" s="199" t="e">
        <f t="shared" si="144"/>
        <v>#N/A</v>
      </c>
      <c r="NN31" s="200" t="e">
        <f t="shared" si="145"/>
        <v>#N/A</v>
      </c>
      <c r="NO31" s="200">
        <f t="shared" si="146"/>
        <v>0</v>
      </c>
      <c r="NP31" s="200">
        <f t="shared" si="147"/>
        <v>0</v>
      </c>
      <c r="NQ31" s="200" t="e">
        <f t="shared" si="148"/>
        <v>#N/A</v>
      </c>
      <c r="NR31" s="210">
        <f t="shared" si="149"/>
        <v>0</v>
      </c>
      <c r="NS31" s="202">
        <f t="shared" si="150"/>
        <v>0</v>
      </c>
      <c r="NV31" s="223"/>
      <c r="NW31" s="168"/>
      <c r="NX31" s="212"/>
      <c r="NY31" s="206"/>
      <c r="NZ31" s="207"/>
      <c r="OA31" s="208"/>
      <c r="OB31" s="209"/>
      <c r="OC31" s="209" t="e">
        <f t="shared" si="151"/>
        <v>#N/A</v>
      </c>
      <c r="OD31" s="199" t="e">
        <f t="shared" si="152"/>
        <v>#N/A</v>
      </c>
      <c r="OE31" s="200" t="e">
        <f t="shared" si="153"/>
        <v>#N/A</v>
      </c>
      <c r="OF31" s="200">
        <f t="shared" si="154"/>
        <v>0</v>
      </c>
      <c r="OG31" s="200">
        <f t="shared" si="155"/>
        <v>0</v>
      </c>
      <c r="OH31" s="200" t="e">
        <f t="shared" si="156"/>
        <v>#N/A</v>
      </c>
      <c r="OI31" s="210">
        <f t="shared" si="157"/>
        <v>0</v>
      </c>
      <c r="OJ31" s="202">
        <f t="shared" si="158"/>
        <v>0</v>
      </c>
      <c r="OM31" s="223"/>
      <c r="ON31" s="168"/>
      <c r="OO31" s="212"/>
      <c r="OP31" s="206"/>
      <c r="OQ31" s="207"/>
      <c r="OR31" s="208"/>
      <c r="OS31" s="209"/>
      <c r="OT31" s="209" t="e">
        <f t="shared" si="159"/>
        <v>#N/A</v>
      </c>
      <c r="OU31" s="199" t="e">
        <f t="shared" si="160"/>
        <v>#N/A</v>
      </c>
      <c r="OV31" s="200" t="e">
        <f t="shared" si="161"/>
        <v>#N/A</v>
      </c>
      <c r="OW31" s="200">
        <f t="shared" si="162"/>
        <v>0</v>
      </c>
      <c r="OX31" s="200">
        <f t="shared" si="163"/>
        <v>0</v>
      </c>
      <c r="OY31" s="200" t="e">
        <f t="shared" si="164"/>
        <v>#N/A</v>
      </c>
      <c r="OZ31" s="210">
        <f t="shared" si="165"/>
        <v>0</v>
      </c>
      <c r="PA31" s="202">
        <f t="shared" si="166"/>
        <v>0</v>
      </c>
      <c r="PD31" s="223"/>
      <c r="PE31" s="168"/>
      <c r="PF31" s="212"/>
      <c r="PG31" s="206"/>
      <c r="PH31" s="207"/>
      <c r="PI31" s="208"/>
      <c r="PJ31" s="209"/>
      <c r="PK31" s="209" t="e">
        <f t="shared" si="167"/>
        <v>#N/A</v>
      </c>
      <c r="PL31" s="199" t="e">
        <f t="shared" si="168"/>
        <v>#N/A</v>
      </c>
      <c r="PM31" s="200" t="e">
        <f t="shared" si="169"/>
        <v>#N/A</v>
      </c>
      <c r="PN31" s="200">
        <f t="shared" si="170"/>
        <v>0</v>
      </c>
      <c r="PO31" s="200">
        <f t="shared" si="171"/>
        <v>0</v>
      </c>
      <c r="PP31" s="200" t="e">
        <f t="shared" si="172"/>
        <v>#N/A</v>
      </c>
      <c r="PQ31" s="210">
        <f t="shared" si="173"/>
        <v>0</v>
      </c>
      <c r="PR31" s="202">
        <f t="shared" si="174"/>
        <v>0</v>
      </c>
      <c r="PU31" s="223"/>
      <c r="PV31" s="168"/>
      <c r="PW31" s="212"/>
      <c r="PX31" s="206"/>
      <c r="PY31" s="207"/>
      <c r="PZ31" s="208"/>
      <c r="QA31" s="209"/>
      <c r="QB31" s="209" t="e">
        <f t="shared" si="175"/>
        <v>#N/A</v>
      </c>
      <c r="QC31" s="199" t="e">
        <f t="shared" si="176"/>
        <v>#N/A</v>
      </c>
      <c r="QD31" s="200" t="e">
        <f t="shared" si="177"/>
        <v>#N/A</v>
      </c>
      <c r="QE31" s="200">
        <f t="shared" si="178"/>
        <v>0</v>
      </c>
      <c r="QF31" s="200">
        <f t="shared" si="179"/>
        <v>0</v>
      </c>
      <c r="QG31" s="200" t="e">
        <f t="shared" si="180"/>
        <v>#N/A</v>
      </c>
      <c r="QH31" s="210">
        <f t="shared" si="181"/>
        <v>0</v>
      </c>
      <c r="QI31" s="202">
        <f t="shared" si="182"/>
        <v>0</v>
      </c>
      <c r="QL31" s="223"/>
      <c r="QM31" s="168"/>
      <c r="QN31" s="212"/>
      <c r="QO31" s="206"/>
      <c r="QP31" s="207"/>
      <c r="QQ31" s="208"/>
      <c r="QR31" s="209"/>
      <c r="QS31" s="209" t="e">
        <f t="shared" si="183"/>
        <v>#N/A</v>
      </c>
      <c r="QT31" s="199" t="e">
        <f t="shared" si="184"/>
        <v>#N/A</v>
      </c>
      <c r="QU31" s="200" t="e">
        <f t="shared" si="185"/>
        <v>#N/A</v>
      </c>
      <c r="QV31" s="200">
        <f t="shared" si="186"/>
        <v>0</v>
      </c>
      <c r="QW31" s="200">
        <f t="shared" si="187"/>
        <v>0</v>
      </c>
      <c r="QX31" s="200" t="e">
        <f t="shared" si="188"/>
        <v>#N/A</v>
      </c>
      <c r="QY31" s="210">
        <f t="shared" si="189"/>
        <v>0</v>
      </c>
      <c r="QZ31" s="202">
        <f t="shared" si="190"/>
        <v>0</v>
      </c>
      <c r="RC31" s="223"/>
      <c r="RD31" s="168"/>
      <c r="RE31" s="212"/>
      <c r="RF31" s="206"/>
      <c r="RG31" s="207"/>
      <c r="RH31" s="208"/>
      <c r="RI31" s="209"/>
      <c r="RJ31" s="209" t="e">
        <f t="shared" si="191"/>
        <v>#N/A</v>
      </c>
      <c r="RK31" s="199" t="e">
        <f t="shared" si="192"/>
        <v>#N/A</v>
      </c>
      <c r="RL31" s="200" t="e">
        <f t="shared" si="193"/>
        <v>#N/A</v>
      </c>
      <c r="RM31" s="200">
        <f t="shared" si="194"/>
        <v>0</v>
      </c>
      <c r="RN31" s="200">
        <f t="shared" si="195"/>
        <v>0</v>
      </c>
      <c r="RO31" s="200" t="e">
        <f t="shared" si="196"/>
        <v>#N/A</v>
      </c>
      <c r="RP31" s="210">
        <f t="shared" si="197"/>
        <v>0</v>
      </c>
      <c r="RQ31" s="202">
        <f t="shared" si="198"/>
        <v>0</v>
      </c>
      <c r="RT31" s="223"/>
      <c r="RU31" s="168"/>
      <c r="RV31" s="212"/>
      <c r="RW31" s="206"/>
      <c r="RX31" s="207"/>
      <c r="RY31" s="208"/>
      <c r="RZ31" s="209"/>
      <c r="SA31" s="209" t="e">
        <f t="shared" si="199"/>
        <v>#N/A</v>
      </c>
      <c r="SB31" s="199" t="e">
        <f t="shared" si="200"/>
        <v>#N/A</v>
      </c>
      <c r="SC31" s="200" t="e">
        <f t="shared" si="201"/>
        <v>#N/A</v>
      </c>
      <c r="SD31" s="200">
        <f t="shared" si="202"/>
        <v>0</v>
      </c>
      <c r="SE31" s="200">
        <f t="shared" si="203"/>
        <v>0</v>
      </c>
      <c r="SF31" s="200" t="e">
        <f t="shared" si="204"/>
        <v>#N/A</v>
      </c>
      <c r="SG31" s="210">
        <f t="shared" si="205"/>
        <v>0</v>
      </c>
      <c r="SH31" s="202">
        <f t="shared" si="206"/>
        <v>0</v>
      </c>
      <c r="SK31" s="223"/>
      <c r="SL31" s="168"/>
      <c r="SM31" s="212"/>
      <c r="SN31" s="206"/>
      <c r="SO31" s="207"/>
      <c r="SP31" s="208"/>
      <c r="SQ31" s="209"/>
      <c r="SR31" s="209" t="e">
        <f t="shared" si="207"/>
        <v>#N/A</v>
      </c>
      <c r="SS31" s="199" t="e">
        <f t="shared" si="208"/>
        <v>#N/A</v>
      </c>
      <c r="ST31" s="200" t="e">
        <f t="shared" si="209"/>
        <v>#N/A</v>
      </c>
      <c r="SU31" s="200">
        <f t="shared" si="210"/>
        <v>0</v>
      </c>
      <c r="SV31" s="200">
        <f t="shared" si="211"/>
        <v>0</v>
      </c>
      <c r="SW31" s="200" t="e">
        <f t="shared" si="212"/>
        <v>#N/A</v>
      </c>
      <c r="SX31" s="210">
        <f t="shared" si="213"/>
        <v>0</v>
      </c>
      <c r="SY31" s="202">
        <f t="shared" si="214"/>
        <v>0</v>
      </c>
    </row>
    <row r="32" spans="2:519" ht="111" customHeight="1" thickTop="1" thickBot="1">
      <c r="B32" s="203" t="s">
        <v>220</v>
      </c>
      <c r="C32" s="222" t="s">
        <v>249</v>
      </c>
      <c r="D32" s="168" t="s">
        <v>250</v>
      </c>
      <c r="E32" s="212" t="s">
        <v>251</v>
      </c>
      <c r="F32" s="206">
        <v>1</v>
      </c>
      <c r="G32" s="207">
        <v>0</v>
      </c>
      <c r="H32" s="208">
        <f t="shared" si="316"/>
        <v>0</v>
      </c>
      <c r="I32" s="646"/>
      <c r="L32" s="375" t="s">
        <v>220</v>
      </c>
      <c r="M32" s="397">
        <v>2.1800000000000002</v>
      </c>
      <c r="N32" s="392" t="s">
        <v>250</v>
      </c>
      <c r="O32" s="383" t="s">
        <v>251</v>
      </c>
      <c r="P32" s="379">
        <v>1</v>
      </c>
      <c r="Q32" s="380">
        <v>250000</v>
      </c>
      <c r="R32" s="381">
        <f t="shared" si="317"/>
        <v>250000</v>
      </c>
      <c r="S32" s="162">
        <f t="shared" si="215"/>
        <v>1</v>
      </c>
      <c r="T32" s="190">
        <f t="shared" si="11"/>
        <v>1</v>
      </c>
      <c r="U32" s="190">
        <f t="shared" si="216"/>
        <v>1</v>
      </c>
      <c r="V32" s="190">
        <f t="shared" si="12"/>
        <v>1</v>
      </c>
      <c r="W32" s="190">
        <f t="shared" si="13"/>
        <v>1</v>
      </c>
      <c r="X32" s="200">
        <f t="shared" si="14"/>
        <v>1</v>
      </c>
      <c r="Y32" s="210">
        <f t="shared" si="15"/>
        <v>250000</v>
      </c>
      <c r="Z32" s="202">
        <f t="shared" si="16"/>
        <v>0</v>
      </c>
      <c r="AA32" s="185"/>
      <c r="AB32" s="185"/>
      <c r="AC32" s="446" t="s">
        <v>220</v>
      </c>
      <c r="AD32" s="449" t="s">
        <v>249</v>
      </c>
      <c r="AE32" s="392" t="s">
        <v>250</v>
      </c>
      <c r="AF32" s="383" t="s">
        <v>251</v>
      </c>
      <c r="AG32" s="379">
        <v>1</v>
      </c>
      <c r="AH32" s="380">
        <v>211650</v>
      </c>
      <c r="AI32" s="381">
        <f t="shared" si="318"/>
        <v>211650</v>
      </c>
      <c r="AJ32" s="162">
        <f t="shared" si="217"/>
        <v>1</v>
      </c>
      <c r="AK32" s="190">
        <f t="shared" si="218"/>
        <v>1</v>
      </c>
      <c r="AL32" s="190">
        <f t="shared" si="219"/>
        <v>1</v>
      </c>
      <c r="AM32" s="190">
        <f t="shared" si="220"/>
        <v>1</v>
      </c>
      <c r="AN32" s="190">
        <f t="shared" si="221"/>
        <v>1</v>
      </c>
      <c r="AO32" s="200">
        <f t="shared" si="222"/>
        <v>1</v>
      </c>
      <c r="AP32" s="210">
        <f t="shared" si="223"/>
        <v>211650</v>
      </c>
      <c r="AQ32" s="202">
        <f t="shared" si="224"/>
        <v>0</v>
      </c>
      <c r="AR32" s="185"/>
      <c r="AS32" s="185"/>
      <c r="AT32" s="461" t="s">
        <v>220</v>
      </c>
      <c r="AU32" s="470" t="s">
        <v>249</v>
      </c>
      <c r="AV32" s="168" t="s">
        <v>250</v>
      </c>
      <c r="AW32" s="453" t="s">
        <v>251</v>
      </c>
      <c r="AX32" s="454">
        <v>1</v>
      </c>
      <c r="AY32" s="455">
        <v>240000</v>
      </c>
      <c r="AZ32" s="452">
        <f t="shared" si="319"/>
        <v>240000</v>
      </c>
      <c r="BA32" s="162">
        <f t="shared" si="225"/>
        <v>1</v>
      </c>
      <c r="BB32" s="190">
        <f t="shared" si="226"/>
        <v>1</v>
      </c>
      <c r="BC32" s="190">
        <f t="shared" si="227"/>
        <v>1</v>
      </c>
      <c r="BD32" s="190">
        <f t="shared" si="228"/>
        <v>1</v>
      </c>
      <c r="BE32" s="190">
        <f t="shared" si="229"/>
        <v>1</v>
      </c>
      <c r="BF32" s="200">
        <f t="shared" si="230"/>
        <v>1</v>
      </c>
      <c r="BG32" s="210">
        <f t="shared" si="231"/>
        <v>240000</v>
      </c>
      <c r="BH32" s="202">
        <f t="shared" si="232"/>
        <v>0</v>
      </c>
      <c r="BK32" s="461" t="s">
        <v>220</v>
      </c>
      <c r="BL32" s="532" t="s">
        <v>249</v>
      </c>
      <c r="BM32" s="529" t="s">
        <v>250</v>
      </c>
      <c r="BN32" s="383" t="s">
        <v>251</v>
      </c>
      <c r="BO32" s="379">
        <v>1</v>
      </c>
      <c r="BP32" s="380">
        <v>262626.59999999992</v>
      </c>
      <c r="BQ32" s="381">
        <f t="shared" si="233"/>
        <v>262626.59999999992</v>
      </c>
      <c r="BR32" s="162">
        <f t="shared" si="234"/>
        <v>1</v>
      </c>
      <c r="BS32" s="190">
        <f t="shared" si="235"/>
        <v>1</v>
      </c>
      <c r="BT32" s="190">
        <f t="shared" si="236"/>
        <v>1</v>
      </c>
      <c r="BU32" s="190">
        <f t="shared" si="237"/>
        <v>1</v>
      </c>
      <c r="BV32" s="190">
        <f t="shared" si="238"/>
        <v>1</v>
      </c>
      <c r="BW32" s="200">
        <f t="shared" si="239"/>
        <v>1</v>
      </c>
      <c r="BX32" s="210">
        <f t="shared" si="240"/>
        <v>262627</v>
      </c>
      <c r="BY32" s="202">
        <f t="shared" si="241"/>
        <v>-0.40000000008149073</v>
      </c>
      <c r="CB32" s="461" t="s">
        <v>220</v>
      </c>
      <c r="CC32" s="532" t="s">
        <v>249</v>
      </c>
      <c r="CD32" s="529" t="s">
        <v>250</v>
      </c>
      <c r="CE32" s="383" t="s">
        <v>251</v>
      </c>
      <c r="CF32" s="379">
        <v>1</v>
      </c>
      <c r="CG32" s="380">
        <v>210000</v>
      </c>
      <c r="CH32" s="381">
        <f t="shared" si="320"/>
        <v>210000</v>
      </c>
      <c r="CI32" s="162">
        <f t="shared" si="242"/>
        <v>1</v>
      </c>
      <c r="CJ32" s="190">
        <f t="shared" si="243"/>
        <v>1</v>
      </c>
      <c r="CK32" s="190">
        <f t="shared" si="244"/>
        <v>1</v>
      </c>
      <c r="CL32" s="190">
        <f t="shared" si="245"/>
        <v>1</v>
      </c>
      <c r="CM32" s="190">
        <f t="shared" si="246"/>
        <v>1</v>
      </c>
      <c r="CN32" s="200">
        <f t="shared" si="247"/>
        <v>1</v>
      </c>
      <c r="CO32" s="210">
        <f t="shared" si="248"/>
        <v>210000</v>
      </c>
      <c r="CP32" s="202">
        <f t="shared" si="249"/>
        <v>0</v>
      </c>
      <c r="CS32" s="461" t="s">
        <v>220</v>
      </c>
      <c r="CT32" s="532" t="s">
        <v>249</v>
      </c>
      <c r="CU32" s="529" t="s">
        <v>250</v>
      </c>
      <c r="CV32" s="383" t="s">
        <v>251</v>
      </c>
      <c r="CW32" s="379">
        <v>1</v>
      </c>
      <c r="CX32" s="565">
        <v>149487</v>
      </c>
      <c r="CY32" s="381">
        <f t="shared" si="250"/>
        <v>149487</v>
      </c>
      <c r="CZ32" s="162">
        <f t="shared" si="251"/>
        <v>1</v>
      </c>
      <c r="DA32" s="190">
        <f t="shared" si="252"/>
        <v>1</v>
      </c>
      <c r="DB32" s="190">
        <f t="shared" si="253"/>
        <v>1</v>
      </c>
      <c r="DC32" s="190">
        <f t="shared" si="254"/>
        <v>1</v>
      </c>
      <c r="DD32" s="190">
        <f t="shared" si="255"/>
        <v>1</v>
      </c>
      <c r="DE32" s="200">
        <f t="shared" si="256"/>
        <v>1</v>
      </c>
      <c r="DF32" s="210">
        <f t="shared" si="257"/>
        <v>149487</v>
      </c>
      <c r="DG32" s="202">
        <f t="shared" si="258"/>
        <v>0</v>
      </c>
      <c r="DJ32" s="461" t="s">
        <v>220</v>
      </c>
      <c r="DK32" s="532" t="s">
        <v>249</v>
      </c>
      <c r="DL32" s="529" t="s">
        <v>250</v>
      </c>
      <c r="DM32" s="383" t="s">
        <v>251</v>
      </c>
      <c r="DN32" s="379">
        <v>1</v>
      </c>
      <c r="DO32" s="380">
        <v>142877.70000000001</v>
      </c>
      <c r="DP32" s="381">
        <f t="shared" si="321"/>
        <v>142877.70000000001</v>
      </c>
      <c r="DQ32" s="162">
        <f t="shared" si="259"/>
        <v>1</v>
      </c>
      <c r="DR32" s="190">
        <f t="shared" si="260"/>
        <v>1</v>
      </c>
      <c r="DS32" s="190">
        <f t="shared" si="261"/>
        <v>1</v>
      </c>
      <c r="DT32" s="190">
        <f t="shared" si="262"/>
        <v>1</v>
      </c>
      <c r="DU32" s="190">
        <f t="shared" si="263"/>
        <v>1</v>
      </c>
      <c r="DV32" s="200">
        <f t="shared" si="264"/>
        <v>1</v>
      </c>
      <c r="DW32" s="210">
        <f t="shared" si="265"/>
        <v>142878</v>
      </c>
      <c r="DX32" s="202">
        <f t="shared" si="266"/>
        <v>-0.29999999998835847</v>
      </c>
      <c r="EA32" s="578" t="s">
        <v>220</v>
      </c>
      <c r="EB32" s="532" t="s">
        <v>249</v>
      </c>
      <c r="EC32" s="529" t="s">
        <v>250</v>
      </c>
      <c r="ED32" s="383" t="s">
        <v>251</v>
      </c>
      <c r="EE32" s="379">
        <v>1</v>
      </c>
      <c r="EF32" s="380">
        <v>183200</v>
      </c>
      <c r="EG32" s="381">
        <f t="shared" si="47"/>
        <v>183200</v>
      </c>
      <c r="EH32" s="162">
        <f t="shared" si="267"/>
        <v>1</v>
      </c>
      <c r="EI32" s="190">
        <f t="shared" si="268"/>
        <v>1</v>
      </c>
      <c r="EJ32" s="190">
        <f t="shared" si="269"/>
        <v>1</v>
      </c>
      <c r="EK32" s="190">
        <f t="shared" si="270"/>
        <v>1</v>
      </c>
      <c r="EL32" s="190">
        <f t="shared" si="271"/>
        <v>1</v>
      </c>
      <c r="EM32" s="200">
        <f t="shared" si="272"/>
        <v>1</v>
      </c>
      <c r="EN32" s="210">
        <f t="shared" si="273"/>
        <v>183200</v>
      </c>
      <c r="EO32" s="202">
        <f t="shared" si="274"/>
        <v>0</v>
      </c>
      <c r="ER32" s="461" t="s">
        <v>220</v>
      </c>
      <c r="ES32" s="532" t="s">
        <v>249</v>
      </c>
      <c r="ET32" s="529" t="s">
        <v>250</v>
      </c>
      <c r="EU32" s="383" t="s">
        <v>251</v>
      </c>
      <c r="EV32" s="379">
        <v>1</v>
      </c>
      <c r="EW32" s="380">
        <v>261319.99999999997</v>
      </c>
      <c r="EX32" s="381">
        <f t="shared" si="275"/>
        <v>261319.99999999997</v>
      </c>
      <c r="EY32" s="162">
        <f t="shared" si="276"/>
        <v>1</v>
      </c>
      <c r="EZ32" s="190">
        <f t="shared" si="277"/>
        <v>1</v>
      </c>
      <c r="FA32" s="190">
        <f t="shared" si="278"/>
        <v>1</v>
      </c>
      <c r="FB32" s="190">
        <f t="shared" si="279"/>
        <v>1</v>
      </c>
      <c r="FC32" s="190">
        <f t="shared" si="280"/>
        <v>1</v>
      </c>
      <c r="FD32" s="200">
        <f t="shared" si="281"/>
        <v>1</v>
      </c>
      <c r="FE32" s="210">
        <f t="shared" si="282"/>
        <v>261320</v>
      </c>
      <c r="FF32" s="202">
        <f t="shared" si="283"/>
        <v>0</v>
      </c>
      <c r="FI32" s="461" t="s">
        <v>220</v>
      </c>
      <c r="FJ32" s="532" t="s">
        <v>249</v>
      </c>
      <c r="FK32" s="529" t="s">
        <v>250</v>
      </c>
      <c r="FL32" s="383" t="s">
        <v>251</v>
      </c>
      <c r="FM32" s="379">
        <v>1</v>
      </c>
      <c r="FN32" s="380">
        <v>184733</v>
      </c>
      <c r="FO32" s="381">
        <f t="shared" si="322"/>
        <v>184733</v>
      </c>
      <c r="FP32" s="162">
        <f t="shared" si="284"/>
        <v>1</v>
      </c>
      <c r="FQ32" s="190">
        <f t="shared" si="285"/>
        <v>1</v>
      </c>
      <c r="FR32" s="190">
        <f t="shared" si="286"/>
        <v>1</v>
      </c>
      <c r="FS32" s="190">
        <f t="shared" si="287"/>
        <v>1</v>
      </c>
      <c r="FT32" s="190">
        <f t="shared" si="288"/>
        <v>1</v>
      </c>
      <c r="FU32" s="200">
        <f t="shared" si="289"/>
        <v>1</v>
      </c>
      <c r="FV32" s="210">
        <f t="shared" si="290"/>
        <v>184733</v>
      </c>
      <c r="FW32" s="202">
        <f t="shared" si="291"/>
        <v>0</v>
      </c>
      <c r="FZ32" s="461" t="s">
        <v>220</v>
      </c>
      <c r="GA32" s="532" t="s">
        <v>249</v>
      </c>
      <c r="GB32" s="529" t="s">
        <v>250</v>
      </c>
      <c r="GC32" s="383" t="s">
        <v>251</v>
      </c>
      <c r="GD32" s="379">
        <v>1</v>
      </c>
      <c r="GE32" s="582">
        <v>268035</v>
      </c>
      <c r="GF32" s="381">
        <f t="shared" si="323"/>
        <v>268035</v>
      </c>
      <c r="GG32" s="162">
        <f t="shared" si="292"/>
        <v>1</v>
      </c>
      <c r="GH32" s="190">
        <f t="shared" si="293"/>
        <v>1</v>
      </c>
      <c r="GI32" s="190">
        <f t="shared" si="294"/>
        <v>1</v>
      </c>
      <c r="GJ32" s="190">
        <f t="shared" si="295"/>
        <v>1</v>
      </c>
      <c r="GK32" s="190">
        <f t="shared" si="296"/>
        <v>1</v>
      </c>
      <c r="GL32" s="200">
        <f t="shared" si="297"/>
        <v>1</v>
      </c>
      <c r="GM32" s="210">
        <f t="shared" si="298"/>
        <v>268035</v>
      </c>
      <c r="GN32" s="202">
        <f t="shared" si="299"/>
        <v>0</v>
      </c>
      <c r="GQ32" s="461" t="s">
        <v>220</v>
      </c>
      <c r="GR32" s="532" t="s">
        <v>249</v>
      </c>
      <c r="GS32" s="529" t="s">
        <v>250</v>
      </c>
      <c r="GT32" s="383" t="s">
        <v>251</v>
      </c>
      <c r="GU32" s="379">
        <v>1</v>
      </c>
      <c r="GV32" s="380">
        <v>210000</v>
      </c>
      <c r="GW32" s="381">
        <f t="shared" si="324"/>
        <v>210000</v>
      </c>
      <c r="GX32" s="162">
        <f t="shared" si="300"/>
        <v>1</v>
      </c>
      <c r="GY32" s="190">
        <f t="shared" si="301"/>
        <v>1</v>
      </c>
      <c r="GZ32" s="190">
        <f t="shared" si="302"/>
        <v>1</v>
      </c>
      <c r="HA32" s="190">
        <f t="shared" si="303"/>
        <v>1</v>
      </c>
      <c r="HB32" s="190">
        <f t="shared" si="304"/>
        <v>1</v>
      </c>
      <c r="HC32" s="200">
        <f t="shared" si="305"/>
        <v>1</v>
      </c>
      <c r="HD32" s="210">
        <f t="shared" si="306"/>
        <v>210000</v>
      </c>
      <c r="HE32" s="202">
        <f t="shared" si="307"/>
        <v>0</v>
      </c>
      <c r="HH32" s="461" t="s">
        <v>220</v>
      </c>
      <c r="HI32" s="532" t="s">
        <v>249</v>
      </c>
      <c r="HJ32" s="529" t="s">
        <v>250</v>
      </c>
      <c r="HK32" s="383" t="s">
        <v>251</v>
      </c>
      <c r="HL32" s="379">
        <v>1</v>
      </c>
      <c r="HM32" s="380">
        <v>286250</v>
      </c>
      <c r="HN32" s="381">
        <f t="shared" si="325"/>
        <v>286250</v>
      </c>
      <c r="HO32" s="162">
        <f t="shared" si="308"/>
        <v>1</v>
      </c>
      <c r="HP32" s="190">
        <f t="shared" si="309"/>
        <v>1</v>
      </c>
      <c r="HQ32" s="190">
        <f t="shared" si="310"/>
        <v>1</v>
      </c>
      <c r="HR32" s="190">
        <f t="shared" si="311"/>
        <v>1</v>
      </c>
      <c r="HS32" s="190">
        <f t="shared" si="312"/>
        <v>1</v>
      </c>
      <c r="HT32" s="200">
        <f t="shared" si="313"/>
        <v>1</v>
      </c>
      <c r="HU32" s="210">
        <f t="shared" si="314"/>
        <v>286250</v>
      </c>
      <c r="HV32" s="202">
        <f t="shared" si="315"/>
        <v>0</v>
      </c>
      <c r="HY32" s="223"/>
      <c r="HZ32" s="168"/>
      <c r="IA32" s="212"/>
      <c r="IB32" s="206"/>
      <c r="IC32" s="207"/>
      <c r="ID32" s="208"/>
      <c r="IE32" s="209"/>
      <c r="IF32" s="209" t="e">
        <f t="shared" si="79"/>
        <v>#N/A</v>
      </c>
      <c r="IG32" s="199" t="e">
        <f t="shared" si="80"/>
        <v>#N/A</v>
      </c>
      <c r="IH32" s="200" t="e">
        <f t="shared" si="81"/>
        <v>#N/A</v>
      </c>
      <c r="II32" s="200">
        <f t="shared" si="82"/>
        <v>0</v>
      </c>
      <c r="IJ32" s="200">
        <f t="shared" si="83"/>
        <v>0</v>
      </c>
      <c r="IK32" s="200" t="e">
        <f t="shared" si="84"/>
        <v>#N/A</v>
      </c>
      <c r="IL32" s="210">
        <f t="shared" si="85"/>
        <v>0</v>
      </c>
      <c r="IM32" s="202">
        <f t="shared" si="86"/>
        <v>0</v>
      </c>
      <c r="IP32" s="223"/>
      <c r="IQ32" s="168"/>
      <c r="IR32" s="212"/>
      <c r="IS32" s="206"/>
      <c r="IT32" s="207"/>
      <c r="IU32" s="208"/>
      <c r="IV32" s="209"/>
      <c r="IW32" s="209" t="e">
        <f t="shared" si="87"/>
        <v>#N/A</v>
      </c>
      <c r="IX32" s="199" t="e">
        <f t="shared" si="88"/>
        <v>#N/A</v>
      </c>
      <c r="IY32" s="200" t="e">
        <f t="shared" si="89"/>
        <v>#N/A</v>
      </c>
      <c r="IZ32" s="200">
        <f t="shared" si="90"/>
        <v>0</v>
      </c>
      <c r="JA32" s="200">
        <f t="shared" si="91"/>
        <v>0</v>
      </c>
      <c r="JB32" s="200" t="e">
        <f t="shared" si="92"/>
        <v>#N/A</v>
      </c>
      <c r="JC32" s="210">
        <f t="shared" si="93"/>
        <v>0</v>
      </c>
      <c r="JD32" s="202">
        <f t="shared" si="94"/>
        <v>0</v>
      </c>
      <c r="JG32" s="223"/>
      <c r="JH32" s="168"/>
      <c r="JI32" s="212"/>
      <c r="JJ32" s="206"/>
      <c r="JK32" s="207"/>
      <c r="JL32" s="208"/>
      <c r="JM32" s="209"/>
      <c r="JN32" s="209" t="e">
        <f t="shared" si="95"/>
        <v>#N/A</v>
      </c>
      <c r="JO32" s="199" t="e">
        <f t="shared" si="96"/>
        <v>#N/A</v>
      </c>
      <c r="JP32" s="200" t="e">
        <f t="shared" si="97"/>
        <v>#N/A</v>
      </c>
      <c r="JQ32" s="200">
        <f t="shared" si="98"/>
        <v>0</v>
      </c>
      <c r="JR32" s="200">
        <f t="shared" si="99"/>
        <v>0</v>
      </c>
      <c r="JS32" s="200" t="e">
        <f t="shared" si="100"/>
        <v>#N/A</v>
      </c>
      <c r="JT32" s="210">
        <f t="shared" si="101"/>
        <v>0</v>
      </c>
      <c r="JU32" s="202">
        <f t="shared" si="102"/>
        <v>0</v>
      </c>
      <c r="JX32" s="223"/>
      <c r="JY32" s="168"/>
      <c r="JZ32" s="212"/>
      <c r="KA32" s="206"/>
      <c r="KB32" s="207"/>
      <c r="KC32" s="208"/>
      <c r="KD32" s="209"/>
      <c r="KE32" s="209" t="e">
        <f t="shared" si="103"/>
        <v>#N/A</v>
      </c>
      <c r="KF32" s="199" t="e">
        <f t="shared" si="104"/>
        <v>#N/A</v>
      </c>
      <c r="KG32" s="200" t="e">
        <f t="shared" si="105"/>
        <v>#N/A</v>
      </c>
      <c r="KH32" s="200">
        <f t="shared" si="106"/>
        <v>0</v>
      </c>
      <c r="KI32" s="200">
        <f t="shared" si="107"/>
        <v>0</v>
      </c>
      <c r="KJ32" s="200" t="e">
        <f t="shared" si="108"/>
        <v>#N/A</v>
      </c>
      <c r="KK32" s="210">
        <f t="shared" si="109"/>
        <v>0</v>
      </c>
      <c r="KL32" s="202">
        <f t="shared" si="110"/>
        <v>0</v>
      </c>
      <c r="KO32" s="223"/>
      <c r="KP32" s="168"/>
      <c r="KQ32" s="212"/>
      <c r="KR32" s="206"/>
      <c r="KS32" s="207"/>
      <c r="KT32" s="208"/>
      <c r="KU32" s="209"/>
      <c r="KV32" s="209" t="e">
        <f t="shared" si="111"/>
        <v>#N/A</v>
      </c>
      <c r="KW32" s="199" t="e">
        <f t="shared" si="112"/>
        <v>#N/A</v>
      </c>
      <c r="KX32" s="200" t="e">
        <f t="shared" si="113"/>
        <v>#N/A</v>
      </c>
      <c r="KY32" s="200">
        <f t="shared" si="114"/>
        <v>0</v>
      </c>
      <c r="KZ32" s="200">
        <f t="shared" si="115"/>
        <v>0</v>
      </c>
      <c r="LA32" s="200" t="e">
        <f t="shared" si="116"/>
        <v>#N/A</v>
      </c>
      <c r="LB32" s="210">
        <f t="shared" si="117"/>
        <v>0</v>
      </c>
      <c r="LC32" s="202">
        <f t="shared" si="118"/>
        <v>0</v>
      </c>
      <c r="LF32" s="223"/>
      <c r="LG32" s="168"/>
      <c r="LH32" s="212"/>
      <c r="LI32" s="206"/>
      <c r="LJ32" s="207"/>
      <c r="LK32" s="208"/>
      <c r="LL32" s="209"/>
      <c r="LM32" s="209" t="e">
        <f t="shared" si="119"/>
        <v>#N/A</v>
      </c>
      <c r="LN32" s="199" t="e">
        <f t="shared" si="120"/>
        <v>#N/A</v>
      </c>
      <c r="LO32" s="200" t="e">
        <f t="shared" si="121"/>
        <v>#N/A</v>
      </c>
      <c r="LP32" s="200">
        <f t="shared" si="122"/>
        <v>0</v>
      </c>
      <c r="LQ32" s="200">
        <f t="shared" si="123"/>
        <v>0</v>
      </c>
      <c r="LR32" s="200" t="e">
        <f t="shared" si="124"/>
        <v>#N/A</v>
      </c>
      <c r="LS32" s="210">
        <f t="shared" si="125"/>
        <v>0</v>
      </c>
      <c r="LT32" s="202">
        <f t="shared" si="126"/>
        <v>0</v>
      </c>
      <c r="LW32" s="223"/>
      <c r="LX32" s="168"/>
      <c r="LY32" s="212"/>
      <c r="LZ32" s="206"/>
      <c r="MA32" s="207"/>
      <c r="MB32" s="208"/>
      <c r="MC32" s="209"/>
      <c r="MD32" s="209" t="e">
        <f t="shared" si="127"/>
        <v>#N/A</v>
      </c>
      <c r="ME32" s="199" t="e">
        <f t="shared" si="128"/>
        <v>#N/A</v>
      </c>
      <c r="MF32" s="200" t="e">
        <f t="shared" si="129"/>
        <v>#N/A</v>
      </c>
      <c r="MG32" s="200">
        <f t="shared" si="130"/>
        <v>0</v>
      </c>
      <c r="MH32" s="200">
        <f t="shared" si="131"/>
        <v>0</v>
      </c>
      <c r="MI32" s="200" t="e">
        <f t="shared" si="132"/>
        <v>#N/A</v>
      </c>
      <c r="MJ32" s="210">
        <f t="shared" si="133"/>
        <v>0</v>
      </c>
      <c r="MK32" s="202">
        <f t="shared" si="134"/>
        <v>0</v>
      </c>
      <c r="MN32" s="223"/>
      <c r="MO32" s="168"/>
      <c r="MP32" s="212"/>
      <c r="MQ32" s="206"/>
      <c r="MR32" s="207"/>
      <c r="MS32" s="208"/>
      <c r="MT32" s="209"/>
      <c r="MU32" s="209" t="e">
        <f t="shared" si="135"/>
        <v>#N/A</v>
      </c>
      <c r="MV32" s="199" t="e">
        <f t="shared" si="136"/>
        <v>#N/A</v>
      </c>
      <c r="MW32" s="200" t="e">
        <f t="shared" si="137"/>
        <v>#N/A</v>
      </c>
      <c r="MX32" s="200">
        <f t="shared" si="138"/>
        <v>0</v>
      </c>
      <c r="MY32" s="200">
        <f t="shared" si="139"/>
        <v>0</v>
      </c>
      <c r="MZ32" s="200" t="e">
        <f t="shared" si="140"/>
        <v>#N/A</v>
      </c>
      <c r="NA32" s="210">
        <f t="shared" si="141"/>
        <v>0</v>
      </c>
      <c r="NB32" s="202">
        <f t="shared" si="142"/>
        <v>0</v>
      </c>
      <c r="NE32" s="223"/>
      <c r="NF32" s="168"/>
      <c r="NG32" s="212"/>
      <c r="NH32" s="206"/>
      <c r="NI32" s="207"/>
      <c r="NJ32" s="208"/>
      <c r="NK32" s="209"/>
      <c r="NL32" s="209" t="e">
        <f t="shared" si="143"/>
        <v>#N/A</v>
      </c>
      <c r="NM32" s="199" t="e">
        <f t="shared" si="144"/>
        <v>#N/A</v>
      </c>
      <c r="NN32" s="200" t="e">
        <f t="shared" si="145"/>
        <v>#N/A</v>
      </c>
      <c r="NO32" s="200">
        <f t="shared" si="146"/>
        <v>0</v>
      </c>
      <c r="NP32" s="200">
        <f t="shared" si="147"/>
        <v>0</v>
      </c>
      <c r="NQ32" s="200" t="e">
        <f t="shared" si="148"/>
        <v>#N/A</v>
      </c>
      <c r="NR32" s="210">
        <f t="shared" si="149"/>
        <v>0</v>
      </c>
      <c r="NS32" s="202">
        <f t="shared" si="150"/>
        <v>0</v>
      </c>
      <c r="NV32" s="223"/>
      <c r="NW32" s="168"/>
      <c r="NX32" s="212"/>
      <c r="NY32" s="206"/>
      <c r="NZ32" s="207"/>
      <c r="OA32" s="208"/>
      <c r="OB32" s="209"/>
      <c r="OC32" s="209" t="e">
        <f t="shared" si="151"/>
        <v>#N/A</v>
      </c>
      <c r="OD32" s="199" t="e">
        <f t="shared" si="152"/>
        <v>#N/A</v>
      </c>
      <c r="OE32" s="200" t="e">
        <f t="shared" si="153"/>
        <v>#N/A</v>
      </c>
      <c r="OF32" s="200">
        <f t="shared" si="154"/>
        <v>0</v>
      </c>
      <c r="OG32" s="200">
        <f t="shared" si="155"/>
        <v>0</v>
      </c>
      <c r="OH32" s="200" t="e">
        <f t="shared" si="156"/>
        <v>#N/A</v>
      </c>
      <c r="OI32" s="210">
        <f t="shared" si="157"/>
        <v>0</v>
      </c>
      <c r="OJ32" s="202">
        <f t="shared" si="158"/>
        <v>0</v>
      </c>
      <c r="OM32" s="223"/>
      <c r="ON32" s="168"/>
      <c r="OO32" s="212"/>
      <c r="OP32" s="206"/>
      <c r="OQ32" s="207"/>
      <c r="OR32" s="208"/>
      <c r="OS32" s="209"/>
      <c r="OT32" s="209" t="e">
        <f t="shared" si="159"/>
        <v>#N/A</v>
      </c>
      <c r="OU32" s="199" t="e">
        <f t="shared" si="160"/>
        <v>#N/A</v>
      </c>
      <c r="OV32" s="200" t="e">
        <f t="shared" si="161"/>
        <v>#N/A</v>
      </c>
      <c r="OW32" s="200">
        <f t="shared" si="162"/>
        <v>0</v>
      </c>
      <c r="OX32" s="200">
        <f t="shared" si="163"/>
        <v>0</v>
      </c>
      <c r="OY32" s="200" t="e">
        <f t="shared" si="164"/>
        <v>#N/A</v>
      </c>
      <c r="OZ32" s="210">
        <f t="shared" si="165"/>
        <v>0</v>
      </c>
      <c r="PA32" s="202">
        <f t="shared" si="166"/>
        <v>0</v>
      </c>
      <c r="PD32" s="223"/>
      <c r="PE32" s="168"/>
      <c r="PF32" s="212"/>
      <c r="PG32" s="206"/>
      <c r="PH32" s="207"/>
      <c r="PI32" s="208"/>
      <c r="PJ32" s="209"/>
      <c r="PK32" s="209" t="e">
        <f t="shared" si="167"/>
        <v>#N/A</v>
      </c>
      <c r="PL32" s="199" t="e">
        <f t="shared" si="168"/>
        <v>#N/A</v>
      </c>
      <c r="PM32" s="200" t="e">
        <f t="shared" si="169"/>
        <v>#N/A</v>
      </c>
      <c r="PN32" s="200">
        <f t="shared" si="170"/>
        <v>0</v>
      </c>
      <c r="PO32" s="200">
        <f t="shared" si="171"/>
        <v>0</v>
      </c>
      <c r="PP32" s="200" t="e">
        <f t="shared" si="172"/>
        <v>#N/A</v>
      </c>
      <c r="PQ32" s="210">
        <f t="shared" si="173"/>
        <v>0</v>
      </c>
      <c r="PR32" s="202">
        <f t="shared" si="174"/>
        <v>0</v>
      </c>
      <c r="PU32" s="223"/>
      <c r="PV32" s="168"/>
      <c r="PW32" s="212"/>
      <c r="PX32" s="206"/>
      <c r="PY32" s="207"/>
      <c r="PZ32" s="208"/>
      <c r="QA32" s="209"/>
      <c r="QB32" s="209" t="e">
        <f t="shared" si="175"/>
        <v>#N/A</v>
      </c>
      <c r="QC32" s="199" t="e">
        <f t="shared" si="176"/>
        <v>#N/A</v>
      </c>
      <c r="QD32" s="200" t="e">
        <f t="shared" si="177"/>
        <v>#N/A</v>
      </c>
      <c r="QE32" s="200">
        <f t="shared" si="178"/>
        <v>0</v>
      </c>
      <c r="QF32" s="200">
        <f t="shared" si="179"/>
        <v>0</v>
      </c>
      <c r="QG32" s="200" t="e">
        <f t="shared" si="180"/>
        <v>#N/A</v>
      </c>
      <c r="QH32" s="210">
        <f t="shared" si="181"/>
        <v>0</v>
      </c>
      <c r="QI32" s="202">
        <f t="shared" si="182"/>
        <v>0</v>
      </c>
      <c r="QL32" s="223"/>
      <c r="QM32" s="168"/>
      <c r="QN32" s="212"/>
      <c r="QO32" s="206"/>
      <c r="QP32" s="207"/>
      <c r="QQ32" s="208"/>
      <c r="QR32" s="209"/>
      <c r="QS32" s="209" t="e">
        <f t="shared" si="183"/>
        <v>#N/A</v>
      </c>
      <c r="QT32" s="199" t="e">
        <f t="shared" si="184"/>
        <v>#N/A</v>
      </c>
      <c r="QU32" s="200" t="e">
        <f t="shared" si="185"/>
        <v>#N/A</v>
      </c>
      <c r="QV32" s="200">
        <f t="shared" si="186"/>
        <v>0</v>
      </c>
      <c r="QW32" s="200">
        <f t="shared" si="187"/>
        <v>0</v>
      </c>
      <c r="QX32" s="200" t="e">
        <f t="shared" si="188"/>
        <v>#N/A</v>
      </c>
      <c r="QY32" s="210">
        <f t="shared" si="189"/>
        <v>0</v>
      </c>
      <c r="QZ32" s="202">
        <f t="shared" si="190"/>
        <v>0</v>
      </c>
      <c r="RC32" s="223"/>
      <c r="RD32" s="168"/>
      <c r="RE32" s="212"/>
      <c r="RF32" s="206"/>
      <c r="RG32" s="207"/>
      <c r="RH32" s="208"/>
      <c r="RI32" s="209"/>
      <c r="RJ32" s="209" t="e">
        <f t="shared" si="191"/>
        <v>#N/A</v>
      </c>
      <c r="RK32" s="199" t="e">
        <f t="shared" si="192"/>
        <v>#N/A</v>
      </c>
      <c r="RL32" s="200" t="e">
        <f t="shared" si="193"/>
        <v>#N/A</v>
      </c>
      <c r="RM32" s="200">
        <f t="shared" si="194"/>
        <v>0</v>
      </c>
      <c r="RN32" s="200">
        <f t="shared" si="195"/>
        <v>0</v>
      </c>
      <c r="RO32" s="200" t="e">
        <f t="shared" si="196"/>
        <v>#N/A</v>
      </c>
      <c r="RP32" s="210">
        <f t="shared" si="197"/>
        <v>0</v>
      </c>
      <c r="RQ32" s="202">
        <f t="shared" si="198"/>
        <v>0</v>
      </c>
      <c r="RT32" s="223"/>
      <c r="RU32" s="168"/>
      <c r="RV32" s="212"/>
      <c r="RW32" s="206"/>
      <c r="RX32" s="207"/>
      <c r="RY32" s="208"/>
      <c r="RZ32" s="209"/>
      <c r="SA32" s="209" t="e">
        <f t="shared" si="199"/>
        <v>#N/A</v>
      </c>
      <c r="SB32" s="199" t="e">
        <f t="shared" si="200"/>
        <v>#N/A</v>
      </c>
      <c r="SC32" s="200" t="e">
        <f t="shared" si="201"/>
        <v>#N/A</v>
      </c>
      <c r="SD32" s="200">
        <f t="shared" si="202"/>
        <v>0</v>
      </c>
      <c r="SE32" s="200">
        <f t="shared" si="203"/>
        <v>0</v>
      </c>
      <c r="SF32" s="200" t="e">
        <f t="shared" si="204"/>
        <v>#N/A</v>
      </c>
      <c r="SG32" s="210">
        <f t="shared" si="205"/>
        <v>0</v>
      </c>
      <c r="SH32" s="202">
        <f t="shared" si="206"/>
        <v>0</v>
      </c>
      <c r="SK32" s="223"/>
      <c r="SL32" s="168"/>
      <c r="SM32" s="212"/>
      <c r="SN32" s="206"/>
      <c r="SO32" s="207"/>
      <c r="SP32" s="208"/>
      <c r="SQ32" s="209"/>
      <c r="SR32" s="209" t="e">
        <f t="shared" si="207"/>
        <v>#N/A</v>
      </c>
      <c r="SS32" s="199" t="e">
        <f t="shared" si="208"/>
        <v>#N/A</v>
      </c>
      <c r="ST32" s="200" t="e">
        <f t="shared" si="209"/>
        <v>#N/A</v>
      </c>
      <c r="SU32" s="200">
        <f t="shared" si="210"/>
        <v>0</v>
      </c>
      <c r="SV32" s="200">
        <f t="shared" si="211"/>
        <v>0</v>
      </c>
      <c r="SW32" s="200" t="e">
        <f t="shared" si="212"/>
        <v>#N/A</v>
      </c>
      <c r="SX32" s="210">
        <f t="shared" si="213"/>
        <v>0</v>
      </c>
      <c r="SY32" s="202">
        <f t="shared" si="214"/>
        <v>0</v>
      </c>
    </row>
    <row r="33" spans="2:519" ht="17.25" thickTop="1" thickBot="1">
      <c r="B33" s="165"/>
      <c r="C33" s="166" t="s">
        <v>184</v>
      </c>
      <c r="D33" s="226" t="s">
        <v>252</v>
      </c>
      <c r="E33" s="214"/>
      <c r="F33" s="215"/>
      <c r="G33" s="215"/>
      <c r="H33" s="216"/>
      <c r="I33" s="646"/>
      <c r="L33" s="369"/>
      <c r="M33" s="384" t="s">
        <v>184</v>
      </c>
      <c r="N33" s="399" t="s">
        <v>252</v>
      </c>
      <c r="O33" s="386"/>
      <c r="P33" s="387"/>
      <c r="Q33" s="387"/>
      <c r="R33" s="388"/>
      <c r="S33" s="162"/>
      <c r="T33" s="190"/>
      <c r="U33" s="190"/>
      <c r="V33" s="190"/>
      <c r="W33" s="190"/>
      <c r="X33" s="200"/>
      <c r="Y33" s="210"/>
      <c r="Z33" s="202"/>
      <c r="AA33" s="185"/>
      <c r="AB33" s="185"/>
      <c r="AC33" s="369"/>
      <c r="AD33" s="384" t="s">
        <v>184</v>
      </c>
      <c r="AE33" s="399" t="s">
        <v>252</v>
      </c>
      <c r="AF33" s="386"/>
      <c r="AG33" s="387"/>
      <c r="AH33" s="387"/>
      <c r="AI33" s="388"/>
      <c r="AJ33" s="162"/>
      <c r="AK33" s="190"/>
      <c r="AL33" s="190"/>
      <c r="AM33" s="190"/>
      <c r="AN33" s="190"/>
      <c r="AO33" s="200"/>
      <c r="AP33" s="210"/>
      <c r="AQ33" s="202"/>
      <c r="AR33" s="185"/>
      <c r="AS33" s="185"/>
      <c r="AT33" s="472"/>
      <c r="AU33" s="473" t="s">
        <v>184</v>
      </c>
      <c r="AV33" s="226" t="s">
        <v>252</v>
      </c>
      <c r="AW33" s="474"/>
      <c r="AX33" s="475"/>
      <c r="AY33" s="475"/>
      <c r="AZ33" s="476"/>
      <c r="BA33" s="162"/>
      <c r="BB33" s="190"/>
      <c r="BC33" s="190"/>
      <c r="BD33" s="190"/>
      <c r="BE33" s="190"/>
      <c r="BF33" s="200"/>
      <c r="BG33" s="210"/>
      <c r="BH33" s="202"/>
      <c r="BK33" s="516"/>
      <c r="BL33" s="524" t="s">
        <v>184</v>
      </c>
      <c r="BM33" s="534" t="s">
        <v>252</v>
      </c>
      <c r="BN33" s="526"/>
      <c r="BO33" s="527"/>
      <c r="BP33" s="527"/>
      <c r="BQ33" s="528"/>
      <c r="BR33" s="162"/>
      <c r="BS33" s="190"/>
      <c r="BT33" s="190"/>
      <c r="BU33" s="190"/>
      <c r="BV33" s="190"/>
      <c r="BW33" s="200"/>
      <c r="BX33" s="210"/>
      <c r="BY33" s="202"/>
      <c r="CB33" s="516"/>
      <c r="CC33" s="524" t="s">
        <v>184</v>
      </c>
      <c r="CD33" s="534" t="s">
        <v>252</v>
      </c>
      <c r="CE33" s="526"/>
      <c r="CF33" s="527"/>
      <c r="CG33" s="527"/>
      <c r="CH33" s="528"/>
      <c r="CI33" s="162"/>
      <c r="CJ33" s="190"/>
      <c r="CK33" s="190"/>
      <c r="CL33" s="190"/>
      <c r="CM33" s="190"/>
      <c r="CN33" s="200"/>
      <c r="CO33" s="210"/>
      <c r="CP33" s="202"/>
      <c r="CS33" s="516"/>
      <c r="CT33" s="524" t="s">
        <v>184</v>
      </c>
      <c r="CU33" s="534" t="s">
        <v>252</v>
      </c>
      <c r="CV33" s="526"/>
      <c r="CW33" s="527"/>
      <c r="CX33" s="527"/>
      <c r="CY33" s="528"/>
      <c r="CZ33" s="162"/>
      <c r="DA33" s="190"/>
      <c r="DB33" s="190"/>
      <c r="DC33" s="190"/>
      <c r="DD33" s="190"/>
      <c r="DE33" s="200"/>
      <c r="DF33" s="210"/>
      <c r="DG33" s="202"/>
      <c r="DJ33" s="516"/>
      <c r="DK33" s="524" t="s">
        <v>184</v>
      </c>
      <c r="DL33" s="573" t="s">
        <v>252</v>
      </c>
      <c r="DM33" s="526"/>
      <c r="DN33" s="527"/>
      <c r="DO33" s="527"/>
      <c r="DP33" s="528"/>
      <c r="DQ33" s="162"/>
      <c r="DR33" s="190"/>
      <c r="DS33" s="190"/>
      <c r="DT33" s="190"/>
      <c r="DU33" s="190"/>
      <c r="DV33" s="200"/>
      <c r="DW33" s="210"/>
      <c r="DX33" s="202"/>
      <c r="EA33" s="516"/>
      <c r="EB33" s="524" t="s">
        <v>184</v>
      </c>
      <c r="EC33" s="534" t="s">
        <v>252</v>
      </c>
      <c r="ED33" s="526"/>
      <c r="EE33" s="527"/>
      <c r="EF33" s="527"/>
      <c r="EG33" s="577"/>
      <c r="EH33" s="162"/>
      <c r="EI33" s="190"/>
      <c r="EJ33" s="190"/>
      <c r="EK33" s="190"/>
      <c r="EL33" s="190"/>
      <c r="EM33" s="200"/>
      <c r="EN33" s="210"/>
      <c r="EO33" s="202"/>
      <c r="ER33" s="516"/>
      <c r="ES33" s="524" t="s">
        <v>184</v>
      </c>
      <c r="ET33" s="534" t="s">
        <v>252</v>
      </c>
      <c r="EU33" s="526"/>
      <c r="EV33" s="527"/>
      <c r="EW33" s="527"/>
      <c r="EX33" s="528"/>
      <c r="EY33" s="162"/>
      <c r="EZ33" s="190"/>
      <c r="FA33" s="190"/>
      <c r="FB33" s="190"/>
      <c r="FC33" s="190"/>
      <c r="FD33" s="200"/>
      <c r="FE33" s="210"/>
      <c r="FF33" s="202"/>
      <c r="FI33" s="516"/>
      <c r="FJ33" s="524" t="s">
        <v>184</v>
      </c>
      <c r="FK33" s="534" t="s">
        <v>252</v>
      </c>
      <c r="FL33" s="526"/>
      <c r="FM33" s="527"/>
      <c r="FN33" s="527"/>
      <c r="FO33" s="528"/>
      <c r="FP33" s="162"/>
      <c r="FQ33" s="190"/>
      <c r="FR33" s="190"/>
      <c r="FS33" s="190"/>
      <c r="FT33" s="190"/>
      <c r="FU33" s="200"/>
      <c r="FV33" s="210"/>
      <c r="FW33" s="202"/>
      <c r="FZ33" s="516"/>
      <c r="GA33" s="524" t="s">
        <v>184</v>
      </c>
      <c r="GB33" s="534" t="s">
        <v>252</v>
      </c>
      <c r="GC33" s="526"/>
      <c r="GD33" s="527"/>
      <c r="GE33" s="583"/>
      <c r="GF33" s="528"/>
      <c r="GG33" s="162"/>
      <c r="GH33" s="190"/>
      <c r="GI33" s="190"/>
      <c r="GJ33" s="190"/>
      <c r="GK33" s="190"/>
      <c r="GL33" s="200"/>
      <c r="GM33" s="210"/>
      <c r="GN33" s="202"/>
      <c r="GQ33" s="516"/>
      <c r="GR33" s="524" t="s">
        <v>184</v>
      </c>
      <c r="GS33" s="534" t="s">
        <v>252</v>
      </c>
      <c r="GT33" s="526"/>
      <c r="GU33" s="527"/>
      <c r="GV33" s="527"/>
      <c r="GW33" s="528"/>
      <c r="GX33" s="162"/>
      <c r="GY33" s="190"/>
      <c r="GZ33" s="190"/>
      <c r="HA33" s="190"/>
      <c r="HB33" s="190"/>
      <c r="HC33" s="200"/>
      <c r="HD33" s="210"/>
      <c r="HE33" s="202"/>
      <c r="HH33" s="516"/>
      <c r="HI33" s="524" t="s">
        <v>184</v>
      </c>
      <c r="HJ33" s="534" t="s">
        <v>252</v>
      </c>
      <c r="HK33" s="526"/>
      <c r="HL33" s="527"/>
      <c r="HM33" s="527"/>
      <c r="HN33" s="528"/>
      <c r="HO33" s="162"/>
      <c r="HP33" s="190"/>
      <c r="HQ33" s="190"/>
      <c r="HR33" s="190"/>
      <c r="HS33" s="190"/>
      <c r="HT33" s="200"/>
      <c r="HU33" s="210"/>
      <c r="HV33" s="202"/>
      <c r="HY33" s="223"/>
      <c r="HZ33" s="168"/>
      <c r="IA33" s="212"/>
      <c r="IB33" s="206"/>
      <c r="IC33" s="207"/>
      <c r="ID33" s="208"/>
      <c r="IE33" s="209"/>
      <c r="IF33" s="209" t="e">
        <f t="shared" si="79"/>
        <v>#N/A</v>
      </c>
      <c r="IG33" s="199" t="e">
        <f t="shared" si="80"/>
        <v>#N/A</v>
      </c>
      <c r="IH33" s="200" t="e">
        <f t="shared" si="81"/>
        <v>#N/A</v>
      </c>
      <c r="II33" s="200">
        <f t="shared" si="82"/>
        <v>0</v>
      </c>
      <c r="IJ33" s="200">
        <f t="shared" si="83"/>
        <v>0</v>
      </c>
      <c r="IK33" s="200" t="e">
        <f t="shared" si="84"/>
        <v>#N/A</v>
      </c>
      <c r="IL33" s="210">
        <f t="shared" si="85"/>
        <v>0</v>
      </c>
      <c r="IM33" s="202">
        <f t="shared" si="86"/>
        <v>0</v>
      </c>
      <c r="IP33" s="223"/>
      <c r="IQ33" s="168"/>
      <c r="IR33" s="212"/>
      <c r="IS33" s="206"/>
      <c r="IT33" s="207"/>
      <c r="IU33" s="208"/>
      <c r="IV33" s="209"/>
      <c r="IW33" s="209" t="e">
        <f t="shared" si="87"/>
        <v>#N/A</v>
      </c>
      <c r="IX33" s="199" t="e">
        <f t="shared" si="88"/>
        <v>#N/A</v>
      </c>
      <c r="IY33" s="200" t="e">
        <f t="shared" si="89"/>
        <v>#N/A</v>
      </c>
      <c r="IZ33" s="200">
        <f t="shared" si="90"/>
        <v>0</v>
      </c>
      <c r="JA33" s="200">
        <f t="shared" si="91"/>
        <v>0</v>
      </c>
      <c r="JB33" s="200" t="e">
        <f t="shared" si="92"/>
        <v>#N/A</v>
      </c>
      <c r="JC33" s="210">
        <f t="shared" si="93"/>
        <v>0</v>
      </c>
      <c r="JD33" s="202">
        <f t="shared" si="94"/>
        <v>0</v>
      </c>
      <c r="JG33" s="223"/>
      <c r="JH33" s="168"/>
      <c r="JI33" s="212"/>
      <c r="JJ33" s="206"/>
      <c r="JK33" s="207"/>
      <c r="JL33" s="208"/>
      <c r="JM33" s="209"/>
      <c r="JN33" s="209" t="e">
        <f t="shared" si="95"/>
        <v>#N/A</v>
      </c>
      <c r="JO33" s="199" t="e">
        <f t="shared" si="96"/>
        <v>#N/A</v>
      </c>
      <c r="JP33" s="200" t="e">
        <f t="shared" si="97"/>
        <v>#N/A</v>
      </c>
      <c r="JQ33" s="200">
        <f t="shared" si="98"/>
        <v>0</v>
      </c>
      <c r="JR33" s="200">
        <f t="shared" si="99"/>
        <v>0</v>
      </c>
      <c r="JS33" s="200" t="e">
        <f t="shared" si="100"/>
        <v>#N/A</v>
      </c>
      <c r="JT33" s="210">
        <f t="shared" si="101"/>
        <v>0</v>
      </c>
      <c r="JU33" s="202">
        <f t="shared" si="102"/>
        <v>0</v>
      </c>
      <c r="JX33" s="223"/>
      <c r="JY33" s="168"/>
      <c r="JZ33" s="212"/>
      <c r="KA33" s="206"/>
      <c r="KB33" s="207"/>
      <c r="KC33" s="208"/>
      <c r="KD33" s="209"/>
      <c r="KE33" s="209" t="e">
        <f t="shared" si="103"/>
        <v>#N/A</v>
      </c>
      <c r="KF33" s="199" t="e">
        <f t="shared" si="104"/>
        <v>#N/A</v>
      </c>
      <c r="KG33" s="200" t="e">
        <f t="shared" si="105"/>
        <v>#N/A</v>
      </c>
      <c r="KH33" s="200">
        <f t="shared" si="106"/>
        <v>0</v>
      </c>
      <c r="KI33" s="200">
        <f t="shared" si="107"/>
        <v>0</v>
      </c>
      <c r="KJ33" s="200" t="e">
        <f t="shared" si="108"/>
        <v>#N/A</v>
      </c>
      <c r="KK33" s="210">
        <f t="shared" si="109"/>
        <v>0</v>
      </c>
      <c r="KL33" s="202">
        <f t="shared" si="110"/>
        <v>0</v>
      </c>
      <c r="KO33" s="223"/>
      <c r="KP33" s="168"/>
      <c r="KQ33" s="212"/>
      <c r="KR33" s="206"/>
      <c r="KS33" s="207"/>
      <c r="KT33" s="208"/>
      <c r="KU33" s="209"/>
      <c r="KV33" s="209" t="e">
        <f t="shared" si="111"/>
        <v>#N/A</v>
      </c>
      <c r="KW33" s="199" t="e">
        <f t="shared" si="112"/>
        <v>#N/A</v>
      </c>
      <c r="KX33" s="200" t="e">
        <f t="shared" si="113"/>
        <v>#N/A</v>
      </c>
      <c r="KY33" s="200">
        <f t="shared" si="114"/>
        <v>0</v>
      </c>
      <c r="KZ33" s="200">
        <f t="shared" si="115"/>
        <v>0</v>
      </c>
      <c r="LA33" s="200" t="e">
        <f t="shared" si="116"/>
        <v>#N/A</v>
      </c>
      <c r="LB33" s="210">
        <f t="shared" si="117"/>
        <v>0</v>
      </c>
      <c r="LC33" s="202">
        <f t="shared" si="118"/>
        <v>0</v>
      </c>
      <c r="LF33" s="223"/>
      <c r="LG33" s="168"/>
      <c r="LH33" s="212"/>
      <c r="LI33" s="206"/>
      <c r="LJ33" s="207"/>
      <c r="LK33" s="208"/>
      <c r="LL33" s="209"/>
      <c r="LM33" s="209" t="e">
        <f t="shared" si="119"/>
        <v>#N/A</v>
      </c>
      <c r="LN33" s="199" t="e">
        <f t="shared" si="120"/>
        <v>#N/A</v>
      </c>
      <c r="LO33" s="200" t="e">
        <f t="shared" si="121"/>
        <v>#N/A</v>
      </c>
      <c r="LP33" s="200">
        <f t="shared" si="122"/>
        <v>0</v>
      </c>
      <c r="LQ33" s="200">
        <f t="shared" si="123"/>
        <v>0</v>
      </c>
      <c r="LR33" s="200" t="e">
        <f t="shared" si="124"/>
        <v>#N/A</v>
      </c>
      <c r="LS33" s="210">
        <f t="shared" si="125"/>
        <v>0</v>
      </c>
      <c r="LT33" s="202">
        <f t="shared" si="126"/>
        <v>0</v>
      </c>
      <c r="LW33" s="223"/>
      <c r="LX33" s="168"/>
      <c r="LY33" s="212"/>
      <c r="LZ33" s="206"/>
      <c r="MA33" s="207"/>
      <c r="MB33" s="208"/>
      <c r="MC33" s="209"/>
      <c r="MD33" s="209" t="e">
        <f t="shared" si="127"/>
        <v>#N/A</v>
      </c>
      <c r="ME33" s="199" t="e">
        <f t="shared" si="128"/>
        <v>#N/A</v>
      </c>
      <c r="MF33" s="200" t="e">
        <f t="shared" si="129"/>
        <v>#N/A</v>
      </c>
      <c r="MG33" s="200">
        <f t="shared" si="130"/>
        <v>0</v>
      </c>
      <c r="MH33" s="200">
        <f t="shared" si="131"/>
        <v>0</v>
      </c>
      <c r="MI33" s="200" t="e">
        <f t="shared" si="132"/>
        <v>#N/A</v>
      </c>
      <c r="MJ33" s="210">
        <f t="shared" si="133"/>
        <v>0</v>
      </c>
      <c r="MK33" s="202">
        <f t="shared" si="134"/>
        <v>0</v>
      </c>
      <c r="MN33" s="223"/>
      <c r="MO33" s="168"/>
      <c r="MP33" s="212"/>
      <c r="MQ33" s="206"/>
      <c r="MR33" s="207"/>
      <c r="MS33" s="208"/>
      <c r="MT33" s="209"/>
      <c r="MU33" s="209" t="e">
        <f t="shared" si="135"/>
        <v>#N/A</v>
      </c>
      <c r="MV33" s="199" t="e">
        <f t="shared" si="136"/>
        <v>#N/A</v>
      </c>
      <c r="MW33" s="200" t="e">
        <f t="shared" si="137"/>
        <v>#N/A</v>
      </c>
      <c r="MX33" s="200">
        <f t="shared" si="138"/>
        <v>0</v>
      </c>
      <c r="MY33" s="200">
        <f t="shared" si="139"/>
        <v>0</v>
      </c>
      <c r="MZ33" s="200" t="e">
        <f t="shared" si="140"/>
        <v>#N/A</v>
      </c>
      <c r="NA33" s="210">
        <f t="shared" si="141"/>
        <v>0</v>
      </c>
      <c r="NB33" s="202">
        <f t="shared" si="142"/>
        <v>0</v>
      </c>
      <c r="NE33" s="223"/>
      <c r="NF33" s="168"/>
      <c r="NG33" s="212"/>
      <c r="NH33" s="206"/>
      <c r="NI33" s="207"/>
      <c r="NJ33" s="208"/>
      <c r="NK33" s="209"/>
      <c r="NL33" s="209" t="e">
        <f t="shared" si="143"/>
        <v>#N/A</v>
      </c>
      <c r="NM33" s="199" t="e">
        <f t="shared" si="144"/>
        <v>#N/A</v>
      </c>
      <c r="NN33" s="200" t="e">
        <f t="shared" si="145"/>
        <v>#N/A</v>
      </c>
      <c r="NO33" s="200">
        <f t="shared" si="146"/>
        <v>0</v>
      </c>
      <c r="NP33" s="200">
        <f t="shared" si="147"/>
        <v>0</v>
      </c>
      <c r="NQ33" s="200" t="e">
        <f t="shared" si="148"/>
        <v>#N/A</v>
      </c>
      <c r="NR33" s="210">
        <f t="shared" si="149"/>
        <v>0</v>
      </c>
      <c r="NS33" s="202">
        <f t="shared" si="150"/>
        <v>0</v>
      </c>
      <c r="NV33" s="223"/>
      <c r="NW33" s="168"/>
      <c r="NX33" s="212"/>
      <c r="NY33" s="206"/>
      <c r="NZ33" s="207"/>
      <c r="OA33" s="208"/>
      <c r="OB33" s="209"/>
      <c r="OC33" s="209" t="e">
        <f t="shared" si="151"/>
        <v>#N/A</v>
      </c>
      <c r="OD33" s="199" t="e">
        <f t="shared" si="152"/>
        <v>#N/A</v>
      </c>
      <c r="OE33" s="200" t="e">
        <f t="shared" si="153"/>
        <v>#N/A</v>
      </c>
      <c r="OF33" s="200">
        <f t="shared" si="154"/>
        <v>0</v>
      </c>
      <c r="OG33" s="200">
        <f t="shared" si="155"/>
        <v>0</v>
      </c>
      <c r="OH33" s="200" t="e">
        <f t="shared" si="156"/>
        <v>#N/A</v>
      </c>
      <c r="OI33" s="210">
        <f t="shared" si="157"/>
        <v>0</v>
      </c>
      <c r="OJ33" s="202">
        <f t="shared" si="158"/>
        <v>0</v>
      </c>
      <c r="OM33" s="223"/>
      <c r="ON33" s="168"/>
      <c r="OO33" s="212"/>
      <c r="OP33" s="206"/>
      <c r="OQ33" s="207"/>
      <c r="OR33" s="208"/>
      <c r="OS33" s="209"/>
      <c r="OT33" s="209" t="e">
        <f t="shared" si="159"/>
        <v>#N/A</v>
      </c>
      <c r="OU33" s="199" t="e">
        <f t="shared" si="160"/>
        <v>#N/A</v>
      </c>
      <c r="OV33" s="200" t="e">
        <f t="shared" si="161"/>
        <v>#N/A</v>
      </c>
      <c r="OW33" s="200">
        <f t="shared" si="162"/>
        <v>0</v>
      </c>
      <c r="OX33" s="200">
        <f t="shared" si="163"/>
        <v>0</v>
      </c>
      <c r="OY33" s="200" t="e">
        <f t="shared" si="164"/>
        <v>#N/A</v>
      </c>
      <c r="OZ33" s="210">
        <f t="shared" si="165"/>
        <v>0</v>
      </c>
      <c r="PA33" s="202">
        <f t="shared" si="166"/>
        <v>0</v>
      </c>
      <c r="PD33" s="223"/>
      <c r="PE33" s="168"/>
      <c r="PF33" s="212"/>
      <c r="PG33" s="206"/>
      <c r="PH33" s="207"/>
      <c r="PI33" s="208"/>
      <c r="PJ33" s="209"/>
      <c r="PK33" s="209" t="e">
        <f t="shared" si="167"/>
        <v>#N/A</v>
      </c>
      <c r="PL33" s="199" t="e">
        <f t="shared" si="168"/>
        <v>#N/A</v>
      </c>
      <c r="PM33" s="200" t="e">
        <f t="shared" si="169"/>
        <v>#N/A</v>
      </c>
      <c r="PN33" s="200">
        <f t="shared" si="170"/>
        <v>0</v>
      </c>
      <c r="PO33" s="200">
        <f t="shared" si="171"/>
        <v>0</v>
      </c>
      <c r="PP33" s="200" t="e">
        <f t="shared" si="172"/>
        <v>#N/A</v>
      </c>
      <c r="PQ33" s="210">
        <f t="shared" si="173"/>
        <v>0</v>
      </c>
      <c r="PR33" s="202">
        <f t="shared" si="174"/>
        <v>0</v>
      </c>
      <c r="PU33" s="223"/>
      <c r="PV33" s="168"/>
      <c r="PW33" s="212"/>
      <c r="PX33" s="206"/>
      <c r="PY33" s="207"/>
      <c r="PZ33" s="208"/>
      <c r="QA33" s="209"/>
      <c r="QB33" s="209" t="e">
        <f t="shared" si="175"/>
        <v>#N/A</v>
      </c>
      <c r="QC33" s="199" t="e">
        <f t="shared" si="176"/>
        <v>#N/A</v>
      </c>
      <c r="QD33" s="200" t="e">
        <f t="shared" si="177"/>
        <v>#N/A</v>
      </c>
      <c r="QE33" s="200">
        <f t="shared" si="178"/>
        <v>0</v>
      </c>
      <c r="QF33" s="200">
        <f t="shared" si="179"/>
        <v>0</v>
      </c>
      <c r="QG33" s="200" t="e">
        <f t="shared" si="180"/>
        <v>#N/A</v>
      </c>
      <c r="QH33" s="210">
        <f t="shared" si="181"/>
        <v>0</v>
      </c>
      <c r="QI33" s="202">
        <f t="shared" si="182"/>
        <v>0</v>
      </c>
      <c r="QL33" s="223"/>
      <c r="QM33" s="168"/>
      <c r="QN33" s="212"/>
      <c r="QO33" s="206"/>
      <c r="QP33" s="207"/>
      <c r="QQ33" s="208"/>
      <c r="QR33" s="209"/>
      <c r="QS33" s="209" t="e">
        <f t="shared" si="183"/>
        <v>#N/A</v>
      </c>
      <c r="QT33" s="199" t="e">
        <f t="shared" si="184"/>
        <v>#N/A</v>
      </c>
      <c r="QU33" s="200" t="e">
        <f t="shared" si="185"/>
        <v>#N/A</v>
      </c>
      <c r="QV33" s="200">
        <f t="shared" si="186"/>
        <v>0</v>
      </c>
      <c r="QW33" s="200">
        <f t="shared" si="187"/>
        <v>0</v>
      </c>
      <c r="QX33" s="200" t="e">
        <f t="shared" si="188"/>
        <v>#N/A</v>
      </c>
      <c r="QY33" s="210">
        <f t="shared" si="189"/>
        <v>0</v>
      </c>
      <c r="QZ33" s="202">
        <f t="shared" si="190"/>
        <v>0</v>
      </c>
      <c r="RC33" s="223"/>
      <c r="RD33" s="168"/>
      <c r="RE33" s="212"/>
      <c r="RF33" s="206"/>
      <c r="RG33" s="207"/>
      <c r="RH33" s="208"/>
      <c r="RI33" s="209"/>
      <c r="RJ33" s="209" t="e">
        <f t="shared" si="191"/>
        <v>#N/A</v>
      </c>
      <c r="RK33" s="199" t="e">
        <f t="shared" si="192"/>
        <v>#N/A</v>
      </c>
      <c r="RL33" s="200" t="e">
        <f t="shared" si="193"/>
        <v>#N/A</v>
      </c>
      <c r="RM33" s="200">
        <f t="shared" si="194"/>
        <v>0</v>
      </c>
      <c r="RN33" s="200">
        <f t="shared" si="195"/>
        <v>0</v>
      </c>
      <c r="RO33" s="200" t="e">
        <f t="shared" si="196"/>
        <v>#N/A</v>
      </c>
      <c r="RP33" s="210">
        <f t="shared" si="197"/>
        <v>0</v>
      </c>
      <c r="RQ33" s="202">
        <f t="shared" si="198"/>
        <v>0</v>
      </c>
      <c r="RT33" s="223"/>
      <c r="RU33" s="168"/>
      <c r="RV33" s="212"/>
      <c r="RW33" s="206"/>
      <c r="RX33" s="207"/>
      <c r="RY33" s="208"/>
      <c r="RZ33" s="209"/>
      <c r="SA33" s="209" t="e">
        <f t="shared" si="199"/>
        <v>#N/A</v>
      </c>
      <c r="SB33" s="199" t="e">
        <f t="shared" si="200"/>
        <v>#N/A</v>
      </c>
      <c r="SC33" s="200" t="e">
        <f t="shared" si="201"/>
        <v>#N/A</v>
      </c>
      <c r="SD33" s="200">
        <f t="shared" si="202"/>
        <v>0</v>
      </c>
      <c r="SE33" s="200">
        <f t="shared" si="203"/>
        <v>0</v>
      </c>
      <c r="SF33" s="200" t="e">
        <f t="shared" si="204"/>
        <v>#N/A</v>
      </c>
      <c r="SG33" s="210">
        <f t="shared" si="205"/>
        <v>0</v>
      </c>
      <c r="SH33" s="202">
        <f t="shared" si="206"/>
        <v>0</v>
      </c>
      <c r="SK33" s="223"/>
      <c r="SL33" s="168"/>
      <c r="SM33" s="212"/>
      <c r="SN33" s="206"/>
      <c r="SO33" s="207"/>
      <c r="SP33" s="208"/>
      <c r="SQ33" s="209"/>
      <c r="SR33" s="209" t="e">
        <f t="shared" si="207"/>
        <v>#N/A</v>
      </c>
      <c r="SS33" s="199" t="e">
        <f t="shared" si="208"/>
        <v>#N/A</v>
      </c>
      <c r="ST33" s="200" t="e">
        <f t="shared" si="209"/>
        <v>#N/A</v>
      </c>
      <c r="SU33" s="200">
        <f t="shared" si="210"/>
        <v>0</v>
      </c>
      <c r="SV33" s="200">
        <f t="shared" si="211"/>
        <v>0</v>
      </c>
      <c r="SW33" s="200" t="e">
        <f t="shared" si="212"/>
        <v>#N/A</v>
      </c>
      <c r="SX33" s="210">
        <f t="shared" si="213"/>
        <v>0</v>
      </c>
      <c r="SY33" s="202">
        <f t="shared" si="214"/>
        <v>0</v>
      </c>
    </row>
    <row r="34" spans="2:519" ht="101.25" customHeight="1" thickTop="1" thickBot="1">
      <c r="B34" s="203" t="s">
        <v>220</v>
      </c>
      <c r="C34" s="211">
        <v>3.1</v>
      </c>
      <c r="D34" s="170" t="s">
        <v>253</v>
      </c>
      <c r="E34" s="212" t="s">
        <v>251</v>
      </c>
      <c r="F34" s="206">
        <v>1</v>
      </c>
      <c r="G34" s="207">
        <v>0</v>
      </c>
      <c r="H34" s="208">
        <f>G34*F34</f>
        <v>0</v>
      </c>
      <c r="I34" s="646"/>
      <c r="L34" s="375" t="s">
        <v>220</v>
      </c>
      <c r="M34" s="382">
        <v>3.1</v>
      </c>
      <c r="N34" s="377" t="s">
        <v>253</v>
      </c>
      <c r="O34" s="383" t="s">
        <v>251</v>
      </c>
      <c r="P34" s="379">
        <v>1</v>
      </c>
      <c r="Q34" s="380">
        <v>25000</v>
      </c>
      <c r="R34" s="381">
        <f>Q34*P34</f>
        <v>25000</v>
      </c>
      <c r="S34" s="162">
        <f t="shared" ref="S34:S42" si="326">IF($D34=N34,1,0)</f>
        <v>1</v>
      </c>
      <c r="T34" s="190">
        <f t="shared" si="11"/>
        <v>1</v>
      </c>
      <c r="U34" s="190">
        <f t="shared" si="216"/>
        <v>1</v>
      </c>
      <c r="V34" s="190">
        <f t="shared" si="12"/>
        <v>1</v>
      </c>
      <c r="W34" s="190">
        <f t="shared" si="13"/>
        <v>1</v>
      </c>
      <c r="X34" s="200">
        <f t="shared" si="14"/>
        <v>1</v>
      </c>
      <c r="Y34" s="210">
        <f t="shared" si="15"/>
        <v>25000</v>
      </c>
      <c r="Z34" s="202">
        <f t="shared" si="16"/>
        <v>0</v>
      </c>
      <c r="AA34" s="185"/>
      <c r="AB34" s="185"/>
      <c r="AC34" s="446" t="s">
        <v>220</v>
      </c>
      <c r="AD34" s="448">
        <v>3.1</v>
      </c>
      <c r="AE34" s="377" t="s">
        <v>253</v>
      </c>
      <c r="AF34" s="383" t="s">
        <v>251</v>
      </c>
      <c r="AG34" s="379">
        <v>1</v>
      </c>
      <c r="AH34" s="380">
        <v>74700</v>
      </c>
      <c r="AI34" s="381">
        <f>AH34*AG34</f>
        <v>74700</v>
      </c>
      <c r="AJ34" s="162">
        <f t="shared" ref="AJ34:AJ42" si="327">IF($D34=AE34,1,0)</f>
        <v>1</v>
      </c>
      <c r="AK34" s="190">
        <f t="shared" ref="AK34:AK42" si="328">IF($E34=AF34,1,0)</f>
        <v>1</v>
      </c>
      <c r="AL34" s="190">
        <f t="shared" ref="AL34:AL42" si="329">IF($F34=AG34,1,0)</f>
        <v>1</v>
      </c>
      <c r="AM34" s="190">
        <f t="shared" ref="AM34:AM42" si="330">IF(AH34=0,0,1)</f>
        <v>1</v>
      </c>
      <c r="AN34" s="190">
        <f t="shared" ref="AN34:AN42" si="331">IF(AI34=0,0,1)</f>
        <v>1</v>
      </c>
      <c r="AO34" s="200">
        <f t="shared" ref="AO34:AO42" si="332">PRODUCT(AJ34:AN34)</f>
        <v>1</v>
      </c>
      <c r="AP34" s="210">
        <f t="shared" ref="AP34:AP42" si="333">ROUND(AH34,0)</f>
        <v>74700</v>
      </c>
      <c r="AQ34" s="202">
        <f t="shared" ref="AQ34:AQ42" si="334">AH34-AP34</f>
        <v>0</v>
      </c>
      <c r="AR34" s="185"/>
      <c r="AS34" s="185"/>
      <c r="AT34" s="461" t="s">
        <v>220</v>
      </c>
      <c r="AU34" s="390">
        <v>3.1</v>
      </c>
      <c r="AV34" s="170" t="s">
        <v>253</v>
      </c>
      <c r="AW34" s="453" t="s">
        <v>251</v>
      </c>
      <c r="AX34" s="454">
        <v>1</v>
      </c>
      <c r="AY34" s="455">
        <v>76000</v>
      </c>
      <c r="AZ34" s="452">
        <f>AY34*AX34</f>
        <v>76000</v>
      </c>
      <c r="BA34" s="162">
        <f t="shared" ref="BA34:BA42" si="335">IF($D34=AV34,1,0)</f>
        <v>1</v>
      </c>
      <c r="BB34" s="190">
        <f t="shared" ref="BB34:BB42" si="336">IF($E34=AW34,1,0)</f>
        <v>1</v>
      </c>
      <c r="BC34" s="190">
        <f t="shared" ref="BC34:BC42" si="337">IF($F34=AX34,1,0)</f>
        <v>1</v>
      </c>
      <c r="BD34" s="190">
        <f t="shared" ref="BD34:BD42" si="338">IF(AY34=0,0,1)</f>
        <v>1</v>
      </c>
      <c r="BE34" s="190">
        <f t="shared" ref="BE34:BE42" si="339">IF(AZ34=0,0,1)</f>
        <v>1</v>
      </c>
      <c r="BF34" s="200">
        <f t="shared" ref="BF34:BF42" si="340">PRODUCT(BA34:BE34)</f>
        <v>1</v>
      </c>
      <c r="BG34" s="210">
        <f t="shared" ref="BG34:BG42" si="341">ROUND(AY34,0)</f>
        <v>76000</v>
      </c>
      <c r="BH34" s="202">
        <f t="shared" ref="BH34:BH42" si="342">AY34-BG34</f>
        <v>0</v>
      </c>
      <c r="BK34" s="461" t="s">
        <v>220</v>
      </c>
      <c r="BL34" s="382">
        <v>3.1</v>
      </c>
      <c r="BM34" s="522" t="s">
        <v>253</v>
      </c>
      <c r="BN34" s="383" t="s">
        <v>251</v>
      </c>
      <c r="BO34" s="379">
        <v>1</v>
      </c>
      <c r="BP34" s="380">
        <v>30732.899999999994</v>
      </c>
      <c r="BQ34" s="381">
        <f>BP34*BO34</f>
        <v>30732.899999999994</v>
      </c>
      <c r="BR34" s="162">
        <f t="shared" ref="BR34:BR42" si="343">IF($D34=BM34,1,0)</f>
        <v>1</v>
      </c>
      <c r="BS34" s="190">
        <f t="shared" ref="BS34:BS42" si="344">IF($E34=BN34,1,0)</f>
        <v>1</v>
      </c>
      <c r="BT34" s="190">
        <f t="shared" ref="BT34:BT42" si="345">IF($F34=BO34,1,0)</f>
        <v>1</v>
      </c>
      <c r="BU34" s="190">
        <f t="shared" ref="BU34:BU42" si="346">IF(BP34=0,0,1)</f>
        <v>1</v>
      </c>
      <c r="BV34" s="190">
        <f t="shared" ref="BV34:BV42" si="347">IF(BQ34=0,0,1)</f>
        <v>1</v>
      </c>
      <c r="BW34" s="200">
        <f t="shared" ref="BW34:BW42" si="348">PRODUCT(BR34:BV34)</f>
        <v>1</v>
      </c>
      <c r="BX34" s="210">
        <f t="shared" ref="BX34:BX42" si="349">ROUND(BP34,0)</f>
        <v>30733</v>
      </c>
      <c r="BY34" s="202">
        <f t="shared" ref="BY34:BY42" si="350">BP34-BX34</f>
        <v>-0.10000000000582077</v>
      </c>
      <c r="CB34" s="461" t="s">
        <v>220</v>
      </c>
      <c r="CC34" s="382">
        <v>3.1</v>
      </c>
      <c r="CD34" s="522" t="s">
        <v>253</v>
      </c>
      <c r="CE34" s="383" t="s">
        <v>251</v>
      </c>
      <c r="CF34" s="379">
        <v>1</v>
      </c>
      <c r="CG34" s="380">
        <v>23000</v>
      </c>
      <c r="CH34" s="381">
        <f>CG34*CF34</f>
        <v>23000</v>
      </c>
      <c r="CI34" s="162">
        <f t="shared" ref="CI34:CI42" si="351">IF($D34=CD34,1,0)</f>
        <v>1</v>
      </c>
      <c r="CJ34" s="190">
        <f t="shared" ref="CJ34:CJ42" si="352">IF($E34=CE34,1,0)</f>
        <v>1</v>
      </c>
      <c r="CK34" s="190">
        <f t="shared" ref="CK34:CK42" si="353">IF($F34=CF34,1,0)</f>
        <v>1</v>
      </c>
      <c r="CL34" s="190">
        <f t="shared" ref="CL34:CL42" si="354">IF(CG34=0,0,1)</f>
        <v>1</v>
      </c>
      <c r="CM34" s="190">
        <f t="shared" ref="CM34:CM42" si="355">IF(CH34=0,0,1)</f>
        <v>1</v>
      </c>
      <c r="CN34" s="200">
        <f t="shared" ref="CN34:CN42" si="356">PRODUCT(CI34:CM34)</f>
        <v>1</v>
      </c>
      <c r="CO34" s="210">
        <f t="shared" ref="CO34:CO42" si="357">ROUND(CG34,0)</f>
        <v>23000</v>
      </c>
      <c r="CP34" s="202">
        <f t="shared" ref="CP34:CP42" si="358">CG34-CO34</f>
        <v>0</v>
      </c>
      <c r="CS34" s="461" t="s">
        <v>220</v>
      </c>
      <c r="CT34" s="382">
        <v>3.1</v>
      </c>
      <c r="CU34" s="522" t="s">
        <v>253</v>
      </c>
      <c r="CV34" s="383" t="s">
        <v>251</v>
      </c>
      <c r="CW34" s="379">
        <v>1</v>
      </c>
      <c r="CX34" s="565">
        <v>80893</v>
      </c>
      <c r="CY34" s="381">
        <f>CX34*CW34</f>
        <v>80893</v>
      </c>
      <c r="CZ34" s="162">
        <f t="shared" ref="CZ34:CZ42" si="359">IF($D34=CU34,1,0)</f>
        <v>1</v>
      </c>
      <c r="DA34" s="190">
        <f t="shared" ref="DA34:DA42" si="360">IF($E34=CV34,1,0)</f>
        <v>1</v>
      </c>
      <c r="DB34" s="190">
        <f t="shared" ref="DB34:DB42" si="361">IF($F34=CW34,1,0)</f>
        <v>1</v>
      </c>
      <c r="DC34" s="190">
        <f t="shared" ref="DC34:DC42" si="362">IF(CX34=0,0,1)</f>
        <v>1</v>
      </c>
      <c r="DD34" s="190">
        <f t="shared" ref="DD34:DD42" si="363">IF(CY34=0,0,1)</f>
        <v>1</v>
      </c>
      <c r="DE34" s="200">
        <f t="shared" ref="DE34:DE42" si="364">PRODUCT(CZ34:DD34)</f>
        <v>1</v>
      </c>
      <c r="DF34" s="210">
        <f t="shared" ref="DF34:DF42" si="365">ROUND(CX34,0)</f>
        <v>80893</v>
      </c>
      <c r="DG34" s="202">
        <f t="shared" ref="DG34:DG42" si="366">CX34-DF34</f>
        <v>0</v>
      </c>
      <c r="DJ34" s="461" t="s">
        <v>220</v>
      </c>
      <c r="DK34" s="382">
        <v>3.1</v>
      </c>
      <c r="DL34" s="569" t="s">
        <v>253</v>
      </c>
      <c r="DM34" s="383" t="s">
        <v>251</v>
      </c>
      <c r="DN34" s="379">
        <v>1</v>
      </c>
      <c r="DO34" s="380">
        <v>62790</v>
      </c>
      <c r="DP34" s="381">
        <f>DO34*DN34</f>
        <v>62790</v>
      </c>
      <c r="DQ34" s="162">
        <f t="shared" ref="DQ34:DQ42" si="367">IF($D34=DL34,1,0)</f>
        <v>1</v>
      </c>
      <c r="DR34" s="190">
        <f t="shared" ref="DR34:DR42" si="368">IF($E34=DM34,1,0)</f>
        <v>1</v>
      </c>
      <c r="DS34" s="190">
        <f t="shared" ref="DS34:DS42" si="369">IF($F34=DN34,1,0)</f>
        <v>1</v>
      </c>
      <c r="DT34" s="190">
        <f t="shared" ref="DT34:DT42" si="370">IF(DO34=0,0,1)</f>
        <v>1</v>
      </c>
      <c r="DU34" s="190">
        <f t="shared" ref="DU34:DU42" si="371">IF(DP34=0,0,1)</f>
        <v>1</v>
      </c>
      <c r="DV34" s="200">
        <f t="shared" ref="DV34:DV42" si="372">PRODUCT(DQ34:DU34)</f>
        <v>1</v>
      </c>
      <c r="DW34" s="210">
        <f t="shared" ref="DW34:DW42" si="373">ROUND(DO34,0)</f>
        <v>62790</v>
      </c>
      <c r="DX34" s="202">
        <f t="shared" ref="DX34:DX42" si="374">DO34-DW34</f>
        <v>0</v>
      </c>
      <c r="EA34" s="461" t="s">
        <v>220</v>
      </c>
      <c r="EB34" s="382">
        <v>3.1</v>
      </c>
      <c r="EC34" s="522" t="s">
        <v>253</v>
      </c>
      <c r="ED34" s="383" t="s">
        <v>251</v>
      </c>
      <c r="EE34" s="379">
        <v>1</v>
      </c>
      <c r="EF34" s="380">
        <v>62000</v>
      </c>
      <c r="EG34" s="381">
        <f t="shared" si="47"/>
        <v>62000</v>
      </c>
      <c r="EH34" s="162">
        <f t="shared" ref="EH34:EH42" si="375">IF($D34=EC34,1,0)</f>
        <v>1</v>
      </c>
      <c r="EI34" s="190">
        <f t="shared" ref="EI34:EI42" si="376">IF($E34=ED34,1,0)</f>
        <v>1</v>
      </c>
      <c r="EJ34" s="190">
        <f t="shared" ref="EJ34:EJ42" si="377">IF($F34=EE34,1,0)</f>
        <v>1</v>
      </c>
      <c r="EK34" s="190">
        <f t="shared" ref="EK34:EK42" si="378">IF(EF34=0,0,1)</f>
        <v>1</v>
      </c>
      <c r="EL34" s="190">
        <f t="shared" ref="EL34:EL42" si="379">IF(EG34=0,0,1)</f>
        <v>1</v>
      </c>
      <c r="EM34" s="200">
        <f t="shared" ref="EM34:EM42" si="380">PRODUCT(EH34:EL34)</f>
        <v>1</v>
      </c>
      <c r="EN34" s="210">
        <f t="shared" ref="EN34:EN42" si="381">ROUND(EF34,0)</f>
        <v>62000</v>
      </c>
      <c r="EO34" s="202">
        <f t="shared" ref="EO34:EO42" si="382">EF34-EN34</f>
        <v>0</v>
      </c>
      <c r="ER34" s="461" t="s">
        <v>220</v>
      </c>
      <c r="ES34" s="382">
        <v>3.1</v>
      </c>
      <c r="ET34" s="522" t="s">
        <v>253</v>
      </c>
      <c r="EU34" s="383" t="s">
        <v>251</v>
      </c>
      <c r="EV34" s="379">
        <v>1</v>
      </c>
      <c r="EW34" s="380">
        <v>30579.999999999996</v>
      </c>
      <c r="EX34" s="381">
        <f>EW34*EV34</f>
        <v>30579.999999999996</v>
      </c>
      <c r="EY34" s="162">
        <f t="shared" ref="EY34:EY42" si="383">IF($D34=ET34,1,0)</f>
        <v>1</v>
      </c>
      <c r="EZ34" s="190">
        <f t="shared" ref="EZ34:EZ42" si="384">IF($E34=EU34,1,0)</f>
        <v>1</v>
      </c>
      <c r="FA34" s="190">
        <f t="shared" ref="FA34:FA42" si="385">IF($F34=EV34,1,0)</f>
        <v>1</v>
      </c>
      <c r="FB34" s="190">
        <f t="shared" ref="FB34:FB42" si="386">IF(EW34=0,0,1)</f>
        <v>1</v>
      </c>
      <c r="FC34" s="190">
        <f t="shared" ref="FC34:FC42" si="387">IF(EX34=0,0,1)</f>
        <v>1</v>
      </c>
      <c r="FD34" s="200">
        <f t="shared" ref="FD34:FD42" si="388">PRODUCT(EY34:FC34)</f>
        <v>1</v>
      </c>
      <c r="FE34" s="210">
        <f t="shared" ref="FE34:FE42" si="389">ROUND(EW34,0)</f>
        <v>30580</v>
      </c>
      <c r="FF34" s="202">
        <f t="shared" ref="FF34:FF42" si="390">EW34-FE34</f>
        <v>0</v>
      </c>
      <c r="FI34" s="461" t="s">
        <v>220</v>
      </c>
      <c r="FJ34" s="382">
        <v>3.1</v>
      </c>
      <c r="FK34" s="522" t="s">
        <v>253</v>
      </c>
      <c r="FL34" s="383" t="s">
        <v>251</v>
      </c>
      <c r="FM34" s="379">
        <v>1</v>
      </c>
      <c r="FN34" s="380">
        <v>81833</v>
      </c>
      <c r="FO34" s="381">
        <f>FN34*FM34</f>
        <v>81833</v>
      </c>
      <c r="FP34" s="162">
        <f t="shared" ref="FP34:FP42" si="391">IF($D34=FK34,1,0)</f>
        <v>1</v>
      </c>
      <c r="FQ34" s="190">
        <f t="shared" ref="FQ34:FQ42" si="392">IF($E34=FL34,1,0)</f>
        <v>1</v>
      </c>
      <c r="FR34" s="190">
        <f t="shared" ref="FR34:FR42" si="393">IF($F34=FM34,1,0)</f>
        <v>1</v>
      </c>
      <c r="FS34" s="190">
        <f t="shared" ref="FS34:FS42" si="394">IF(FN34=0,0,1)</f>
        <v>1</v>
      </c>
      <c r="FT34" s="190">
        <f t="shared" ref="FT34:FT42" si="395">IF(FO34=0,0,1)</f>
        <v>1</v>
      </c>
      <c r="FU34" s="200">
        <f t="shared" ref="FU34:FU42" si="396">PRODUCT(FP34:FT34)</f>
        <v>1</v>
      </c>
      <c r="FV34" s="210">
        <f t="shared" ref="FV34:FV42" si="397">ROUND(FN34,0)</f>
        <v>81833</v>
      </c>
      <c r="FW34" s="202">
        <f t="shared" ref="FW34:FW42" si="398">FN34-FV34</f>
        <v>0</v>
      </c>
      <c r="FZ34" s="461" t="s">
        <v>220</v>
      </c>
      <c r="GA34" s="382">
        <v>3.1</v>
      </c>
      <c r="GB34" s="522" t="s">
        <v>253</v>
      </c>
      <c r="GC34" s="383" t="s">
        <v>251</v>
      </c>
      <c r="GD34" s="379">
        <v>1</v>
      </c>
      <c r="GE34" s="582">
        <v>62100</v>
      </c>
      <c r="GF34" s="381">
        <f>GE34*GD34</f>
        <v>62100</v>
      </c>
      <c r="GG34" s="162">
        <f t="shared" ref="GG34:GG42" si="399">IF($D34=GB34,1,0)</f>
        <v>1</v>
      </c>
      <c r="GH34" s="190">
        <f t="shared" ref="GH34:GH42" si="400">IF($E34=GC34,1,0)</f>
        <v>1</v>
      </c>
      <c r="GI34" s="190">
        <f t="shared" ref="GI34:GI42" si="401">IF($F34=GD34,1,0)</f>
        <v>1</v>
      </c>
      <c r="GJ34" s="190">
        <f t="shared" ref="GJ34:GJ42" si="402">IF(GE34=0,0,1)</f>
        <v>1</v>
      </c>
      <c r="GK34" s="190">
        <f t="shared" ref="GK34:GK42" si="403">IF(GF34=0,0,1)</f>
        <v>1</v>
      </c>
      <c r="GL34" s="200">
        <f t="shared" ref="GL34:GL42" si="404">PRODUCT(GG34:GK34)</f>
        <v>1</v>
      </c>
      <c r="GM34" s="210">
        <f t="shared" ref="GM34:GM42" si="405">ROUND(GE34,0)</f>
        <v>62100</v>
      </c>
      <c r="GN34" s="202">
        <f t="shared" ref="GN34:GN42" si="406">GE34-GM34</f>
        <v>0</v>
      </c>
      <c r="GQ34" s="461" t="s">
        <v>220</v>
      </c>
      <c r="GR34" s="382">
        <v>3.1</v>
      </c>
      <c r="GS34" s="522" t="s">
        <v>253</v>
      </c>
      <c r="GT34" s="383" t="s">
        <v>251</v>
      </c>
      <c r="GU34" s="379">
        <v>1</v>
      </c>
      <c r="GV34" s="380">
        <v>70000</v>
      </c>
      <c r="GW34" s="381">
        <f>GV34*GU34</f>
        <v>70000</v>
      </c>
      <c r="GX34" s="162">
        <f t="shared" ref="GX34:GX42" si="407">IF($D34=GS34,1,0)</f>
        <v>1</v>
      </c>
      <c r="GY34" s="190">
        <f t="shared" ref="GY34:GY42" si="408">IF($E34=GT34,1,0)</f>
        <v>1</v>
      </c>
      <c r="GZ34" s="190">
        <f t="shared" ref="GZ34:GZ42" si="409">IF($F34=GU34,1,0)</f>
        <v>1</v>
      </c>
      <c r="HA34" s="190">
        <f t="shared" ref="HA34:HA42" si="410">IF(GV34=0,0,1)</f>
        <v>1</v>
      </c>
      <c r="HB34" s="190">
        <f t="shared" ref="HB34:HB42" si="411">IF(GW34=0,0,1)</f>
        <v>1</v>
      </c>
      <c r="HC34" s="200">
        <f t="shared" ref="HC34:HC42" si="412">PRODUCT(GX34:HB34)</f>
        <v>1</v>
      </c>
      <c r="HD34" s="210">
        <f t="shared" ref="HD34:HD42" si="413">ROUND(GV34,0)</f>
        <v>70000</v>
      </c>
      <c r="HE34" s="202">
        <f t="shared" ref="HE34:HE42" si="414">GV34-HD34</f>
        <v>0</v>
      </c>
      <c r="HH34" s="461" t="s">
        <v>220</v>
      </c>
      <c r="HI34" s="382">
        <v>3.1</v>
      </c>
      <c r="HJ34" s="522" t="s">
        <v>253</v>
      </c>
      <c r="HK34" s="383" t="s">
        <v>251</v>
      </c>
      <c r="HL34" s="379">
        <v>1</v>
      </c>
      <c r="HM34" s="380">
        <v>91600</v>
      </c>
      <c r="HN34" s="381">
        <f>HM34*HL34</f>
        <v>91600</v>
      </c>
      <c r="HO34" s="162">
        <f t="shared" ref="HO34:HO42" si="415">IF($D34=HJ34,1,0)</f>
        <v>1</v>
      </c>
      <c r="HP34" s="190">
        <f t="shared" ref="HP34:HP42" si="416">IF($E34=HK34,1,0)</f>
        <v>1</v>
      </c>
      <c r="HQ34" s="190">
        <f t="shared" ref="HQ34:HQ42" si="417">IF($F34=HL34,1,0)</f>
        <v>1</v>
      </c>
      <c r="HR34" s="190">
        <f t="shared" ref="HR34:HR42" si="418">IF(HM34=0,0,1)</f>
        <v>1</v>
      </c>
      <c r="HS34" s="190">
        <f t="shared" ref="HS34:HS42" si="419">IF(HN34=0,0,1)</f>
        <v>1</v>
      </c>
      <c r="HT34" s="200">
        <f t="shared" ref="HT34:HT42" si="420">PRODUCT(HO34:HS34)</f>
        <v>1</v>
      </c>
      <c r="HU34" s="210">
        <f t="shared" ref="HU34:HU42" si="421">ROUND(HM34,0)</f>
        <v>91600</v>
      </c>
      <c r="HV34" s="202">
        <f t="shared" ref="HV34:HV42" si="422">HM34-HU34</f>
        <v>0</v>
      </c>
      <c r="HY34" s="222"/>
      <c r="HZ34" s="168"/>
      <c r="IA34" s="212"/>
      <c r="IB34" s="206"/>
      <c r="IC34" s="207"/>
      <c r="ID34" s="208"/>
      <c r="IE34" s="209"/>
      <c r="IF34" s="209" t="e">
        <f t="shared" si="79"/>
        <v>#N/A</v>
      </c>
      <c r="IG34" s="199" t="e">
        <f t="shared" si="80"/>
        <v>#N/A</v>
      </c>
      <c r="IH34" s="200" t="e">
        <f t="shared" si="81"/>
        <v>#N/A</v>
      </c>
      <c r="II34" s="200">
        <f t="shared" si="82"/>
        <v>0</v>
      </c>
      <c r="IJ34" s="200">
        <f t="shared" si="83"/>
        <v>0</v>
      </c>
      <c r="IK34" s="200" t="e">
        <f t="shared" si="84"/>
        <v>#N/A</v>
      </c>
      <c r="IL34" s="210">
        <f t="shared" si="85"/>
        <v>0</v>
      </c>
      <c r="IM34" s="202">
        <f t="shared" si="86"/>
        <v>0</v>
      </c>
      <c r="IP34" s="222"/>
      <c r="IQ34" s="168"/>
      <c r="IR34" s="212"/>
      <c r="IS34" s="206"/>
      <c r="IT34" s="207"/>
      <c r="IU34" s="208"/>
      <c r="IV34" s="209"/>
      <c r="IW34" s="209" t="e">
        <f t="shared" si="87"/>
        <v>#N/A</v>
      </c>
      <c r="IX34" s="199" t="e">
        <f t="shared" si="88"/>
        <v>#N/A</v>
      </c>
      <c r="IY34" s="200" t="e">
        <f t="shared" si="89"/>
        <v>#N/A</v>
      </c>
      <c r="IZ34" s="200">
        <f t="shared" si="90"/>
        <v>0</v>
      </c>
      <c r="JA34" s="200">
        <f t="shared" si="91"/>
        <v>0</v>
      </c>
      <c r="JB34" s="200" t="e">
        <f t="shared" si="92"/>
        <v>#N/A</v>
      </c>
      <c r="JC34" s="210">
        <f t="shared" si="93"/>
        <v>0</v>
      </c>
      <c r="JD34" s="202">
        <f t="shared" si="94"/>
        <v>0</v>
      </c>
      <c r="JG34" s="222"/>
      <c r="JH34" s="168"/>
      <c r="JI34" s="212"/>
      <c r="JJ34" s="206"/>
      <c r="JK34" s="207"/>
      <c r="JL34" s="208"/>
      <c r="JM34" s="209"/>
      <c r="JN34" s="209" t="e">
        <f t="shared" si="95"/>
        <v>#N/A</v>
      </c>
      <c r="JO34" s="199" t="e">
        <f t="shared" si="96"/>
        <v>#N/A</v>
      </c>
      <c r="JP34" s="200" t="e">
        <f t="shared" si="97"/>
        <v>#N/A</v>
      </c>
      <c r="JQ34" s="200">
        <f t="shared" si="98"/>
        <v>0</v>
      </c>
      <c r="JR34" s="200">
        <f t="shared" si="99"/>
        <v>0</v>
      </c>
      <c r="JS34" s="200" t="e">
        <f t="shared" si="100"/>
        <v>#N/A</v>
      </c>
      <c r="JT34" s="210">
        <f t="shared" si="101"/>
        <v>0</v>
      </c>
      <c r="JU34" s="202">
        <f t="shared" si="102"/>
        <v>0</v>
      </c>
      <c r="JX34" s="222"/>
      <c r="JY34" s="168"/>
      <c r="JZ34" s="212"/>
      <c r="KA34" s="206"/>
      <c r="KB34" s="207"/>
      <c r="KC34" s="208"/>
      <c r="KD34" s="209"/>
      <c r="KE34" s="209" t="e">
        <f t="shared" si="103"/>
        <v>#N/A</v>
      </c>
      <c r="KF34" s="199" t="e">
        <f t="shared" si="104"/>
        <v>#N/A</v>
      </c>
      <c r="KG34" s="200" t="e">
        <f t="shared" si="105"/>
        <v>#N/A</v>
      </c>
      <c r="KH34" s="200">
        <f t="shared" si="106"/>
        <v>0</v>
      </c>
      <c r="KI34" s="200">
        <f t="shared" si="107"/>
        <v>0</v>
      </c>
      <c r="KJ34" s="200" t="e">
        <f t="shared" si="108"/>
        <v>#N/A</v>
      </c>
      <c r="KK34" s="210">
        <f t="shared" si="109"/>
        <v>0</v>
      </c>
      <c r="KL34" s="202">
        <f t="shared" si="110"/>
        <v>0</v>
      </c>
      <c r="KO34" s="222"/>
      <c r="KP34" s="168"/>
      <c r="KQ34" s="212"/>
      <c r="KR34" s="206"/>
      <c r="KS34" s="207"/>
      <c r="KT34" s="208"/>
      <c r="KU34" s="209"/>
      <c r="KV34" s="209" t="e">
        <f t="shared" si="111"/>
        <v>#N/A</v>
      </c>
      <c r="KW34" s="199" t="e">
        <f t="shared" si="112"/>
        <v>#N/A</v>
      </c>
      <c r="KX34" s="200" t="e">
        <f t="shared" si="113"/>
        <v>#N/A</v>
      </c>
      <c r="KY34" s="200">
        <f t="shared" si="114"/>
        <v>0</v>
      </c>
      <c r="KZ34" s="200">
        <f t="shared" si="115"/>
        <v>0</v>
      </c>
      <c r="LA34" s="200" t="e">
        <f t="shared" si="116"/>
        <v>#N/A</v>
      </c>
      <c r="LB34" s="210">
        <f t="shared" si="117"/>
        <v>0</v>
      </c>
      <c r="LC34" s="202">
        <f t="shared" si="118"/>
        <v>0</v>
      </c>
      <c r="LF34" s="222"/>
      <c r="LG34" s="168"/>
      <c r="LH34" s="212"/>
      <c r="LI34" s="206"/>
      <c r="LJ34" s="207"/>
      <c r="LK34" s="208"/>
      <c r="LL34" s="209"/>
      <c r="LM34" s="209" t="e">
        <f t="shared" si="119"/>
        <v>#N/A</v>
      </c>
      <c r="LN34" s="199" t="e">
        <f t="shared" si="120"/>
        <v>#N/A</v>
      </c>
      <c r="LO34" s="200" t="e">
        <f t="shared" si="121"/>
        <v>#N/A</v>
      </c>
      <c r="LP34" s="200">
        <f t="shared" si="122"/>
        <v>0</v>
      </c>
      <c r="LQ34" s="200">
        <f t="shared" si="123"/>
        <v>0</v>
      </c>
      <c r="LR34" s="200" t="e">
        <f t="shared" si="124"/>
        <v>#N/A</v>
      </c>
      <c r="LS34" s="210">
        <f t="shared" si="125"/>
        <v>0</v>
      </c>
      <c r="LT34" s="202">
        <f t="shared" si="126"/>
        <v>0</v>
      </c>
      <c r="LW34" s="222"/>
      <c r="LX34" s="168"/>
      <c r="LY34" s="212"/>
      <c r="LZ34" s="206"/>
      <c r="MA34" s="207"/>
      <c r="MB34" s="208"/>
      <c r="MC34" s="209"/>
      <c r="MD34" s="209" t="e">
        <f t="shared" si="127"/>
        <v>#N/A</v>
      </c>
      <c r="ME34" s="199" t="e">
        <f t="shared" si="128"/>
        <v>#N/A</v>
      </c>
      <c r="MF34" s="200" t="e">
        <f t="shared" si="129"/>
        <v>#N/A</v>
      </c>
      <c r="MG34" s="200">
        <f t="shared" si="130"/>
        <v>0</v>
      </c>
      <c r="MH34" s="200">
        <f t="shared" si="131"/>
        <v>0</v>
      </c>
      <c r="MI34" s="200" t="e">
        <f t="shared" si="132"/>
        <v>#N/A</v>
      </c>
      <c r="MJ34" s="210">
        <f t="shared" si="133"/>
        <v>0</v>
      </c>
      <c r="MK34" s="202">
        <f t="shared" si="134"/>
        <v>0</v>
      </c>
      <c r="MN34" s="222"/>
      <c r="MO34" s="168"/>
      <c r="MP34" s="212"/>
      <c r="MQ34" s="206"/>
      <c r="MR34" s="207"/>
      <c r="MS34" s="208"/>
      <c r="MT34" s="209"/>
      <c r="MU34" s="209" t="e">
        <f t="shared" si="135"/>
        <v>#N/A</v>
      </c>
      <c r="MV34" s="199" t="e">
        <f t="shared" si="136"/>
        <v>#N/A</v>
      </c>
      <c r="MW34" s="200" t="e">
        <f t="shared" si="137"/>
        <v>#N/A</v>
      </c>
      <c r="MX34" s="200">
        <f t="shared" si="138"/>
        <v>0</v>
      </c>
      <c r="MY34" s="200">
        <f t="shared" si="139"/>
        <v>0</v>
      </c>
      <c r="MZ34" s="200" t="e">
        <f t="shared" si="140"/>
        <v>#N/A</v>
      </c>
      <c r="NA34" s="210">
        <f t="shared" si="141"/>
        <v>0</v>
      </c>
      <c r="NB34" s="202">
        <f t="shared" si="142"/>
        <v>0</v>
      </c>
      <c r="NE34" s="222"/>
      <c r="NF34" s="168"/>
      <c r="NG34" s="212"/>
      <c r="NH34" s="206"/>
      <c r="NI34" s="207"/>
      <c r="NJ34" s="208"/>
      <c r="NK34" s="209"/>
      <c r="NL34" s="209" t="e">
        <f t="shared" si="143"/>
        <v>#N/A</v>
      </c>
      <c r="NM34" s="199" t="e">
        <f t="shared" si="144"/>
        <v>#N/A</v>
      </c>
      <c r="NN34" s="200" t="e">
        <f t="shared" si="145"/>
        <v>#N/A</v>
      </c>
      <c r="NO34" s="200">
        <f t="shared" si="146"/>
        <v>0</v>
      </c>
      <c r="NP34" s="200">
        <f t="shared" si="147"/>
        <v>0</v>
      </c>
      <c r="NQ34" s="200" t="e">
        <f t="shared" si="148"/>
        <v>#N/A</v>
      </c>
      <c r="NR34" s="210">
        <f t="shared" si="149"/>
        <v>0</v>
      </c>
      <c r="NS34" s="202">
        <f t="shared" si="150"/>
        <v>0</v>
      </c>
      <c r="NV34" s="222"/>
      <c r="NW34" s="168"/>
      <c r="NX34" s="212"/>
      <c r="NY34" s="206"/>
      <c r="NZ34" s="207"/>
      <c r="OA34" s="208"/>
      <c r="OB34" s="209"/>
      <c r="OC34" s="209" t="e">
        <f t="shared" si="151"/>
        <v>#N/A</v>
      </c>
      <c r="OD34" s="199" t="e">
        <f t="shared" si="152"/>
        <v>#N/A</v>
      </c>
      <c r="OE34" s="200" t="e">
        <f t="shared" si="153"/>
        <v>#N/A</v>
      </c>
      <c r="OF34" s="200">
        <f t="shared" si="154"/>
        <v>0</v>
      </c>
      <c r="OG34" s="200">
        <f t="shared" si="155"/>
        <v>0</v>
      </c>
      <c r="OH34" s="200" t="e">
        <f t="shared" si="156"/>
        <v>#N/A</v>
      </c>
      <c r="OI34" s="210">
        <f t="shared" si="157"/>
        <v>0</v>
      </c>
      <c r="OJ34" s="202">
        <f t="shared" si="158"/>
        <v>0</v>
      </c>
      <c r="OM34" s="222"/>
      <c r="ON34" s="168"/>
      <c r="OO34" s="212"/>
      <c r="OP34" s="206"/>
      <c r="OQ34" s="207"/>
      <c r="OR34" s="208"/>
      <c r="OS34" s="209"/>
      <c r="OT34" s="209" t="e">
        <f t="shared" si="159"/>
        <v>#N/A</v>
      </c>
      <c r="OU34" s="199" t="e">
        <f t="shared" si="160"/>
        <v>#N/A</v>
      </c>
      <c r="OV34" s="200" t="e">
        <f t="shared" si="161"/>
        <v>#N/A</v>
      </c>
      <c r="OW34" s="200">
        <f t="shared" si="162"/>
        <v>0</v>
      </c>
      <c r="OX34" s="200">
        <f t="shared" si="163"/>
        <v>0</v>
      </c>
      <c r="OY34" s="200" t="e">
        <f t="shared" si="164"/>
        <v>#N/A</v>
      </c>
      <c r="OZ34" s="210">
        <f t="shared" si="165"/>
        <v>0</v>
      </c>
      <c r="PA34" s="202">
        <f t="shared" si="166"/>
        <v>0</v>
      </c>
      <c r="PD34" s="222"/>
      <c r="PE34" s="168"/>
      <c r="PF34" s="212"/>
      <c r="PG34" s="206"/>
      <c r="PH34" s="207"/>
      <c r="PI34" s="208"/>
      <c r="PJ34" s="209"/>
      <c r="PK34" s="209" t="e">
        <f t="shared" si="167"/>
        <v>#N/A</v>
      </c>
      <c r="PL34" s="199" t="e">
        <f t="shared" si="168"/>
        <v>#N/A</v>
      </c>
      <c r="PM34" s="200" t="e">
        <f t="shared" si="169"/>
        <v>#N/A</v>
      </c>
      <c r="PN34" s="200">
        <f t="shared" si="170"/>
        <v>0</v>
      </c>
      <c r="PO34" s="200">
        <f t="shared" si="171"/>
        <v>0</v>
      </c>
      <c r="PP34" s="200" t="e">
        <f t="shared" si="172"/>
        <v>#N/A</v>
      </c>
      <c r="PQ34" s="210">
        <f t="shared" si="173"/>
        <v>0</v>
      </c>
      <c r="PR34" s="202">
        <f t="shared" si="174"/>
        <v>0</v>
      </c>
      <c r="PU34" s="222"/>
      <c r="PV34" s="168"/>
      <c r="PW34" s="212"/>
      <c r="PX34" s="206"/>
      <c r="PY34" s="207"/>
      <c r="PZ34" s="208"/>
      <c r="QA34" s="209"/>
      <c r="QB34" s="209" t="e">
        <f t="shared" si="175"/>
        <v>#N/A</v>
      </c>
      <c r="QC34" s="199" t="e">
        <f t="shared" si="176"/>
        <v>#N/A</v>
      </c>
      <c r="QD34" s="200" t="e">
        <f t="shared" si="177"/>
        <v>#N/A</v>
      </c>
      <c r="QE34" s="200">
        <f t="shared" si="178"/>
        <v>0</v>
      </c>
      <c r="QF34" s="200">
        <f t="shared" si="179"/>
        <v>0</v>
      </c>
      <c r="QG34" s="200" t="e">
        <f t="shared" si="180"/>
        <v>#N/A</v>
      </c>
      <c r="QH34" s="210">
        <f t="shared" si="181"/>
        <v>0</v>
      </c>
      <c r="QI34" s="202">
        <f t="shared" si="182"/>
        <v>0</v>
      </c>
      <c r="QL34" s="222"/>
      <c r="QM34" s="168"/>
      <c r="QN34" s="212"/>
      <c r="QO34" s="206"/>
      <c r="QP34" s="207"/>
      <c r="QQ34" s="208"/>
      <c r="QR34" s="209"/>
      <c r="QS34" s="209" t="e">
        <f t="shared" si="183"/>
        <v>#N/A</v>
      </c>
      <c r="QT34" s="199" t="e">
        <f t="shared" si="184"/>
        <v>#N/A</v>
      </c>
      <c r="QU34" s="200" t="e">
        <f t="shared" si="185"/>
        <v>#N/A</v>
      </c>
      <c r="QV34" s="200">
        <f t="shared" si="186"/>
        <v>0</v>
      </c>
      <c r="QW34" s="200">
        <f t="shared" si="187"/>
        <v>0</v>
      </c>
      <c r="QX34" s="200" t="e">
        <f t="shared" si="188"/>
        <v>#N/A</v>
      </c>
      <c r="QY34" s="210">
        <f t="shared" si="189"/>
        <v>0</v>
      </c>
      <c r="QZ34" s="202">
        <f t="shared" si="190"/>
        <v>0</v>
      </c>
      <c r="RC34" s="222"/>
      <c r="RD34" s="168"/>
      <c r="RE34" s="212"/>
      <c r="RF34" s="206"/>
      <c r="RG34" s="207"/>
      <c r="RH34" s="208"/>
      <c r="RI34" s="209"/>
      <c r="RJ34" s="209" t="e">
        <f t="shared" si="191"/>
        <v>#N/A</v>
      </c>
      <c r="RK34" s="199" t="e">
        <f t="shared" si="192"/>
        <v>#N/A</v>
      </c>
      <c r="RL34" s="200" t="e">
        <f t="shared" si="193"/>
        <v>#N/A</v>
      </c>
      <c r="RM34" s="200">
        <f t="shared" si="194"/>
        <v>0</v>
      </c>
      <c r="RN34" s="200">
        <f t="shared" si="195"/>
        <v>0</v>
      </c>
      <c r="RO34" s="200" t="e">
        <f t="shared" si="196"/>
        <v>#N/A</v>
      </c>
      <c r="RP34" s="210">
        <f t="shared" si="197"/>
        <v>0</v>
      </c>
      <c r="RQ34" s="202">
        <f t="shared" si="198"/>
        <v>0</v>
      </c>
      <c r="RT34" s="222"/>
      <c r="RU34" s="168"/>
      <c r="RV34" s="212"/>
      <c r="RW34" s="206"/>
      <c r="RX34" s="207"/>
      <c r="RY34" s="208"/>
      <c r="RZ34" s="209"/>
      <c r="SA34" s="209" t="e">
        <f t="shared" si="199"/>
        <v>#N/A</v>
      </c>
      <c r="SB34" s="199" t="e">
        <f t="shared" si="200"/>
        <v>#N/A</v>
      </c>
      <c r="SC34" s="200" t="e">
        <f t="shared" si="201"/>
        <v>#N/A</v>
      </c>
      <c r="SD34" s="200">
        <f t="shared" si="202"/>
        <v>0</v>
      </c>
      <c r="SE34" s="200">
        <f t="shared" si="203"/>
        <v>0</v>
      </c>
      <c r="SF34" s="200" t="e">
        <f t="shared" si="204"/>
        <v>#N/A</v>
      </c>
      <c r="SG34" s="210">
        <f t="shared" si="205"/>
        <v>0</v>
      </c>
      <c r="SH34" s="202">
        <f t="shared" si="206"/>
        <v>0</v>
      </c>
      <c r="SK34" s="222"/>
      <c r="SL34" s="168"/>
      <c r="SM34" s="212"/>
      <c r="SN34" s="206"/>
      <c r="SO34" s="207"/>
      <c r="SP34" s="208"/>
      <c r="SQ34" s="209"/>
      <c r="SR34" s="209" t="e">
        <f t="shared" si="207"/>
        <v>#N/A</v>
      </c>
      <c r="SS34" s="199" t="e">
        <f t="shared" si="208"/>
        <v>#N/A</v>
      </c>
      <c r="ST34" s="200" t="e">
        <f t="shared" si="209"/>
        <v>#N/A</v>
      </c>
      <c r="SU34" s="200">
        <f t="shared" si="210"/>
        <v>0</v>
      </c>
      <c r="SV34" s="200">
        <f t="shared" si="211"/>
        <v>0</v>
      </c>
      <c r="SW34" s="200" t="e">
        <f t="shared" si="212"/>
        <v>#N/A</v>
      </c>
      <c r="SX34" s="210">
        <f t="shared" si="213"/>
        <v>0</v>
      </c>
      <c r="SY34" s="202">
        <f t="shared" si="214"/>
        <v>0</v>
      </c>
    </row>
    <row r="35" spans="2:519" ht="104.25" customHeight="1" thickTop="1" thickBot="1">
      <c r="B35" s="203" t="s">
        <v>215</v>
      </c>
      <c r="C35" s="211">
        <v>3.2</v>
      </c>
      <c r="D35" s="170" t="s">
        <v>254</v>
      </c>
      <c r="E35" s="212" t="s">
        <v>251</v>
      </c>
      <c r="F35" s="206">
        <v>1</v>
      </c>
      <c r="G35" s="207">
        <v>0</v>
      </c>
      <c r="H35" s="208">
        <f>G35*F35</f>
        <v>0</v>
      </c>
      <c r="I35" s="647"/>
      <c r="L35" s="375" t="s">
        <v>215</v>
      </c>
      <c r="M35" s="382">
        <v>3.2</v>
      </c>
      <c r="N35" s="377" t="s">
        <v>254</v>
      </c>
      <c r="O35" s="383" t="s">
        <v>251</v>
      </c>
      <c r="P35" s="379">
        <v>1</v>
      </c>
      <c r="Q35" s="380">
        <v>30000</v>
      </c>
      <c r="R35" s="381">
        <f>Q35*P35</f>
        <v>30000</v>
      </c>
      <c r="S35" s="162">
        <f t="shared" si="326"/>
        <v>1</v>
      </c>
      <c r="T35" s="190">
        <f t="shared" si="11"/>
        <v>1</v>
      </c>
      <c r="U35" s="190">
        <f t="shared" si="216"/>
        <v>1</v>
      </c>
      <c r="V35" s="190">
        <f t="shared" si="12"/>
        <v>1</v>
      </c>
      <c r="W35" s="190">
        <f t="shared" si="13"/>
        <v>1</v>
      </c>
      <c r="X35" s="200">
        <f t="shared" si="14"/>
        <v>1</v>
      </c>
      <c r="Y35" s="210">
        <f t="shared" si="15"/>
        <v>30000</v>
      </c>
      <c r="Z35" s="202">
        <f t="shared" si="16"/>
        <v>0</v>
      </c>
      <c r="AA35" s="185"/>
      <c r="AB35" s="185"/>
      <c r="AC35" s="446" t="s">
        <v>215</v>
      </c>
      <c r="AD35" s="448">
        <v>3.2</v>
      </c>
      <c r="AE35" s="377" t="s">
        <v>254</v>
      </c>
      <c r="AF35" s="383" t="s">
        <v>251</v>
      </c>
      <c r="AG35" s="379">
        <v>1</v>
      </c>
      <c r="AH35" s="380">
        <v>68475</v>
      </c>
      <c r="AI35" s="381">
        <f>AH35*AG35</f>
        <v>68475</v>
      </c>
      <c r="AJ35" s="162">
        <f t="shared" si="327"/>
        <v>1</v>
      </c>
      <c r="AK35" s="190">
        <f t="shared" si="328"/>
        <v>1</v>
      </c>
      <c r="AL35" s="190">
        <f t="shared" si="329"/>
        <v>1</v>
      </c>
      <c r="AM35" s="190">
        <f t="shared" si="330"/>
        <v>1</v>
      </c>
      <c r="AN35" s="190">
        <f t="shared" si="331"/>
        <v>1</v>
      </c>
      <c r="AO35" s="200">
        <f t="shared" si="332"/>
        <v>1</v>
      </c>
      <c r="AP35" s="210">
        <f t="shared" si="333"/>
        <v>68475</v>
      </c>
      <c r="AQ35" s="202">
        <f t="shared" si="334"/>
        <v>0</v>
      </c>
      <c r="AR35" s="185"/>
      <c r="AS35" s="185"/>
      <c r="AT35" s="461" t="s">
        <v>215</v>
      </c>
      <c r="AU35" s="390">
        <v>3.2</v>
      </c>
      <c r="AV35" s="170" t="s">
        <v>254</v>
      </c>
      <c r="AW35" s="453" t="s">
        <v>251</v>
      </c>
      <c r="AX35" s="454">
        <v>1</v>
      </c>
      <c r="AY35" s="455">
        <v>117000</v>
      </c>
      <c r="AZ35" s="452">
        <f>AY35*AX35</f>
        <v>117000</v>
      </c>
      <c r="BA35" s="162">
        <f t="shared" si="335"/>
        <v>1</v>
      </c>
      <c r="BB35" s="190">
        <f t="shared" si="336"/>
        <v>1</v>
      </c>
      <c r="BC35" s="190">
        <f t="shared" si="337"/>
        <v>1</v>
      </c>
      <c r="BD35" s="190">
        <f t="shared" si="338"/>
        <v>1</v>
      </c>
      <c r="BE35" s="190">
        <f t="shared" si="339"/>
        <v>1</v>
      </c>
      <c r="BF35" s="200">
        <f t="shared" si="340"/>
        <v>1</v>
      </c>
      <c r="BG35" s="210">
        <f t="shared" si="341"/>
        <v>117000</v>
      </c>
      <c r="BH35" s="202">
        <f t="shared" si="342"/>
        <v>0</v>
      </c>
      <c r="BK35" s="461" t="s">
        <v>215</v>
      </c>
      <c r="BL35" s="382">
        <v>3.2</v>
      </c>
      <c r="BM35" s="522" t="s">
        <v>254</v>
      </c>
      <c r="BN35" s="383" t="s">
        <v>251</v>
      </c>
      <c r="BO35" s="379">
        <v>1</v>
      </c>
      <c r="BP35" s="380">
        <v>64259.699999999983</v>
      </c>
      <c r="BQ35" s="381">
        <f>BP35*BO35</f>
        <v>64259.699999999983</v>
      </c>
      <c r="BR35" s="162">
        <f t="shared" si="343"/>
        <v>1</v>
      </c>
      <c r="BS35" s="190">
        <f t="shared" si="344"/>
        <v>1</v>
      </c>
      <c r="BT35" s="190">
        <f t="shared" si="345"/>
        <v>1</v>
      </c>
      <c r="BU35" s="190">
        <f t="shared" si="346"/>
        <v>1</v>
      </c>
      <c r="BV35" s="190">
        <f t="shared" si="347"/>
        <v>1</v>
      </c>
      <c r="BW35" s="200">
        <f t="shared" si="348"/>
        <v>1</v>
      </c>
      <c r="BX35" s="210">
        <f t="shared" si="349"/>
        <v>64260</v>
      </c>
      <c r="BY35" s="202">
        <f t="shared" si="350"/>
        <v>-0.3000000000174623</v>
      </c>
      <c r="CB35" s="461" t="s">
        <v>215</v>
      </c>
      <c r="CC35" s="382">
        <v>3.2</v>
      </c>
      <c r="CD35" s="522" t="s">
        <v>254</v>
      </c>
      <c r="CE35" s="383" t="s">
        <v>251</v>
      </c>
      <c r="CF35" s="379">
        <v>1</v>
      </c>
      <c r="CG35" s="380">
        <v>26000</v>
      </c>
      <c r="CH35" s="381">
        <f>CG35*CF35</f>
        <v>26000</v>
      </c>
      <c r="CI35" s="162">
        <f t="shared" si="351"/>
        <v>1</v>
      </c>
      <c r="CJ35" s="190">
        <f t="shared" si="352"/>
        <v>1</v>
      </c>
      <c r="CK35" s="190">
        <f t="shared" si="353"/>
        <v>1</v>
      </c>
      <c r="CL35" s="190">
        <f t="shared" si="354"/>
        <v>1</v>
      </c>
      <c r="CM35" s="190">
        <f t="shared" si="355"/>
        <v>1</v>
      </c>
      <c r="CN35" s="200">
        <f t="shared" si="356"/>
        <v>1</v>
      </c>
      <c r="CO35" s="210">
        <f t="shared" si="357"/>
        <v>26000</v>
      </c>
      <c r="CP35" s="202">
        <f t="shared" si="358"/>
        <v>0</v>
      </c>
      <c r="CS35" s="461" t="s">
        <v>215</v>
      </c>
      <c r="CT35" s="382">
        <v>3.2</v>
      </c>
      <c r="CU35" s="522" t="s">
        <v>254</v>
      </c>
      <c r="CV35" s="383" t="s">
        <v>251</v>
      </c>
      <c r="CW35" s="379">
        <v>1</v>
      </c>
      <c r="CX35" s="565">
        <v>108408</v>
      </c>
      <c r="CY35" s="381">
        <f>CX35*CW35</f>
        <v>108408</v>
      </c>
      <c r="CZ35" s="162">
        <f t="shared" si="359"/>
        <v>1</v>
      </c>
      <c r="DA35" s="190">
        <f t="shared" si="360"/>
        <v>1</v>
      </c>
      <c r="DB35" s="190">
        <f t="shared" si="361"/>
        <v>1</v>
      </c>
      <c r="DC35" s="190">
        <f t="shared" si="362"/>
        <v>1</v>
      </c>
      <c r="DD35" s="190">
        <f t="shared" si="363"/>
        <v>1</v>
      </c>
      <c r="DE35" s="200">
        <f t="shared" si="364"/>
        <v>1</v>
      </c>
      <c r="DF35" s="210">
        <f t="shared" si="365"/>
        <v>108408</v>
      </c>
      <c r="DG35" s="202">
        <f t="shared" si="366"/>
        <v>0</v>
      </c>
      <c r="DJ35" s="461" t="s">
        <v>215</v>
      </c>
      <c r="DK35" s="382">
        <v>3.2</v>
      </c>
      <c r="DL35" s="569" t="s">
        <v>254</v>
      </c>
      <c r="DM35" s="383" t="s">
        <v>251</v>
      </c>
      <c r="DN35" s="379">
        <v>1</v>
      </c>
      <c r="DO35" s="380">
        <v>94362.123999999996</v>
      </c>
      <c r="DP35" s="381">
        <f>DO35*DN35</f>
        <v>94362.123999999996</v>
      </c>
      <c r="DQ35" s="162">
        <f t="shared" si="367"/>
        <v>1</v>
      </c>
      <c r="DR35" s="190">
        <f t="shared" si="368"/>
        <v>1</v>
      </c>
      <c r="DS35" s="190">
        <f t="shared" si="369"/>
        <v>1</v>
      </c>
      <c r="DT35" s="190">
        <f t="shared" si="370"/>
        <v>1</v>
      </c>
      <c r="DU35" s="190">
        <f t="shared" si="371"/>
        <v>1</v>
      </c>
      <c r="DV35" s="200">
        <f t="shared" si="372"/>
        <v>1</v>
      </c>
      <c r="DW35" s="210">
        <f t="shared" si="373"/>
        <v>94362</v>
      </c>
      <c r="DX35" s="202">
        <f t="shared" si="374"/>
        <v>0.12399999999615829</v>
      </c>
      <c r="EA35" s="461" t="s">
        <v>215</v>
      </c>
      <c r="EB35" s="382">
        <v>3.2</v>
      </c>
      <c r="EC35" s="522" t="s">
        <v>254</v>
      </c>
      <c r="ED35" s="383" t="s">
        <v>251</v>
      </c>
      <c r="EE35" s="379">
        <v>1</v>
      </c>
      <c r="EF35" s="380">
        <v>65000</v>
      </c>
      <c r="EG35" s="381">
        <f t="shared" si="47"/>
        <v>65000</v>
      </c>
      <c r="EH35" s="162">
        <f t="shared" si="375"/>
        <v>1</v>
      </c>
      <c r="EI35" s="190">
        <f t="shared" si="376"/>
        <v>1</v>
      </c>
      <c r="EJ35" s="190">
        <f t="shared" si="377"/>
        <v>1</v>
      </c>
      <c r="EK35" s="190">
        <f t="shared" si="378"/>
        <v>1</v>
      </c>
      <c r="EL35" s="190">
        <f t="shared" si="379"/>
        <v>1</v>
      </c>
      <c r="EM35" s="200">
        <f t="shared" si="380"/>
        <v>1</v>
      </c>
      <c r="EN35" s="210">
        <f t="shared" si="381"/>
        <v>65000</v>
      </c>
      <c r="EO35" s="202">
        <f t="shared" si="382"/>
        <v>0</v>
      </c>
      <c r="ER35" s="461" t="s">
        <v>215</v>
      </c>
      <c r="ES35" s="382">
        <v>3.2</v>
      </c>
      <c r="ET35" s="522" t="s">
        <v>254</v>
      </c>
      <c r="EU35" s="383" t="s">
        <v>251</v>
      </c>
      <c r="EV35" s="379">
        <v>1</v>
      </c>
      <c r="EW35" s="380">
        <v>63939.999999999993</v>
      </c>
      <c r="EX35" s="381">
        <f>EW35*EV35</f>
        <v>63939.999999999993</v>
      </c>
      <c r="EY35" s="162">
        <f t="shared" si="383"/>
        <v>1</v>
      </c>
      <c r="EZ35" s="190">
        <f t="shared" si="384"/>
        <v>1</v>
      </c>
      <c r="FA35" s="190">
        <f t="shared" si="385"/>
        <v>1</v>
      </c>
      <c r="FB35" s="190">
        <f t="shared" si="386"/>
        <v>1</v>
      </c>
      <c r="FC35" s="190">
        <f t="shared" si="387"/>
        <v>1</v>
      </c>
      <c r="FD35" s="200">
        <f t="shared" si="388"/>
        <v>1</v>
      </c>
      <c r="FE35" s="210">
        <f t="shared" si="389"/>
        <v>63940</v>
      </c>
      <c r="FF35" s="202">
        <f t="shared" si="390"/>
        <v>0</v>
      </c>
      <c r="FI35" s="461" t="s">
        <v>215</v>
      </c>
      <c r="FJ35" s="382">
        <v>3.2</v>
      </c>
      <c r="FK35" s="522" t="s">
        <v>254</v>
      </c>
      <c r="FL35" s="383" t="s">
        <v>251</v>
      </c>
      <c r="FM35" s="379">
        <v>1</v>
      </c>
      <c r="FN35" s="380">
        <v>86639</v>
      </c>
      <c r="FO35" s="381">
        <f>FN35*FM35</f>
        <v>86639</v>
      </c>
      <c r="FP35" s="162">
        <f t="shared" si="391"/>
        <v>1</v>
      </c>
      <c r="FQ35" s="190">
        <f t="shared" si="392"/>
        <v>1</v>
      </c>
      <c r="FR35" s="190">
        <f t="shared" si="393"/>
        <v>1</v>
      </c>
      <c r="FS35" s="190">
        <f t="shared" si="394"/>
        <v>1</v>
      </c>
      <c r="FT35" s="190">
        <f t="shared" si="395"/>
        <v>1</v>
      </c>
      <c r="FU35" s="200">
        <f t="shared" si="396"/>
        <v>1</v>
      </c>
      <c r="FV35" s="210">
        <f t="shared" si="397"/>
        <v>86639</v>
      </c>
      <c r="FW35" s="202">
        <f t="shared" si="398"/>
        <v>0</v>
      </c>
      <c r="FZ35" s="461" t="s">
        <v>215</v>
      </c>
      <c r="GA35" s="382">
        <v>3.2</v>
      </c>
      <c r="GB35" s="522" t="s">
        <v>254</v>
      </c>
      <c r="GC35" s="383" t="s">
        <v>251</v>
      </c>
      <c r="GD35" s="379">
        <v>1</v>
      </c>
      <c r="GE35" s="582">
        <v>72496</v>
      </c>
      <c r="GF35" s="381">
        <f>GE35*GD35</f>
        <v>72496</v>
      </c>
      <c r="GG35" s="162">
        <f t="shared" si="399"/>
        <v>1</v>
      </c>
      <c r="GH35" s="190">
        <f t="shared" si="400"/>
        <v>1</v>
      </c>
      <c r="GI35" s="190">
        <f t="shared" si="401"/>
        <v>1</v>
      </c>
      <c r="GJ35" s="190">
        <f t="shared" si="402"/>
        <v>1</v>
      </c>
      <c r="GK35" s="190">
        <f t="shared" si="403"/>
        <v>1</v>
      </c>
      <c r="GL35" s="200">
        <f t="shared" si="404"/>
        <v>1</v>
      </c>
      <c r="GM35" s="210">
        <f t="shared" si="405"/>
        <v>72496</v>
      </c>
      <c r="GN35" s="202">
        <f t="shared" si="406"/>
        <v>0</v>
      </c>
      <c r="GQ35" s="461" t="s">
        <v>215</v>
      </c>
      <c r="GR35" s="382">
        <v>3.2</v>
      </c>
      <c r="GS35" s="522" t="s">
        <v>254</v>
      </c>
      <c r="GT35" s="383" t="s">
        <v>251</v>
      </c>
      <c r="GU35" s="379">
        <v>1</v>
      </c>
      <c r="GV35" s="380">
        <v>90000</v>
      </c>
      <c r="GW35" s="381">
        <f>GV35*GU35</f>
        <v>90000</v>
      </c>
      <c r="GX35" s="162">
        <f t="shared" si="407"/>
        <v>1</v>
      </c>
      <c r="GY35" s="190">
        <f t="shared" si="408"/>
        <v>1</v>
      </c>
      <c r="GZ35" s="190">
        <f t="shared" si="409"/>
        <v>1</v>
      </c>
      <c r="HA35" s="190">
        <f t="shared" si="410"/>
        <v>1</v>
      </c>
      <c r="HB35" s="190">
        <f t="shared" si="411"/>
        <v>1</v>
      </c>
      <c r="HC35" s="200">
        <f t="shared" si="412"/>
        <v>1</v>
      </c>
      <c r="HD35" s="210">
        <f t="shared" si="413"/>
        <v>90000</v>
      </c>
      <c r="HE35" s="202">
        <f t="shared" si="414"/>
        <v>0</v>
      </c>
      <c r="HH35" s="461" t="s">
        <v>215</v>
      </c>
      <c r="HI35" s="382">
        <v>3.2</v>
      </c>
      <c r="HJ35" s="522" t="s">
        <v>254</v>
      </c>
      <c r="HK35" s="383" t="s">
        <v>251</v>
      </c>
      <c r="HL35" s="379">
        <v>1</v>
      </c>
      <c r="HM35" s="380">
        <v>91600</v>
      </c>
      <c r="HN35" s="381">
        <f>HM35*HL35</f>
        <v>91600</v>
      </c>
      <c r="HO35" s="162">
        <f t="shared" si="415"/>
        <v>1</v>
      </c>
      <c r="HP35" s="190">
        <f t="shared" si="416"/>
        <v>1</v>
      </c>
      <c r="HQ35" s="190">
        <f t="shared" si="417"/>
        <v>1</v>
      </c>
      <c r="HR35" s="190">
        <f t="shared" si="418"/>
        <v>1</v>
      </c>
      <c r="HS35" s="190">
        <f t="shared" si="419"/>
        <v>1</v>
      </c>
      <c r="HT35" s="200">
        <f t="shared" si="420"/>
        <v>1</v>
      </c>
      <c r="HU35" s="210">
        <f t="shared" si="421"/>
        <v>91600</v>
      </c>
      <c r="HV35" s="202">
        <f t="shared" si="422"/>
        <v>0</v>
      </c>
      <c r="HY35" s="166"/>
      <c r="HZ35" s="226"/>
      <c r="IA35" s="214"/>
      <c r="IB35" s="215"/>
      <c r="IC35" s="215"/>
      <c r="ID35" s="216"/>
      <c r="IE35" s="209"/>
      <c r="IF35" s="209" t="e">
        <f t="shared" si="79"/>
        <v>#N/A</v>
      </c>
      <c r="IG35" s="199" t="e">
        <f t="shared" si="80"/>
        <v>#N/A</v>
      </c>
      <c r="IH35" s="200" t="e">
        <f t="shared" si="81"/>
        <v>#N/A</v>
      </c>
      <c r="II35" s="200">
        <f t="shared" si="82"/>
        <v>0</v>
      </c>
      <c r="IJ35" s="200">
        <f t="shared" si="83"/>
        <v>0</v>
      </c>
      <c r="IK35" s="200" t="e">
        <f t="shared" si="84"/>
        <v>#N/A</v>
      </c>
      <c r="IL35" s="210">
        <f t="shared" si="85"/>
        <v>0</v>
      </c>
      <c r="IM35" s="202">
        <f t="shared" si="86"/>
        <v>0</v>
      </c>
      <c r="IP35" s="166"/>
      <c r="IQ35" s="226"/>
      <c r="IR35" s="214"/>
      <c r="IS35" s="215"/>
      <c r="IT35" s="215"/>
      <c r="IU35" s="216"/>
      <c r="IV35" s="209"/>
      <c r="IW35" s="209" t="e">
        <f t="shared" si="87"/>
        <v>#N/A</v>
      </c>
      <c r="IX35" s="199" t="e">
        <f t="shared" si="88"/>
        <v>#N/A</v>
      </c>
      <c r="IY35" s="200" t="e">
        <f t="shared" si="89"/>
        <v>#N/A</v>
      </c>
      <c r="IZ35" s="200">
        <f t="shared" si="90"/>
        <v>0</v>
      </c>
      <c r="JA35" s="200">
        <f t="shared" si="91"/>
        <v>0</v>
      </c>
      <c r="JB35" s="200" t="e">
        <f t="shared" si="92"/>
        <v>#N/A</v>
      </c>
      <c r="JC35" s="210">
        <f t="shared" si="93"/>
        <v>0</v>
      </c>
      <c r="JD35" s="202">
        <f t="shared" si="94"/>
        <v>0</v>
      </c>
      <c r="JG35" s="166"/>
      <c r="JH35" s="226"/>
      <c r="JI35" s="214"/>
      <c r="JJ35" s="215"/>
      <c r="JK35" s="215"/>
      <c r="JL35" s="216"/>
      <c r="JM35" s="209"/>
      <c r="JN35" s="209" t="e">
        <f t="shared" si="95"/>
        <v>#N/A</v>
      </c>
      <c r="JO35" s="199" t="e">
        <f t="shared" si="96"/>
        <v>#N/A</v>
      </c>
      <c r="JP35" s="200" t="e">
        <f t="shared" si="97"/>
        <v>#N/A</v>
      </c>
      <c r="JQ35" s="200">
        <f t="shared" si="98"/>
        <v>0</v>
      </c>
      <c r="JR35" s="200">
        <f t="shared" si="99"/>
        <v>0</v>
      </c>
      <c r="JS35" s="200" t="e">
        <f t="shared" si="100"/>
        <v>#N/A</v>
      </c>
      <c r="JT35" s="210">
        <f t="shared" si="101"/>
        <v>0</v>
      </c>
      <c r="JU35" s="202">
        <f t="shared" si="102"/>
        <v>0</v>
      </c>
      <c r="JX35" s="166"/>
      <c r="JY35" s="226"/>
      <c r="JZ35" s="214"/>
      <c r="KA35" s="215"/>
      <c r="KB35" s="215"/>
      <c r="KC35" s="216"/>
      <c r="KD35" s="209"/>
      <c r="KE35" s="209" t="e">
        <f t="shared" si="103"/>
        <v>#N/A</v>
      </c>
      <c r="KF35" s="199" t="e">
        <f t="shared" si="104"/>
        <v>#N/A</v>
      </c>
      <c r="KG35" s="200" t="e">
        <f t="shared" si="105"/>
        <v>#N/A</v>
      </c>
      <c r="KH35" s="200">
        <f t="shared" si="106"/>
        <v>0</v>
      </c>
      <c r="KI35" s="200">
        <f t="shared" si="107"/>
        <v>0</v>
      </c>
      <c r="KJ35" s="200" t="e">
        <f t="shared" si="108"/>
        <v>#N/A</v>
      </c>
      <c r="KK35" s="210">
        <f t="shared" si="109"/>
        <v>0</v>
      </c>
      <c r="KL35" s="202">
        <f t="shared" si="110"/>
        <v>0</v>
      </c>
      <c r="KO35" s="166"/>
      <c r="KP35" s="226"/>
      <c r="KQ35" s="214"/>
      <c r="KR35" s="215"/>
      <c r="KS35" s="215"/>
      <c r="KT35" s="216"/>
      <c r="KU35" s="209"/>
      <c r="KV35" s="209" t="e">
        <f t="shared" si="111"/>
        <v>#N/A</v>
      </c>
      <c r="KW35" s="199" t="e">
        <f t="shared" si="112"/>
        <v>#N/A</v>
      </c>
      <c r="KX35" s="200" t="e">
        <f t="shared" si="113"/>
        <v>#N/A</v>
      </c>
      <c r="KY35" s="200">
        <f t="shared" si="114"/>
        <v>0</v>
      </c>
      <c r="KZ35" s="200">
        <f t="shared" si="115"/>
        <v>0</v>
      </c>
      <c r="LA35" s="200" t="e">
        <f t="shared" si="116"/>
        <v>#N/A</v>
      </c>
      <c r="LB35" s="210">
        <f t="shared" si="117"/>
        <v>0</v>
      </c>
      <c r="LC35" s="202">
        <f t="shared" si="118"/>
        <v>0</v>
      </c>
      <c r="LF35" s="166"/>
      <c r="LG35" s="226"/>
      <c r="LH35" s="214"/>
      <c r="LI35" s="215"/>
      <c r="LJ35" s="215"/>
      <c r="LK35" s="216"/>
      <c r="LL35" s="209"/>
      <c r="LM35" s="209" t="e">
        <f t="shared" si="119"/>
        <v>#N/A</v>
      </c>
      <c r="LN35" s="199" t="e">
        <f t="shared" si="120"/>
        <v>#N/A</v>
      </c>
      <c r="LO35" s="200" t="e">
        <f t="shared" si="121"/>
        <v>#N/A</v>
      </c>
      <c r="LP35" s="200">
        <f t="shared" si="122"/>
        <v>0</v>
      </c>
      <c r="LQ35" s="200">
        <f t="shared" si="123"/>
        <v>0</v>
      </c>
      <c r="LR35" s="200" t="e">
        <f t="shared" si="124"/>
        <v>#N/A</v>
      </c>
      <c r="LS35" s="210">
        <f t="shared" si="125"/>
        <v>0</v>
      </c>
      <c r="LT35" s="202">
        <f t="shared" si="126"/>
        <v>0</v>
      </c>
      <c r="LW35" s="166"/>
      <c r="LX35" s="226"/>
      <c r="LY35" s="214"/>
      <c r="LZ35" s="215"/>
      <c r="MA35" s="215"/>
      <c r="MB35" s="216"/>
      <c r="MC35" s="209"/>
      <c r="MD35" s="209" t="e">
        <f t="shared" si="127"/>
        <v>#N/A</v>
      </c>
      <c r="ME35" s="199" t="e">
        <f t="shared" si="128"/>
        <v>#N/A</v>
      </c>
      <c r="MF35" s="200" t="e">
        <f t="shared" si="129"/>
        <v>#N/A</v>
      </c>
      <c r="MG35" s="200">
        <f t="shared" si="130"/>
        <v>0</v>
      </c>
      <c r="MH35" s="200">
        <f t="shared" si="131"/>
        <v>0</v>
      </c>
      <c r="MI35" s="200" t="e">
        <f t="shared" si="132"/>
        <v>#N/A</v>
      </c>
      <c r="MJ35" s="210">
        <f t="shared" si="133"/>
        <v>0</v>
      </c>
      <c r="MK35" s="202">
        <f t="shared" si="134"/>
        <v>0</v>
      </c>
      <c r="MN35" s="166"/>
      <c r="MO35" s="226"/>
      <c r="MP35" s="214"/>
      <c r="MQ35" s="215"/>
      <c r="MR35" s="215"/>
      <c r="MS35" s="216"/>
      <c r="MT35" s="209"/>
      <c r="MU35" s="209" t="e">
        <f t="shared" si="135"/>
        <v>#N/A</v>
      </c>
      <c r="MV35" s="199" t="e">
        <f t="shared" si="136"/>
        <v>#N/A</v>
      </c>
      <c r="MW35" s="200" t="e">
        <f t="shared" si="137"/>
        <v>#N/A</v>
      </c>
      <c r="MX35" s="200">
        <f t="shared" si="138"/>
        <v>0</v>
      </c>
      <c r="MY35" s="200">
        <f t="shared" si="139"/>
        <v>0</v>
      </c>
      <c r="MZ35" s="200" t="e">
        <f t="shared" si="140"/>
        <v>#N/A</v>
      </c>
      <c r="NA35" s="210">
        <f t="shared" si="141"/>
        <v>0</v>
      </c>
      <c r="NB35" s="202">
        <f t="shared" si="142"/>
        <v>0</v>
      </c>
      <c r="NE35" s="166"/>
      <c r="NF35" s="226"/>
      <c r="NG35" s="214"/>
      <c r="NH35" s="215"/>
      <c r="NI35" s="215"/>
      <c r="NJ35" s="216"/>
      <c r="NK35" s="209"/>
      <c r="NL35" s="209" t="e">
        <f t="shared" si="143"/>
        <v>#N/A</v>
      </c>
      <c r="NM35" s="199" t="e">
        <f t="shared" si="144"/>
        <v>#N/A</v>
      </c>
      <c r="NN35" s="200" t="e">
        <f t="shared" si="145"/>
        <v>#N/A</v>
      </c>
      <c r="NO35" s="200">
        <f t="shared" si="146"/>
        <v>0</v>
      </c>
      <c r="NP35" s="200">
        <f t="shared" si="147"/>
        <v>0</v>
      </c>
      <c r="NQ35" s="200" t="e">
        <f t="shared" si="148"/>
        <v>#N/A</v>
      </c>
      <c r="NR35" s="210">
        <f t="shared" si="149"/>
        <v>0</v>
      </c>
      <c r="NS35" s="202">
        <f t="shared" si="150"/>
        <v>0</v>
      </c>
      <c r="NV35" s="166"/>
      <c r="NW35" s="226"/>
      <c r="NX35" s="214"/>
      <c r="NY35" s="215"/>
      <c r="NZ35" s="215"/>
      <c r="OA35" s="216"/>
      <c r="OB35" s="209"/>
      <c r="OC35" s="209" t="e">
        <f t="shared" si="151"/>
        <v>#N/A</v>
      </c>
      <c r="OD35" s="199" t="e">
        <f t="shared" si="152"/>
        <v>#N/A</v>
      </c>
      <c r="OE35" s="200" t="e">
        <f t="shared" si="153"/>
        <v>#N/A</v>
      </c>
      <c r="OF35" s="200">
        <f t="shared" si="154"/>
        <v>0</v>
      </c>
      <c r="OG35" s="200">
        <f t="shared" si="155"/>
        <v>0</v>
      </c>
      <c r="OH35" s="200" t="e">
        <f t="shared" si="156"/>
        <v>#N/A</v>
      </c>
      <c r="OI35" s="210">
        <f t="shared" si="157"/>
        <v>0</v>
      </c>
      <c r="OJ35" s="202">
        <f t="shared" si="158"/>
        <v>0</v>
      </c>
      <c r="OM35" s="166"/>
      <c r="ON35" s="226"/>
      <c r="OO35" s="214"/>
      <c r="OP35" s="215"/>
      <c r="OQ35" s="215"/>
      <c r="OR35" s="216"/>
      <c r="OS35" s="209"/>
      <c r="OT35" s="209" t="e">
        <f t="shared" si="159"/>
        <v>#N/A</v>
      </c>
      <c r="OU35" s="199" t="e">
        <f t="shared" si="160"/>
        <v>#N/A</v>
      </c>
      <c r="OV35" s="200" t="e">
        <f t="shared" si="161"/>
        <v>#N/A</v>
      </c>
      <c r="OW35" s="200">
        <f t="shared" si="162"/>
        <v>0</v>
      </c>
      <c r="OX35" s="200">
        <f t="shared" si="163"/>
        <v>0</v>
      </c>
      <c r="OY35" s="200" t="e">
        <f t="shared" si="164"/>
        <v>#N/A</v>
      </c>
      <c r="OZ35" s="210">
        <f t="shared" si="165"/>
        <v>0</v>
      </c>
      <c r="PA35" s="202">
        <f t="shared" si="166"/>
        <v>0</v>
      </c>
      <c r="PD35" s="166"/>
      <c r="PE35" s="226"/>
      <c r="PF35" s="214"/>
      <c r="PG35" s="215"/>
      <c r="PH35" s="215"/>
      <c r="PI35" s="216"/>
      <c r="PJ35" s="209"/>
      <c r="PK35" s="209" t="e">
        <f t="shared" si="167"/>
        <v>#N/A</v>
      </c>
      <c r="PL35" s="199" t="e">
        <f t="shared" si="168"/>
        <v>#N/A</v>
      </c>
      <c r="PM35" s="200" t="e">
        <f t="shared" si="169"/>
        <v>#N/A</v>
      </c>
      <c r="PN35" s="200">
        <f t="shared" si="170"/>
        <v>0</v>
      </c>
      <c r="PO35" s="200">
        <f t="shared" si="171"/>
        <v>0</v>
      </c>
      <c r="PP35" s="200" t="e">
        <f t="shared" si="172"/>
        <v>#N/A</v>
      </c>
      <c r="PQ35" s="210">
        <f t="shared" si="173"/>
        <v>0</v>
      </c>
      <c r="PR35" s="202">
        <f t="shared" si="174"/>
        <v>0</v>
      </c>
      <c r="PU35" s="166"/>
      <c r="PV35" s="226"/>
      <c r="PW35" s="214"/>
      <c r="PX35" s="215"/>
      <c r="PY35" s="215"/>
      <c r="PZ35" s="216"/>
      <c r="QA35" s="209"/>
      <c r="QB35" s="209" t="e">
        <f t="shared" si="175"/>
        <v>#N/A</v>
      </c>
      <c r="QC35" s="199" t="e">
        <f t="shared" si="176"/>
        <v>#N/A</v>
      </c>
      <c r="QD35" s="200" t="e">
        <f t="shared" si="177"/>
        <v>#N/A</v>
      </c>
      <c r="QE35" s="200">
        <f t="shared" si="178"/>
        <v>0</v>
      </c>
      <c r="QF35" s="200">
        <f t="shared" si="179"/>
        <v>0</v>
      </c>
      <c r="QG35" s="200" t="e">
        <f t="shared" si="180"/>
        <v>#N/A</v>
      </c>
      <c r="QH35" s="210">
        <f t="shared" si="181"/>
        <v>0</v>
      </c>
      <c r="QI35" s="202">
        <f t="shared" si="182"/>
        <v>0</v>
      </c>
      <c r="QL35" s="166"/>
      <c r="QM35" s="226"/>
      <c r="QN35" s="214"/>
      <c r="QO35" s="215"/>
      <c r="QP35" s="215"/>
      <c r="QQ35" s="216"/>
      <c r="QR35" s="209"/>
      <c r="QS35" s="209" t="e">
        <f t="shared" si="183"/>
        <v>#N/A</v>
      </c>
      <c r="QT35" s="199" t="e">
        <f t="shared" si="184"/>
        <v>#N/A</v>
      </c>
      <c r="QU35" s="200" t="e">
        <f t="shared" si="185"/>
        <v>#N/A</v>
      </c>
      <c r="QV35" s="200">
        <f t="shared" si="186"/>
        <v>0</v>
      </c>
      <c r="QW35" s="200">
        <f t="shared" si="187"/>
        <v>0</v>
      </c>
      <c r="QX35" s="200" t="e">
        <f t="shared" si="188"/>
        <v>#N/A</v>
      </c>
      <c r="QY35" s="210">
        <f t="shared" si="189"/>
        <v>0</v>
      </c>
      <c r="QZ35" s="202">
        <f t="shared" si="190"/>
        <v>0</v>
      </c>
      <c r="RC35" s="166"/>
      <c r="RD35" s="226"/>
      <c r="RE35" s="214"/>
      <c r="RF35" s="215"/>
      <c r="RG35" s="215"/>
      <c r="RH35" s="216"/>
      <c r="RI35" s="209"/>
      <c r="RJ35" s="209" t="e">
        <f t="shared" si="191"/>
        <v>#N/A</v>
      </c>
      <c r="RK35" s="199" t="e">
        <f t="shared" si="192"/>
        <v>#N/A</v>
      </c>
      <c r="RL35" s="200" t="e">
        <f t="shared" si="193"/>
        <v>#N/A</v>
      </c>
      <c r="RM35" s="200">
        <f t="shared" si="194"/>
        <v>0</v>
      </c>
      <c r="RN35" s="200">
        <f t="shared" si="195"/>
        <v>0</v>
      </c>
      <c r="RO35" s="200" t="e">
        <f t="shared" si="196"/>
        <v>#N/A</v>
      </c>
      <c r="RP35" s="210">
        <f t="shared" si="197"/>
        <v>0</v>
      </c>
      <c r="RQ35" s="202">
        <f t="shared" si="198"/>
        <v>0</v>
      </c>
      <c r="RT35" s="166"/>
      <c r="RU35" s="226"/>
      <c r="RV35" s="214"/>
      <c r="RW35" s="215"/>
      <c r="RX35" s="215"/>
      <c r="RY35" s="216"/>
      <c r="RZ35" s="209"/>
      <c r="SA35" s="209" t="e">
        <f t="shared" si="199"/>
        <v>#N/A</v>
      </c>
      <c r="SB35" s="199" t="e">
        <f t="shared" si="200"/>
        <v>#N/A</v>
      </c>
      <c r="SC35" s="200" t="e">
        <f t="shared" si="201"/>
        <v>#N/A</v>
      </c>
      <c r="SD35" s="200">
        <f t="shared" si="202"/>
        <v>0</v>
      </c>
      <c r="SE35" s="200">
        <f t="shared" si="203"/>
        <v>0</v>
      </c>
      <c r="SF35" s="200" t="e">
        <f t="shared" si="204"/>
        <v>#N/A</v>
      </c>
      <c r="SG35" s="210">
        <f t="shared" si="205"/>
        <v>0</v>
      </c>
      <c r="SH35" s="202">
        <f t="shared" si="206"/>
        <v>0</v>
      </c>
      <c r="SK35" s="166"/>
      <c r="SL35" s="226"/>
      <c r="SM35" s="214"/>
      <c r="SN35" s="215"/>
      <c r="SO35" s="215"/>
      <c r="SP35" s="216"/>
      <c r="SQ35" s="209"/>
      <c r="SR35" s="209" t="e">
        <f t="shared" si="207"/>
        <v>#N/A</v>
      </c>
      <c r="SS35" s="199" t="e">
        <f t="shared" si="208"/>
        <v>#N/A</v>
      </c>
      <c r="ST35" s="200" t="e">
        <f t="shared" si="209"/>
        <v>#N/A</v>
      </c>
      <c r="SU35" s="200">
        <f t="shared" si="210"/>
        <v>0</v>
      </c>
      <c r="SV35" s="200">
        <f t="shared" si="211"/>
        <v>0</v>
      </c>
      <c r="SW35" s="200" t="e">
        <f t="shared" si="212"/>
        <v>#N/A</v>
      </c>
      <c r="SX35" s="210">
        <f t="shared" si="213"/>
        <v>0</v>
      </c>
      <c r="SY35" s="202">
        <f t="shared" si="214"/>
        <v>0</v>
      </c>
    </row>
    <row r="36" spans="2:519" ht="90" customHeight="1" thickTop="1" thickBot="1">
      <c r="B36" s="203" t="s">
        <v>215</v>
      </c>
      <c r="C36" s="223">
        <v>3.3</v>
      </c>
      <c r="D36" s="170" t="s">
        <v>255</v>
      </c>
      <c r="E36" s="227" t="s">
        <v>251</v>
      </c>
      <c r="F36" s="228">
        <v>1</v>
      </c>
      <c r="G36" s="207">
        <v>0</v>
      </c>
      <c r="H36" s="229">
        <f>+F36*G36</f>
        <v>0</v>
      </c>
      <c r="I36" s="646"/>
      <c r="L36" s="375" t="s">
        <v>215</v>
      </c>
      <c r="M36" s="398">
        <v>3.3</v>
      </c>
      <c r="N36" s="377" t="s">
        <v>255</v>
      </c>
      <c r="O36" s="400" t="s">
        <v>251</v>
      </c>
      <c r="P36" s="401">
        <v>1</v>
      </c>
      <c r="Q36" s="380">
        <v>50000</v>
      </c>
      <c r="R36" s="402">
        <f>+P36*Q36</f>
        <v>50000</v>
      </c>
      <c r="S36" s="162">
        <f t="shared" si="326"/>
        <v>1</v>
      </c>
      <c r="T36" s="190">
        <f t="shared" si="11"/>
        <v>1</v>
      </c>
      <c r="U36" s="190">
        <f t="shared" si="216"/>
        <v>1</v>
      </c>
      <c r="V36" s="190">
        <f t="shared" si="12"/>
        <v>1</v>
      </c>
      <c r="W36" s="190">
        <f t="shared" si="13"/>
        <v>1</v>
      </c>
      <c r="X36" s="200">
        <f t="shared" si="14"/>
        <v>1</v>
      </c>
      <c r="Y36" s="210">
        <f t="shared" si="15"/>
        <v>50000</v>
      </c>
      <c r="Z36" s="202">
        <f t="shared" si="16"/>
        <v>0</v>
      </c>
      <c r="AA36" s="185"/>
      <c r="AB36" s="185"/>
      <c r="AC36" s="375" t="s">
        <v>215</v>
      </c>
      <c r="AD36" s="398">
        <v>3.3</v>
      </c>
      <c r="AE36" s="377" t="s">
        <v>255</v>
      </c>
      <c r="AF36" s="400" t="s">
        <v>251</v>
      </c>
      <c r="AG36" s="401">
        <v>1</v>
      </c>
      <c r="AH36" s="380">
        <v>43575</v>
      </c>
      <c r="AI36" s="402">
        <f>+AG36*AH36</f>
        <v>43575</v>
      </c>
      <c r="AJ36" s="162">
        <f t="shared" si="327"/>
        <v>1</v>
      </c>
      <c r="AK36" s="190">
        <f t="shared" si="328"/>
        <v>1</v>
      </c>
      <c r="AL36" s="190">
        <f t="shared" si="329"/>
        <v>1</v>
      </c>
      <c r="AM36" s="190">
        <f t="shared" si="330"/>
        <v>1</v>
      </c>
      <c r="AN36" s="190">
        <f t="shared" si="331"/>
        <v>1</v>
      </c>
      <c r="AO36" s="200">
        <f t="shared" si="332"/>
        <v>1</v>
      </c>
      <c r="AP36" s="210">
        <f t="shared" si="333"/>
        <v>43575</v>
      </c>
      <c r="AQ36" s="202">
        <f t="shared" si="334"/>
        <v>0</v>
      </c>
      <c r="AR36" s="185"/>
      <c r="AS36" s="185"/>
      <c r="AT36" s="461" t="s">
        <v>215</v>
      </c>
      <c r="AU36" s="471">
        <v>3.3</v>
      </c>
      <c r="AV36" s="170" t="s">
        <v>255</v>
      </c>
      <c r="AW36" s="477" t="s">
        <v>251</v>
      </c>
      <c r="AX36" s="464">
        <v>1</v>
      </c>
      <c r="AY36" s="455">
        <v>63000</v>
      </c>
      <c r="AZ36" s="466">
        <f>+AX36*AY36</f>
        <v>63000</v>
      </c>
      <c r="BA36" s="162">
        <f t="shared" si="335"/>
        <v>1</v>
      </c>
      <c r="BB36" s="190">
        <f t="shared" si="336"/>
        <v>1</v>
      </c>
      <c r="BC36" s="190">
        <f t="shared" si="337"/>
        <v>1</v>
      </c>
      <c r="BD36" s="190">
        <f t="shared" si="338"/>
        <v>1</v>
      </c>
      <c r="BE36" s="190">
        <f t="shared" si="339"/>
        <v>1</v>
      </c>
      <c r="BF36" s="200">
        <f t="shared" si="340"/>
        <v>1</v>
      </c>
      <c r="BG36" s="210">
        <f t="shared" si="341"/>
        <v>63000</v>
      </c>
      <c r="BH36" s="202">
        <f t="shared" si="342"/>
        <v>0</v>
      </c>
      <c r="BK36" s="461" t="s">
        <v>215</v>
      </c>
      <c r="BL36" s="533">
        <v>3.3</v>
      </c>
      <c r="BM36" s="522" t="s">
        <v>255</v>
      </c>
      <c r="BN36" s="535" t="s">
        <v>251</v>
      </c>
      <c r="BO36" s="536">
        <v>1</v>
      </c>
      <c r="BP36" s="380">
        <v>68450.549999999988</v>
      </c>
      <c r="BQ36" s="537">
        <f>+BO36*BP36</f>
        <v>68450.549999999988</v>
      </c>
      <c r="BR36" s="162">
        <f t="shared" si="343"/>
        <v>1</v>
      </c>
      <c r="BS36" s="190">
        <f t="shared" si="344"/>
        <v>1</v>
      </c>
      <c r="BT36" s="190">
        <f t="shared" si="345"/>
        <v>1</v>
      </c>
      <c r="BU36" s="190">
        <f t="shared" si="346"/>
        <v>1</v>
      </c>
      <c r="BV36" s="190">
        <f t="shared" si="347"/>
        <v>1</v>
      </c>
      <c r="BW36" s="200">
        <f t="shared" si="348"/>
        <v>1</v>
      </c>
      <c r="BX36" s="210">
        <f t="shared" si="349"/>
        <v>68451</v>
      </c>
      <c r="BY36" s="202">
        <f t="shared" si="350"/>
        <v>-0.45000000001164153</v>
      </c>
      <c r="CB36" s="461" t="s">
        <v>215</v>
      </c>
      <c r="CC36" s="533">
        <v>3.3</v>
      </c>
      <c r="CD36" s="522" t="s">
        <v>255</v>
      </c>
      <c r="CE36" s="535" t="s">
        <v>251</v>
      </c>
      <c r="CF36" s="536">
        <v>1</v>
      </c>
      <c r="CG36" s="380">
        <v>48000</v>
      </c>
      <c r="CH36" s="537">
        <f>+CF36*CG36</f>
        <v>48000</v>
      </c>
      <c r="CI36" s="162">
        <f t="shared" si="351"/>
        <v>1</v>
      </c>
      <c r="CJ36" s="190">
        <f t="shared" si="352"/>
        <v>1</v>
      </c>
      <c r="CK36" s="190">
        <f t="shared" si="353"/>
        <v>1</v>
      </c>
      <c r="CL36" s="190">
        <f t="shared" si="354"/>
        <v>1</v>
      </c>
      <c r="CM36" s="190">
        <f t="shared" si="355"/>
        <v>1</v>
      </c>
      <c r="CN36" s="200">
        <f t="shared" si="356"/>
        <v>1</v>
      </c>
      <c r="CO36" s="210">
        <f t="shared" si="357"/>
        <v>48000</v>
      </c>
      <c r="CP36" s="202">
        <f t="shared" si="358"/>
        <v>0</v>
      </c>
      <c r="CS36" s="461" t="s">
        <v>215</v>
      </c>
      <c r="CT36" s="533">
        <v>3.3</v>
      </c>
      <c r="CU36" s="522" t="s">
        <v>255</v>
      </c>
      <c r="CV36" s="535" t="s">
        <v>251</v>
      </c>
      <c r="CW36" s="536">
        <v>1</v>
      </c>
      <c r="CX36" s="565">
        <v>46200</v>
      </c>
      <c r="CY36" s="537">
        <f>+CW36*CX36</f>
        <v>46200</v>
      </c>
      <c r="CZ36" s="162">
        <f t="shared" si="359"/>
        <v>1</v>
      </c>
      <c r="DA36" s="190">
        <f t="shared" si="360"/>
        <v>1</v>
      </c>
      <c r="DB36" s="190">
        <f t="shared" si="361"/>
        <v>1</v>
      </c>
      <c r="DC36" s="190">
        <f t="shared" si="362"/>
        <v>1</v>
      </c>
      <c r="DD36" s="190">
        <f t="shared" si="363"/>
        <v>1</v>
      </c>
      <c r="DE36" s="200">
        <f t="shared" si="364"/>
        <v>1</v>
      </c>
      <c r="DF36" s="210">
        <f t="shared" si="365"/>
        <v>46200</v>
      </c>
      <c r="DG36" s="202">
        <f t="shared" si="366"/>
        <v>0</v>
      </c>
      <c r="DJ36" s="461" t="s">
        <v>215</v>
      </c>
      <c r="DK36" s="533">
        <v>3.3</v>
      </c>
      <c r="DL36" s="569" t="s">
        <v>255</v>
      </c>
      <c r="DM36" s="535" t="s">
        <v>251</v>
      </c>
      <c r="DN36" s="536">
        <v>1</v>
      </c>
      <c r="DO36" s="380">
        <v>52080</v>
      </c>
      <c r="DP36" s="537">
        <f>+DN36*DO36</f>
        <v>52080</v>
      </c>
      <c r="DQ36" s="162">
        <f t="shared" si="367"/>
        <v>1</v>
      </c>
      <c r="DR36" s="190">
        <f t="shared" si="368"/>
        <v>1</v>
      </c>
      <c r="DS36" s="190">
        <f t="shared" si="369"/>
        <v>1</v>
      </c>
      <c r="DT36" s="190">
        <f t="shared" si="370"/>
        <v>1</v>
      </c>
      <c r="DU36" s="190">
        <f t="shared" si="371"/>
        <v>1</v>
      </c>
      <c r="DV36" s="200">
        <f t="shared" si="372"/>
        <v>1</v>
      </c>
      <c r="DW36" s="210">
        <f t="shared" si="373"/>
        <v>52080</v>
      </c>
      <c r="DX36" s="202">
        <f t="shared" si="374"/>
        <v>0</v>
      </c>
      <c r="EA36" s="461" t="s">
        <v>215</v>
      </c>
      <c r="EB36" s="533">
        <v>3.3</v>
      </c>
      <c r="EC36" s="522" t="s">
        <v>255</v>
      </c>
      <c r="ED36" s="535" t="s">
        <v>251</v>
      </c>
      <c r="EE36" s="536">
        <v>1</v>
      </c>
      <c r="EF36" s="380">
        <v>54900</v>
      </c>
      <c r="EG36" s="381">
        <f t="shared" si="47"/>
        <v>54900</v>
      </c>
      <c r="EH36" s="162">
        <f t="shared" si="375"/>
        <v>1</v>
      </c>
      <c r="EI36" s="190">
        <f t="shared" si="376"/>
        <v>1</v>
      </c>
      <c r="EJ36" s="190">
        <f t="shared" si="377"/>
        <v>1</v>
      </c>
      <c r="EK36" s="190">
        <f t="shared" si="378"/>
        <v>1</v>
      </c>
      <c r="EL36" s="190">
        <f t="shared" si="379"/>
        <v>1</v>
      </c>
      <c r="EM36" s="200">
        <f t="shared" si="380"/>
        <v>1</v>
      </c>
      <c r="EN36" s="210">
        <f t="shared" si="381"/>
        <v>54900</v>
      </c>
      <c r="EO36" s="202">
        <f t="shared" si="382"/>
        <v>0</v>
      </c>
      <c r="ER36" s="461" t="s">
        <v>215</v>
      </c>
      <c r="ES36" s="533">
        <v>3.3</v>
      </c>
      <c r="ET36" s="522" t="s">
        <v>255</v>
      </c>
      <c r="EU36" s="535" t="s">
        <v>251</v>
      </c>
      <c r="EV36" s="536">
        <v>1</v>
      </c>
      <c r="EW36" s="380">
        <v>68110</v>
      </c>
      <c r="EX36" s="537">
        <f>+EV36*EW36</f>
        <v>68110</v>
      </c>
      <c r="EY36" s="162">
        <f t="shared" si="383"/>
        <v>1</v>
      </c>
      <c r="EZ36" s="190">
        <f t="shared" si="384"/>
        <v>1</v>
      </c>
      <c r="FA36" s="190">
        <f t="shared" si="385"/>
        <v>1</v>
      </c>
      <c r="FB36" s="190">
        <f t="shared" si="386"/>
        <v>1</v>
      </c>
      <c r="FC36" s="190">
        <f t="shared" si="387"/>
        <v>1</v>
      </c>
      <c r="FD36" s="200">
        <f t="shared" si="388"/>
        <v>1</v>
      </c>
      <c r="FE36" s="210">
        <f t="shared" si="389"/>
        <v>68110</v>
      </c>
      <c r="FF36" s="202">
        <f t="shared" si="390"/>
        <v>0</v>
      </c>
      <c r="FI36" s="461" t="s">
        <v>215</v>
      </c>
      <c r="FJ36" s="533">
        <v>3.3</v>
      </c>
      <c r="FK36" s="522" t="s">
        <v>255</v>
      </c>
      <c r="FL36" s="535" t="s">
        <v>251</v>
      </c>
      <c r="FM36" s="536">
        <v>1</v>
      </c>
      <c r="FN36" s="380">
        <v>83115</v>
      </c>
      <c r="FO36" s="537">
        <f>+FM36*FN36</f>
        <v>83115</v>
      </c>
      <c r="FP36" s="162">
        <f t="shared" si="391"/>
        <v>1</v>
      </c>
      <c r="FQ36" s="190">
        <f t="shared" si="392"/>
        <v>1</v>
      </c>
      <c r="FR36" s="190">
        <f t="shared" si="393"/>
        <v>1</v>
      </c>
      <c r="FS36" s="190">
        <f t="shared" si="394"/>
        <v>1</v>
      </c>
      <c r="FT36" s="190">
        <f t="shared" si="395"/>
        <v>1</v>
      </c>
      <c r="FU36" s="200">
        <f t="shared" si="396"/>
        <v>1</v>
      </c>
      <c r="FV36" s="210">
        <f t="shared" si="397"/>
        <v>83115</v>
      </c>
      <c r="FW36" s="202">
        <f t="shared" si="398"/>
        <v>0</v>
      </c>
      <c r="FZ36" s="461" t="s">
        <v>215</v>
      </c>
      <c r="GA36" s="533">
        <v>3.3</v>
      </c>
      <c r="GB36" s="522" t="s">
        <v>255</v>
      </c>
      <c r="GC36" s="535" t="s">
        <v>251</v>
      </c>
      <c r="GD36" s="536">
        <v>1</v>
      </c>
      <c r="GE36" s="582">
        <v>63500</v>
      </c>
      <c r="GF36" s="537">
        <f>+GD36*GE36</f>
        <v>63500</v>
      </c>
      <c r="GG36" s="162">
        <f t="shared" si="399"/>
        <v>1</v>
      </c>
      <c r="GH36" s="190">
        <f t="shared" si="400"/>
        <v>1</v>
      </c>
      <c r="GI36" s="190">
        <f t="shared" si="401"/>
        <v>1</v>
      </c>
      <c r="GJ36" s="190">
        <f t="shared" si="402"/>
        <v>1</v>
      </c>
      <c r="GK36" s="190">
        <f t="shared" si="403"/>
        <v>1</v>
      </c>
      <c r="GL36" s="200">
        <f t="shared" si="404"/>
        <v>1</v>
      </c>
      <c r="GM36" s="210">
        <f t="shared" si="405"/>
        <v>63500</v>
      </c>
      <c r="GN36" s="202">
        <f t="shared" si="406"/>
        <v>0</v>
      </c>
      <c r="GQ36" s="461" t="s">
        <v>215</v>
      </c>
      <c r="GR36" s="533">
        <v>3.3</v>
      </c>
      <c r="GS36" s="522" t="s">
        <v>255</v>
      </c>
      <c r="GT36" s="535" t="s">
        <v>251</v>
      </c>
      <c r="GU36" s="536">
        <v>1</v>
      </c>
      <c r="GV36" s="380">
        <v>50000</v>
      </c>
      <c r="GW36" s="537">
        <f>+GU36*GV36</f>
        <v>50000</v>
      </c>
      <c r="GX36" s="162">
        <f t="shared" si="407"/>
        <v>1</v>
      </c>
      <c r="GY36" s="190">
        <f t="shared" si="408"/>
        <v>1</v>
      </c>
      <c r="GZ36" s="190">
        <f t="shared" si="409"/>
        <v>1</v>
      </c>
      <c r="HA36" s="190">
        <f t="shared" si="410"/>
        <v>1</v>
      </c>
      <c r="HB36" s="190">
        <f t="shared" si="411"/>
        <v>1</v>
      </c>
      <c r="HC36" s="200">
        <f t="shared" si="412"/>
        <v>1</v>
      </c>
      <c r="HD36" s="210">
        <f t="shared" si="413"/>
        <v>50000</v>
      </c>
      <c r="HE36" s="202">
        <f t="shared" si="414"/>
        <v>0</v>
      </c>
      <c r="HH36" s="461" t="s">
        <v>215</v>
      </c>
      <c r="HI36" s="533">
        <v>3.3</v>
      </c>
      <c r="HJ36" s="522" t="s">
        <v>255</v>
      </c>
      <c r="HK36" s="535" t="s">
        <v>251</v>
      </c>
      <c r="HL36" s="536">
        <v>1</v>
      </c>
      <c r="HM36" s="380">
        <v>62975</v>
      </c>
      <c r="HN36" s="537">
        <f>+HL36*HM36</f>
        <v>62975</v>
      </c>
      <c r="HO36" s="162">
        <f t="shared" si="415"/>
        <v>1</v>
      </c>
      <c r="HP36" s="190">
        <f t="shared" si="416"/>
        <v>1</v>
      </c>
      <c r="HQ36" s="190">
        <f t="shared" si="417"/>
        <v>1</v>
      </c>
      <c r="HR36" s="190">
        <f t="shared" si="418"/>
        <v>1</v>
      </c>
      <c r="HS36" s="190">
        <f t="shared" si="419"/>
        <v>1</v>
      </c>
      <c r="HT36" s="200">
        <f t="shared" si="420"/>
        <v>1</v>
      </c>
      <c r="HU36" s="210">
        <f t="shared" si="421"/>
        <v>62975</v>
      </c>
      <c r="HV36" s="202">
        <f t="shared" si="422"/>
        <v>0</v>
      </c>
      <c r="HY36" s="211"/>
      <c r="HZ36" s="170"/>
      <c r="IA36" s="212"/>
      <c r="IB36" s="206"/>
      <c r="IC36" s="207"/>
      <c r="ID36" s="208"/>
      <c r="IE36" s="209"/>
      <c r="IF36" s="209" t="e">
        <f t="shared" si="79"/>
        <v>#N/A</v>
      </c>
      <c r="IG36" s="199" t="e">
        <f t="shared" si="80"/>
        <v>#N/A</v>
      </c>
      <c r="IH36" s="200" t="e">
        <f t="shared" si="81"/>
        <v>#N/A</v>
      </c>
      <c r="II36" s="200">
        <f t="shared" si="82"/>
        <v>0</v>
      </c>
      <c r="IJ36" s="200">
        <f t="shared" si="83"/>
        <v>0</v>
      </c>
      <c r="IK36" s="200" t="e">
        <f t="shared" si="84"/>
        <v>#N/A</v>
      </c>
      <c r="IL36" s="210">
        <f t="shared" si="85"/>
        <v>0</v>
      </c>
      <c r="IM36" s="202">
        <f t="shared" si="86"/>
        <v>0</v>
      </c>
      <c r="IP36" s="211"/>
      <c r="IQ36" s="170"/>
      <c r="IR36" s="212"/>
      <c r="IS36" s="206"/>
      <c r="IT36" s="207"/>
      <c r="IU36" s="208"/>
      <c r="IV36" s="209"/>
      <c r="IW36" s="209" t="e">
        <f t="shared" si="87"/>
        <v>#N/A</v>
      </c>
      <c r="IX36" s="199" t="e">
        <f t="shared" si="88"/>
        <v>#N/A</v>
      </c>
      <c r="IY36" s="200" t="e">
        <f t="shared" si="89"/>
        <v>#N/A</v>
      </c>
      <c r="IZ36" s="200">
        <f t="shared" si="90"/>
        <v>0</v>
      </c>
      <c r="JA36" s="200">
        <f t="shared" si="91"/>
        <v>0</v>
      </c>
      <c r="JB36" s="200" t="e">
        <f t="shared" si="92"/>
        <v>#N/A</v>
      </c>
      <c r="JC36" s="210">
        <f t="shared" si="93"/>
        <v>0</v>
      </c>
      <c r="JD36" s="202">
        <f t="shared" si="94"/>
        <v>0</v>
      </c>
      <c r="JG36" s="211"/>
      <c r="JH36" s="170"/>
      <c r="JI36" s="212"/>
      <c r="JJ36" s="206"/>
      <c r="JK36" s="207"/>
      <c r="JL36" s="208"/>
      <c r="JM36" s="209"/>
      <c r="JN36" s="209" t="e">
        <f t="shared" si="95"/>
        <v>#N/A</v>
      </c>
      <c r="JO36" s="199" t="e">
        <f t="shared" si="96"/>
        <v>#N/A</v>
      </c>
      <c r="JP36" s="200" t="e">
        <f t="shared" si="97"/>
        <v>#N/A</v>
      </c>
      <c r="JQ36" s="200">
        <f t="shared" si="98"/>
        <v>0</v>
      </c>
      <c r="JR36" s="200">
        <f t="shared" si="99"/>
        <v>0</v>
      </c>
      <c r="JS36" s="200" t="e">
        <f t="shared" si="100"/>
        <v>#N/A</v>
      </c>
      <c r="JT36" s="210">
        <f t="shared" si="101"/>
        <v>0</v>
      </c>
      <c r="JU36" s="202">
        <f t="shared" si="102"/>
        <v>0</v>
      </c>
      <c r="JX36" s="211"/>
      <c r="JY36" s="170"/>
      <c r="JZ36" s="212"/>
      <c r="KA36" s="206"/>
      <c r="KB36" s="207"/>
      <c r="KC36" s="208"/>
      <c r="KD36" s="209"/>
      <c r="KE36" s="209" t="e">
        <f t="shared" si="103"/>
        <v>#N/A</v>
      </c>
      <c r="KF36" s="199" t="e">
        <f t="shared" si="104"/>
        <v>#N/A</v>
      </c>
      <c r="KG36" s="200" t="e">
        <f t="shared" si="105"/>
        <v>#N/A</v>
      </c>
      <c r="KH36" s="200">
        <f t="shared" si="106"/>
        <v>0</v>
      </c>
      <c r="KI36" s="200">
        <f t="shared" si="107"/>
        <v>0</v>
      </c>
      <c r="KJ36" s="200" t="e">
        <f t="shared" si="108"/>
        <v>#N/A</v>
      </c>
      <c r="KK36" s="210">
        <f t="shared" si="109"/>
        <v>0</v>
      </c>
      <c r="KL36" s="202">
        <f t="shared" si="110"/>
        <v>0</v>
      </c>
      <c r="KO36" s="211"/>
      <c r="KP36" s="170"/>
      <c r="KQ36" s="212"/>
      <c r="KR36" s="206"/>
      <c r="KS36" s="207"/>
      <c r="KT36" s="208"/>
      <c r="KU36" s="209"/>
      <c r="KV36" s="209" t="e">
        <f t="shared" si="111"/>
        <v>#N/A</v>
      </c>
      <c r="KW36" s="199" t="e">
        <f t="shared" si="112"/>
        <v>#N/A</v>
      </c>
      <c r="KX36" s="200" t="e">
        <f t="shared" si="113"/>
        <v>#N/A</v>
      </c>
      <c r="KY36" s="200">
        <f t="shared" si="114"/>
        <v>0</v>
      </c>
      <c r="KZ36" s="200">
        <f t="shared" si="115"/>
        <v>0</v>
      </c>
      <c r="LA36" s="200" t="e">
        <f t="shared" si="116"/>
        <v>#N/A</v>
      </c>
      <c r="LB36" s="210">
        <f t="shared" si="117"/>
        <v>0</v>
      </c>
      <c r="LC36" s="202">
        <f t="shared" si="118"/>
        <v>0</v>
      </c>
      <c r="LF36" s="211"/>
      <c r="LG36" s="170"/>
      <c r="LH36" s="212"/>
      <c r="LI36" s="206"/>
      <c r="LJ36" s="207"/>
      <c r="LK36" s="208"/>
      <c r="LL36" s="209"/>
      <c r="LM36" s="209" t="e">
        <f t="shared" si="119"/>
        <v>#N/A</v>
      </c>
      <c r="LN36" s="199" t="e">
        <f t="shared" si="120"/>
        <v>#N/A</v>
      </c>
      <c r="LO36" s="200" t="e">
        <f t="shared" si="121"/>
        <v>#N/A</v>
      </c>
      <c r="LP36" s="200">
        <f t="shared" si="122"/>
        <v>0</v>
      </c>
      <c r="LQ36" s="200">
        <f t="shared" si="123"/>
        <v>0</v>
      </c>
      <c r="LR36" s="200" t="e">
        <f t="shared" si="124"/>
        <v>#N/A</v>
      </c>
      <c r="LS36" s="210">
        <f t="shared" si="125"/>
        <v>0</v>
      </c>
      <c r="LT36" s="202">
        <f t="shared" si="126"/>
        <v>0</v>
      </c>
      <c r="LW36" s="211"/>
      <c r="LX36" s="170"/>
      <c r="LY36" s="212"/>
      <c r="LZ36" s="206"/>
      <c r="MA36" s="207"/>
      <c r="MB36" s="208"/>
      <c r="MC36" s="209"/>
      <c r="MD36" s="209" t="e">
        <f t="shared" si="127"/>
        <v>#N/A</v>
      </c>
      <c r="ME36" s="199" t="e">
        <f t="shared" si="128"/>
        <v>#N/A</v>
      </c>
      <c r="MF36" s="200" t="e">
        <f t="shared" si="129"/>
        <v>#N/A</v>
      </c>
      <c r="MG36" s="200">
        <f t="shared" si="130"/>
        <v>0</v>
      </c>
      <c r="MH36" s="200">
        <f t="shared" si="131"/>
        <v>0</v>
      </c>
      <c r="MI36" s="200" t="e">
        <f t="shared" si="132"/>
        <v>#N/A</v>
      </c>
      <c r="MJ36" s="210">
        <f t="shared" si="133"/>
        <v>0</v>
      </c>
      <c r="MK36" s="202">
        <f t="shared" si="134"/>
        <v>0</v>
      </c>
      <c r="MN36" s="211"/>
      <c r="MO36" s="170"/>
      <c r="MP36" s="212"/>
      <c r="MQ36" s="206"/>
      <c r="MR36" s="207"/>
      <c r="MS36" s="208"/>
      <c r="MT36" s="209"/>
      <c r="MU36" s="209" t="e">
        <f t="shared" si="135"/>
        <v>#N/A</v>
      </c>
      <c r="MV36" s="199" t="e">
        <f t="shared" si="136"/>
        <v>#N/A</v>
      </c>
      <c r="MW36" s="200" t="e">
        <f t="shared" si="137"/>
        <v>#N/A</v>
      </c>
      <c r="MX36" s="200">
        <f t="shared" si="138"/>
        <v>0</v>
      </c>
      <c r="MY36" s="200">
        <f t="shared" si="139"/>
        <v>0</v>
      </c>
      <c r="MZ36" s="200" t="e">
        <f t="shared" si="140"/>
        <v>#N/A</v>
      </c>
      <c r="NA36" s="210">
        <f t="shared" si="141"/>
        <v>0</v>
      </c>
      <c r="NB36" s="202">
        <f t="shared" si="142"/>
        <v>0</v>
      </c>
      <c r="NE36" s="211"/>
      <c r="NF36" s="170"/>
      <c r="NG36" s="212"/>
      <c r="NH36" s="206"/>
      <c r="NI36" s="207"/>
      <c r="NJ36" s="208"/>
      <c r="NK36" s="209"/>
      <c r="NL36" s="209" t="e">
        <f t="shared" si="143"/>
        <v>#N/A</v>
      </c>
      <c r="NM36" s="199" t="e">
        <f t="shared" si="144"/>
        <v>#N/A</v>
      </c>
      <c r="NN36" s="200" t="e">
        <f t="shared" si="145"/>
        <v>#N/A</v>
      </c>
      <c r="NO36" s="200">
        <f t="shared" si="146"/>
        <v>0</v>
      </c>
      <c r="NP36" s="200">
        <f t="shared" si="147"/>
        <v>0</v>
      </c>
      <c r="NQ36" s="200" t="e">
        <f t="shared" si="148"/>
        <v>#N/A</v>
      </c>
      <c r="NR36" s="210">
        <f t="shared" si="149"/>
        <v>0</v>
      </c>
      <c r="NS36" s="202">
        <f t="shared" si="150"/>
        <v>0</v>
      </c>
      <c r="NV36" s="211"/>
      <c r="NW36" s="170"/>
      <c r="NX36" s="212"/>
      <c r="NY36" s="206"/>
      <c r="NZ36" s="207"/>
      <c r="OA36" s="208"/>
      <c r="OB36" s="209"/>
      <c r="OC36" s="209" t="e">
        <f t="shared" si="151"/>
        <v>#N/A</v>
      </c>
      <c r="OD36" s="199" t="e">
        <f t="shared" si="152"/>
        <v>#N/A</v>
      </c>
      <c r="OE36" s="200" t="e">
        <f t="shared" si="153"/>
        <v>#N/A</v>
      </c>
      <c r="OF36" s="200">
        <f t="shared" si="154"/>
        <v>0</v>
      </c>
      <c r="OG36" s="200">
        <f t="shared" si="155"/>
        <v>0</v>
      </c>
      <c r="OH36" s="200" t="e">
        <f t="shared" si="156"/>
        <v>#N/A</v>
      </c>
      <c r="OI36" s="210">
        <f t="shared" si="157"/>
        <v>0</v>
      </c>
      <c r="OJ36" s="202">
        <f t="shared" si="158"/>
        <v>0</v>
      </c>
      <c r="OM36" s="211"/>
      <c r="ON36" s="170"/>
      <c r="OO36" s="212"/>
      <c r="OP36" s="206"/>
      <c r="OQ36" s="207"/>
      <c r="OR36" s="208"/>
      <c r="OS36" s="209"/>
      <c r="OT36" s="209" t="e">
        <f t="shared" si="159"/>
        <v>#N/A</v>
      </c>
      <c r="OU36" s="199" t="e">
        <f t="shared" si="160"/>
        <v>#N/A</v>
      </c>
      <c r="OV36" s="200" t="e">
        <f t="shared" si="161"/>
        <v>#N/A</v>
      </c>
      <c r="OW36" s="200">
        <f t="shared" si="162"/>
        <v>0</v>
      </c>
      <c r="OX36" s="200">
        <f t="shared" si="163"/>
        <v>0</v>
      </c>
      <c r="OY36" s="200" t="e">
        <f t="shared" si="164"/>
        <v>#N/A</v>
      </c>
      <c r="OZ36" s="210">
        <f t="shared" si="165"/>
        <v>0</v>
      </c>
      <c r="PA36" s="202">
        <f t="shared" si="166"/>
        <v>0</v>
      </c>
      <c r="PD36" s="211"/>
      <c r="PE36" s="170"/>
      <c r="PF36" s="212"/>
      <c r="PG36" s="206"/>
      <c r="PH36" s="207"/>
      <c r="PI36" s="208"/>
      <c r="PJ36" s="209"/>
      <c r="PK36" s="209" t="e">
        <f t="shared" si="167"/>
        <v>#N/A</v>
      </c>
      <c r="PL36" s="199" t="e">
        <f t="shared" si="168"/>
        <v>#N/A</v>
      </c>
      <c r="PM36" s="200" t="e">
        <f t="shared" si="169"/>
        <v>#N/A</v>
      </c>
      <c r="PN36" s="200">
        <f t="shared" si="170"/>
        <v>0</v>
      </c>
      <c r="PO36" s="200">
        <f t="shared" si="171"/>
        <v>0</v>
      </c>
      <c r="PP36" s="200" t="e">
        <f t="shared" si="172"/>
        <v>#N/A</v>
      </c>
      <c r="PQ36" s="210">
        <f t="shared" si="173"/>
        <v>0</v>
      </c>
      <c r="PR36" s="202">
        <f t="shared" si="174"/>
        <v>0</v>
      </c>
      <c r="PU36" s="211"/>
      <c r="PV36" s="170"/>
      <c r="PW36" s="212"/>
      <c r="PX36" s="206"/>
      <c r="PY36" s="207"/>
      <c r="PZ36" s="208"/>
      <c r="QA36" s="209"/>
      <c r="QB36" s="209" t="e">
        <f t="shared" si="175"/>
        <v>#N/A</v>
      </c>
      <c r="QC36" s="199" t="e">
        <f t="shared" si="176"/>
        <v>#N/A</v>
      </c>
      <c r="QD36" s="200" t="e">
        <f t="shared" si="177"/>
        <v>#N/A</v>
      </c>
      <c r="QE36" s="200">
        <f t="shared" si="178"/>
        <v>0</v>
      </c>
      <c r="QF36" s="200">
        <f t="shared" si="179"/>
        <v>0</v>
      </c>
      <c r="QG36" s="200" t="e">
        <f t="shared" si="180"/>
        <v>#N/A</v>
      </c>
      <c r="QH36" s="210">
        <f t="shared" si="181"/>
        <v>0</v>
      </c>
      <c r="QI36" s="202">
        <f t="shared" si="182"/>
        <v>0</v>
      </c>
      <c r="QL36" s="211"/>
      <c r="QM36" s="170"/>
      <c r="QN36" s="212"/>
      <c r="QO36" s="206"/>
      <c r="QP36" s="207"/>
      <c r="QQ36" s="208"/>
      <c r="QR36" s="209"/>
      <c r="QS36" s="209" t="e">
        <f t="shared" si="183"/>
        <v>#N/A</v>
      </c>
      <c r="QT36" s="199" t="e">
        <f t="shared" si="184"/>
        <v>#N/A</v>
      </c>
      <c r="QU36" s="200" t="e">
        <f t="shared" si="185"/>
        <v>#N/A</v>
      </c>
      <c r="QV36" s="200">
        <f t="shared" si="186"/>
        <v>0</v>
      </c>
      <c r="QW36" s="200">
        <f t="shared" si="187"/>
        <v>0</v>
      </c>
      <c r="QX36" s="200" t="e">
        <f t="shared" si="188"/>
        <v>#N/A</v>
      </c>
      <c r="QY36" s="210">
        <f t="shared" si="189"/>
        <v>0</v>
      </c>
      <c r="QZ36" s="202">
        <f t="shared" si="190"/>
        <v>0</v>
      </c>
      <c r="RC36" s="211"/>
      <c r="RD36" s="170"/>
      <c r="RE36" s="212"/>
      <c r="RF36" s="206"/>
      <c r="RG36" s="207"/>
      <c r="RH36" s="208"/>
      <c r="RI36" s="209"/>
      <c r="RJ36" s="209" t="e">
        <f t="shared" si="191"/>
        <v>#N/A</v>
      </c>
      <c r="RK36" s="199" t="e">
        <f t="shared" si="192"/>
        <v>#N/A</v>
      </c>
      <c r="RL36" s="200" t="e">
        <f t="shared" si="193"/>
        <v>#N/A</v>
      </c>
      <c r="RM36" s="200">
        <f t="shared" si="194"/>
        <v>0</v>
      </c>
      <c r="RN36" s="200">
        <f t="shared" si="195"/>
        <v>0</v>
      </c>
      <c r="RO36" s="200" t="e">
        <f t="shared" si="196"/>
        <v>#N/A</v>
      </c>
      <c r="RP36" s="210">
        <f t="shared" si="197"/>
        <v>0</v>
      </c>
      <c r="RQ36" s="202">
        <f t="shared" si="198"/>
        <v>0</v>
      </c>
      <c r="RT36" s="211"/>
      <c r="RU36" s="170"/>
      <c r="RV36" s="212"/>
      <c r="RW36" s="206"/>
      <c r="RX36" s="207"/>
      <c r="RY36" s="208"/>
      <c r="RZ36" s="209"/>
      <c r="SA36" s="209" t="e">
        <f t="shared" si="199"/>
        <v>#N/A</v>
      </c>
      <c r="SB36" s="199" t="e">
        <f t="shared" si="200"/>
        <v>#N/A</v>
      </c>
      <c r="SC36" s="200" t="e">
        <f t="shared" si="201"/>
        <v>#N/A</v>
      </c>
      <c r="SD36" s="200">
        <f t="shared" si="202"/>
        <v>0</v>
      </c>
      <c r="SE36" s="200">
        <f t="shared" si="203"/>
        <v>0</v>
      </c>
      <c r="SF36" s="200" t="e">
        <f t="shared" si="204"/>
        <v>#N/A</v>
      </c>
      <c r="SG36" s="210">
        <f t="shared" si="205"/>
        <v>0</v>
      </c>
      <c r="SH36" s="202">
        <f t="shared" si="206"/>
        <v>0</v>
      </c>
      <c r="SK36" s="211"/>
      <c r="SL36" s="170"/>
      <c r="SM36" s="212"/>
      <c r="SN36" s="206"/>
      <c r="SO36" s="207"/>
      <c r="SP36" s="208"/>
      <c r="SQ36" s="209"/>
      <c r="SR36" s="209" t="e">
        <f t="shared" si="207"/>
        <v>#N/A</v>
      </c>
      <c r="SS36" s="199" t="e">
        <f t="shared" si="208"/>
        <v>#N/A</v>
      </c>
      <c r="ST36" s="200" t="e">
        <f t="shared" si="209"/>
        <v>#N/A</v>
      </c>
      <c r="SU36" s="200">
        <f t="shared" si="210"/>
        <v>0</v>
      </c>
      <c r="SV36" s="200">
        <f t="shared" si="211"/>
        <v>0</v>
      </c>
      <c r="SW36" s="200" t="e">
        <f t="shared" si="212"/>
        <v>#N/A</v>
      </c>
      <c r="SX36" s="210">
        <f t="shared" si="213"/>
        <v>0</v>
      </c>
      <c r="SY36" s="202">
        <f t="shared" si="214"/>
        <v>0</v>
      </c>
    </row>
    <row r="37" spans="2:519" ht="64.5" customHeight="1" thickTop="1" thickBot="1">
      <c r="B37" s="203" t="s">
        <v>215</v>
      </c>
      <c r="C37" s="223">
        <v>3.4</v>
      </c>
      <c r="D37" s="170" t="s">
        <v>256</v>
      </c>
      <c r="E37" s="227" t="s">
        <v>251</v>
      </c>
      <c r="F37" s="228">
        <v>1</v>
      </c>
      <c r="G37" s="207">
        <v>0</v>
      </c>
      <c r="H37" s="229">
        <f>+F37*G37</f>
        <v>0</v>
      </c>
      <c r="I37" s="646"/>
      <c r="L37" s="375" t="s">
        <v>215</v>
      </c>
      <c r="M37" s="398">
        <v>3.4</v>
      </c>
      <c r="N37" s="377" t="s">
        <v>256</v>
      </c>
      <c r="O37" s="400" t="s">
        <v>251</v>
      </c>
      <c r="P37" s="401">
        <v>1</v>
      </c>
      <c r="Q37" s="380">
        <v>60000</v>
      </c>
      <c r="R37" s="402">
        <f>+P37*Q37</f>
        <v>60000</v>
      </c>
      <c r="S37" s="162">
        <f t="shared" si="326"/>
        <v>1</v>
      </c>
      <c r="T37" s="190">
        <f t="shared" si="11"/>
        <v>1</v>
      </c>
      <c r="U37" s="190">
        <f t="shared" si="216"/>
        <v>1</v>
      </c>
      <c r="V37" s="190">
        <f t="shared" si="12"/>
        <v>1</v>
      </c>
      <c r="W37" s="190">
        <f t="shared" si="13"/>
        <v>1</v>
      </c>
      <c r="X37" s="200">
        <f t="shared" si="14"/>
        <v>1</v>
      </c>
      <c r="Y37" s="210">
        <f t="shared" si="15"/>
        <v>60000</v>
      </c>
      <c r="Z37" s="202">
        <f t="shared" si="16"/>
        <v>0</v>
      </c>
      <c r="AA37" s="185"/>
      <c r="AB37" s="185"/>
      <c r="AC37" s="375" t="s">
        <v>215</v>
      </c>
      <c r="AD37" s="398">
        <v>3.4</v>
      </c>
      <c r="AE37" s="377" t="s">
        <v>256</v>
      </c>
      <c r="AF37" s="400" t="s">
        <v>251</v>
      </c>
      <c r="AG37" s="401">
        <v>1</v>
      </c>
      <c r="AH37" s="380">
        <v>56025</v>
      </c>
      <c r="AI37" s="402">
        <f>+AG37*AH37</f>
        <v>56025</v>
      </c>
      <c r="AJ37" s="162">
        <f t="shared" si="327"/>
        <v>1</v>
      </c>
      <c r="AK37" s="190">
        <f t="shared" si="328"/>
        <v>1</v>
      </c>
      <c r="AL37" s="190">
        <f t="shared" si="329"/>
        <v>1</v>
      </c>
      <c r="AM37" s="190">
        <f t="shared" si="330"/>
        <v>1</v>
      </c>
      <c r="AN37" s="190">
        <f t="shared" si="331"/>
        <v>1</v>
      </c>
      <c r="AO37" s="200">
        <f t="shared" si="332"/>
        <v>1</v>
      </c>
      <c r="AP37" s="210">
        <f t="shared" si="333"/>
        <v>56025</v>
      </c>
      <c r="AQ37" s="202">
        <f t="shared" si="334"/>
        <v>0</v>
      </c>
      <c r="AR37" s="185"/>
      <c r="AS37" s="185"/>
      <c r="AT37" s="461" t="s">
        <v>215</v>
      </c>
      <c r="AU37" s="471">
        <v>3.4</v>
      </c>
      <c r="AV37" s="170" t="s">
        <v>256</v>
      </c>
      <c r="AW37" s="477" t="s">
        <v>251</v>
      </c>
      <c r="AX37" s="464">
        <v>1</v>
      </c>
      <c r="AY37" s="455">
        <v>125000</v>
      </c>
      <c r="AZ37" s="466">
        <f>+AX37*AY37</f>
        <v>125000</v>
      </c>
      <c r="BA37" s="162">
        <f t="shared" si="335"/>
        <v>1</v>
      </c>
      <c r="BB37" s="190">
        <f t="shared" si="336"/>
        <v>1</v>
      </c>
      <c r="BC37" s="190">
        <f t="shared" si="337"/>
        <v>1</v>
      </c>
      <c r="BD37" s="190">
        <f t="shared" si="338"/>
        <v>1</v>
      </c>
      <c r="BE37" s="190">
        <f t="shared" si="339"/>
        <v>1</v>
      </c>
      <c r="BF37" s="200">
        <f t="shared" si="340"/>
        <v>1</v>
      </c>
      <c r="BG37" s="210">
        <f t="shared" si="341"/>
        <v>125000</v>
      </c>
      <c r="BH37" s="202">
        <f t="shared" si="342"/>
        <v>0</v>
      </c>
      <c r="BK37" s="461" t="s">
        <v>215</v>
      </c>
      <c r="BL37" s="533">
        <v>3.4</v>
      </c>
      <c r="BM37" s="522" t="s">
        <v>256</v>
      </c>
      <c r="BN37" s="535" t="s">
        <v>251</v>
      </c>
      <c r="BO37" s="536">
        <v>1</v>
      </c>
      <c r="BP37" s="380">
        <v>90801.749999999985</v>
      </c>
      <c r="BQ37" s="537">
        <f>+BO37*BP37</f>
        <v>90801.749999999985</v>
      </c>
      <c r="BR37" s="162">
        <f t="shared" si="343"/>
        <v>1</v>
      </c>
      <c r="BS37" s="190">
        <f t="shared" si="344"/>
        <v>1</v>
      </c>
      <c r="BT37" s="190">
        <f t="shared" si="345"/>
        <v>1</v>
      </c>
      <c r="BU37" s="190">
        <f t="shared" si="346"/>
        <v>1</v>
      </c>
      <c r="BV37" s="190">
        <f t="shared" si="347"/>
        <v>1</v>
      </c>
      <c r="BW37" s="200">
        <f t="shared" si="348"/>
        <v>1</v>
      </c>
      <c r="BX37" s="210">
        <f t="shared" si="349"/>
        <v>90802</v>
      </c>
      <c r="BY37" s="202">
        <f t="shared" si="350"/>
        <v>-0.25000000001455192</v>
      </c>
      <c r="CB37" s="461" t="s">
        <v>215</v>
      </c>
      <c r="CC37" s="533">
        <v>3.4</v>
      </c>
      <c r="CD37" s="522" t="s">
        <v>256</v>
      </c>
      <c r="CE37" s="535" t="s">
        <v>251</v>
      </c>
      <c r="CF37" s="536">
        <v>1</v>
      </c>
      <c r="CG37" s="380">
        <v>58000</v>
      </c>
      <c r="CH37" s="537">
        <f>+CF37*CG37</f>
        <v>58000</v>
      </c>
      <c r="CI37" s="162">
        <f t="shared" si="351"/>
        <v>1</v>
      </c>
      <c r="CJ37" s="190">
        <f t="shared" si="352"/>
        <v>1</v>
      </c>
      <c r="CK37" s="190">
        <f t="shared" si="353"/>
        <v>1</v>
      </c>
      <c r="CL37" s="190">
        <f t="shared" si="354"/>
        <v>1</v>
      </c>
      <c r="CM37" s="190">
        <f t="shared" si="355"/>
        <v>1</v>
      </c>
      <c r="CN37" s="200">
        <f t="shared" si="356"/>
        <v>1</v>
      </c>
      <c r="CO37" s="210">
        <f t="shared" si="357"/>
        <v>58000</v>
      </c>
      <c r="CP37" s="202">
        <f t="shared" si="358"/>
        <v>0</v>
      </c>
      <c r="CS37" s="461" t="s">
        <v>215</v>
      </c>
      <c r="CT37" s="533">
        <v>3.4</v>
      </c>
      <c r="CU37" s="522" t="s">
        <v>256</v>
      </c>
      <c r="CV37" s="535" t="s">
        <v>251</v>
      </c>
      <c r="CW37" s="536">
        <v>1</v>
      </c>
      <c r="CX37" s="565">
        <v>72755</v>
      </c>
      <c r="CY37" s="537">
        <f>+CW37*CX37</f>
        <v>72755</v>
      </c>
      <c r="CZ37" s="162">
        <f t="shared" si="359"/>
        <v>1</v>
      </c>
      <c r="DA37" s="190">
        <f t="shared" si="360"/>
        <v>1</v>
      </c>
      <c r="DB37" s="190">
        <f t="shared" si="361"/>
        <v>1</v>
      </c>
      <c r="DC37" s="190">
        <f t="shared" si="362"/>
        <v>1</v>
      </c>
      <c r="DD37" s="190">
        <f t="shared" si="363"/>
        <v>1</v>
      </c>
      <c r="DE37" s="200">
        <f t="shared" si="364"/>
        <v>1</v>
      </c>
      <c r="DF37" s="210">
        <f t="shared" si="365"/>
        <v>72755</v>
      </c>
      <c r="DG37" s="202">
        <f t="shared" si="366"/>
        <v>0</v>
      </c>
      <c r="DJ37" s="461" t="s">
        <v>215</v>
      </c>
      <c r="DK37" s="533">
        <v>3.4</v>
      </c>
      <c r="DL37" s="569" t="s">
        <v>256</v>
      </c>
      <c r="DM37" s="535" t="s">
        <v>251</v>
      </c>
      <c r="DN37" s="536">
        <v>1</v>
      </c>
      <c r="DO37" s="380">
        <v>65520</v>
      </c>
      <c r="DP37" s="537">
        <f>+DN37*DO37</f>
        <v>65520</v>
      </c>
      <c r="DQ37" s="162">
        <f t="shared" si="367"/>
        <v>1</v>
      </c>
      <c r="DR37" s="190">
        <f t="shared" si="368"/>
        <v>1</v>
      </c>
      <c r="DS37" s="190">
        <f t="shared" si="369"/>
        <v>1</v>
      </c>
      <c r="DT37" s="190">
        <f t="shared" si="370"/>
        <v>1</v>
      </c>
      <c r="DU37" s="190">
        <f t="shared" si="371"/>
        <v>1</v>
      </c>
      <c r="DV37" s="200">
        <f t="shared" si="372"/>
        <v>1</v>
      </c>
      <c r="DW37" s="210">
        <f t="shared" si="373"/>
        <v>65520</v>
      </c>
      <c r="DX37" s="202">
        <f t="shared" si="374"/>
        <v>0</v>
      </c>
      <c r="EA37" s="461" t="s">
        <v>215</v>
      </c>
      <c r="EB37" s="533">
        <v>3.4</v>
      </c>
      <c r="EC37" s="522" t="s">
        <v>256</v>
      </c>
      <c r="ED37" s="535" t="s">
        <v>251</v>
      </c>
      <c r="EE37" s="536">
        <v>1</v>
      </c>
      <c r="EF37" s="380">
        <v>101500</v>
      </c>
      <c r="EG37" s="381">
        <f t="shared" si="47"/>
        <v>101500</v>
      </c>
      <c r="EH37" s="162">
        <f t="shared" si="375"/>
        <v>1</v>
      </c>
      <c r="EI37" s="190">
        <f t="shared" si="376"/>
        <v>1</v>
      </c>
      <c r="EJ37" s="190">
        <f t="shared" si="377"/>
        <v>1</v>
      </c>
      <c r="EK37" s="190">
        <f t="shared" si="378"/>
        <v>1</v>
      </c>
      <c r="EL37" s="190">
        <f t="shared" si="379"/>
        <v>1</v>
      </c>
      <c r="EM37" s="200">
        <f t="shared" si="380"/>
        <v>1</v>
      </c>
      <c r="EN37" s="210">
        <f t="shared" si="381"/>
        <v>101500</v>
      </c>
      <c r="EO37" s="202">
        <f t="shared" si="382"/>
        <v>0</v>
      </c>
      <c r="ER37" s="461" t="s">
        <v>215</v>
      </c>
      <c r="ES37" s="533">
        <v>3.4</v>
      </c>
      <c r="ET37" s="522" t="s">
        <v>256</v>
      </c>
      <c r="EU37" s="535" t="s">
        <v>251</v>
      </c>
      <c r="EV37" s="536">
        <v>1</v>
      </c>
      <c r="EW37" s="380">
        <v>90350</v>
      </c>
      <c r="EX37" s="537">
        <f>+EV37*EW37</f>
        <v>90350</v>
      </c>
      <c r="EY37" s="162">
        <f t="shared" si="383"/>
        <v>1</v>
      </c>
      <c r="EZ37" s="190">
        <f t="shared" si="384"/>
        <v>1</v>
      </c>
      <c r="FA37" s="190">
        <f t="shared" si="385"/>
        <v>1</v>
      </c>
      <c r="FB37" s="190">
        <f t="shared" si="386"/>
        <v>1</v>
      </c>
      <c r="FC37" s="190">
        <f t="shared" si="387"/>
        <v>1</v>
      </c>
      <c r="FD37" s="200">
        <f t="shared" si="388"/>
        <v>1</v>
      </c>
      <c r="FE37" s="210">
        <f t="shared" si="389"/>
        <v>90350</v>
      </c>
      <c r="FF37" s="202">
        <f t="shared" si="390"/>
        <v>0</v>
      </c>
      <c r="FI37" s="461" t="s">
        <v>215</v>
      </c>
      <c r="FJ37" s="533">
        <v>3.4</v>
      </c>
      <c r="FK37" s="522" t="s">
        <v>256</v>
      </c>
      <c r="FL37" s="535" t="s">
        <v>251</v>
      </c>
      <c r="FM37" s="536">
        <v>1</v>
      </c>
      <c r="FN37" s="380">
        <v>63709</v>
      </c>
      <c r="FO37" s="537">
        <f>+FM37*FN37</f>
        <v>63709</v>
      </c>
      <c r="FP37" s="162">
        <f t="shared" si="391"/>
        <v>1</v>
      </c>
      <c r="FQ37" s="190">
        <f t="shared" si="392"/>
        <v>1</v>
      </c>
      <c r="FR37" s="190">
        <f t="shared" si="393"/>
        <v>1</v>
      </c>
      <c r="FS37" s="190">
        <f t="shared" si="394"/>
        <v>1</v>
      </c>
      <c r="FT37" s="190">
        <f t="shared" si="395"/>
        <v>1</v>
      </c>
      <c r="FU37" s="200">
        <f t="shared" si="396"/>
        <v>1</v>
      </c>
      <c r="FV37" s="210">
        <f t="shared" si="397"/>
        <v>63709</v>
      </c>
      <c r="FW37" s="202">
        <f t="shared" si="398"/>
        <v>0</v>
      </c>
      <c r="FZ37" s="461" t="s">
        <v>215</v>
      </c>
      <c r="GA37" s="533">
        <v>3.4</v>
      </c>
      <c r="GB37" s="522" t="s">
        <v>256</v>
      </c>
      <c r="GC37" s="535" t="s">
        <v>251</v>
      </c>
      <c r="GD37" s="536">
        <v>1</v>
      </c>
      <c r="GE37" s="582">
        <v>92449</v>
      </c>
      <c r="GF37" s="537">
        <f>+GD37*GE37</f>
        <v>92449</v>
      </c>
      <c r="GG37" s="162">
        <f t="shared" si="399"/>
        <v>1</v>
      </c>
      <c r="GH37" s="190">
        <f t="shared" si="400"/>
        <v>1</v>
      </c>
      <c r="GI37" s="190">
        <f t="shared" si="401"/>
        <v>1</v>
      </c>
      <c r="GJ37" s="190">
        <f t="shared" si="402"/>
        <v>1</v>
      </c>
      <c r="GK37" s="190">
        <f t="shared" si="403"/>
        <v>1</v>
      </c>
      <c r="GL37" s="200">
        <f t="shared" si="404"/>
        <v>1</v>
      </c>
      <c r="GM37" s="210">
        <f t="shared" si="405"/>
        <v>92449</v>
      </c>
      <c r="GN37" s="202">
        <f t="shared" si="406"/>
        <v>0</v>
      </c>
      <c r="GQ37" s="461" t="s">
        <v>215</v>
      </c>
      <c r="GR37" s="533">
        <v>3.4</v>
      </c>
      <c r="GS37" s="522" t="s">
        <v>256</v>
      </c>
      <c r="GT37" s="535" t="s">
        <v>251</v>
      </c>
      <c r="GU37" s="536">
        <v>1</v>
      </c>
      <c r="GV37" s="380">
        <v>95000</v>
      </c>
      <c r="GW37" s="537">
        <f>+GU37*GV37</f>
        <v>95000</v>
      </c>
      <c r="GX37" s="162">
        <f t="shared" si="407"/>
        <v>1</v>
      </c>
      <c r="GY37" s="190">
        <f t="shared" si="408"/>
        <v>1</v>
      </c>
      <c r="GZ37" s="190">
        <f t="shared" si="409"/>
        <v>1</v>
      </c>
      <c r="HA37" s="190">
        <f t="shared" si="410"/>
        <v>1</v>
      </c>
      <c r="HB37" s="190">
        <f t="shared" si="411"/>
        <v>1</v>
      </c>
      <c r="HC37" s="200">
        <f t="shared" si="412"/>
        <v>1</v>
      </c>
      <c r="HD37" s="210">
        <f t="shared" si="413"/>
        <v>95000</v>
      </c>
      <c r="HE37" s="202">
        <f t="shared" si="414"/>
        <v>0</v>
      </c>
      <c r="HH37" s="461" t="s">
        <v>215</v>
      </c>
      <c r="HI37" s="533">
        <v>3.4</v>
      </c>
      <c r="HJ37" s="522" t="s">
        <v>256</v>
      </c>
      <c r="HK37" s="535" t="s">
        <v>251</v>
      </c>
      <c r="HL37" s="536">
        <v>1</v>
      </c>
      <c r="HM37" s="380">
        <v>66410</v>
      </c>
      <c r="HN37" s="537">
        <f>+HL37*HM37</f>
        <v>66410</v>
      </c>
      <c r="HO37" s="162">
        <f t="shared" si="415"/>
        <v>1</v>
      </c>
      <c r="HP37" s="190">
        <f t="shared" si="416"/>
        <v>1</v>
      </c>
      <c r="HQ37" s="190">
        <f t="shared" si="417"/>
        <v>1</v>
      </c>
      <c r="HR37" s="190">
        <f t="shared" si="418"/>
        <v>1</v>
      </c>
      <c r="HS37" s="190">
        <f t="shared" si="419"/>
        <v>1</v>
      </c>
      <c r="HT37" s="200">
        <f t="shared" si="420"/>
        <v>1</v>
      </c>
      <c r="HU37" s="210">
        <f t="shared" si="421"/>
        <v>66410</v>
      </c>
      <c r="HV37" s="202">
        <f t="shared" si="422"/>
        <v>0</v>
      </c>
      <c r="HY37" s="211"/>
      <c r="HZ37" s="170"/>
      <c r="IA37" s="212"/>
      <c r="IB37" s="206"/>
      <c r="IC37" s="207"/>
      <c r="ID37" s="208"/>
      <c r="IE37" s="225"/>
      <c r="IF37" s="209" t="e">
        <f t="shared" si="79"/>
        <v>#N/A</v>
      </c>
      <c r="IG37" s="199" t="e">
        <f t="shared" si="80"/>
        <v>#N/A</v>
      </c>
      <c r="IH37" s="200" t="e">
        <f t="shared" si="81"/>
        <v>#N/A</v>
      </c>
      <c r="II37" s="200">
        <f t="shared" si="82"/>
        <v>0</v>
      </c>
      <c r="IJ37" s="200">
        <f t="shared" si="83"/>
        <v>0</v>
      </c>
      <c r="IK37" s="200" t="e">
        <f t="shared" si="84"/>
        <v>#N/A</v>
      </c>
      <c r="IL37" s="210">
        <f t="shared" si="85"/>
        <v>0</v>
      </c>
      <c r="IM37" s="202">
        <f t="shared" si="86"/>
        <v>0</v>
      </c>
      <c r="IP37" s="211"/>
      <c r="IQ37" s="170"/>
      <c r="IR37" s="212"/>
      <c r="IS37" s="206"/>
      <c r="IT37" s="207"/>
      <c r="IU37" s="208"/>
      <c r="IV37" s="225"/>
      <c r="IW37" s="209" t="e">
        <f t="shared" si="87"/>
        <v>#N/A</v>
      </c>
      <c r="IX37" s="199" t="e">
        <f t="shared" si="88"/>
        <v>#N/A</v>
      </c>
      <c r="IY37" s="200" t="e">
        <f t="shared" si="89"/>
        <v>#N/A</v>
      </c>
      <c r="IZ37" s="200">
        <f t="shared" si="90"/>
        <v>0</v>
      </c>
      <c r="JA37" s="200">
        <f t="shared" si="91"/>
        <v>0</v>
      </c>
      <c r="JB37" s="200" t="e">
        <f t="shared" si="92"/>
        <v>#N/A</v>
      </c>
      <c r="JC37" s="210">
        <f t="shared" si="93"/>
        <v>0</v>
      </c>
      <c r="JD37" s="202">
        <f t="shared" si="94"/>
        <v>0</v>
      </c>
      <c r="JG37" s="211"/>
      <c r="JH37" s="170"/>
      <c r="JI37" s="212"/>
      <c r="JJ37" s="206"/>
      <c r="JK37" s="207"/>
      <c r="JL37" s="208"/>
      <c r="JM37" s="225"/>
      <c r="JN37" s="209" t="e">
        <f t="shared" si="95"/>
        <v>#N/A</v>
      </c>
      <c r="JO37" s="199" t="e">
        <f t="shared" si="96"/>
        <v>#N/A</v>
      </c>
      <c r="JP37" s="200" t="e">
        <f t="shared" si="97"/>
        <v>#N/A</v>
      </c>
      <c r="JQ37" s="200">
        <f t="shared" si="98"/>
        <v>0</v>
      </c>
      <c r="JR37" s="200">
        <f t="shared" si="99"/>
        <v>0</v>
      </c>
      <c r="JS37" s="200" t="e">
        <f t="shared" si="100"/>
        <v>#N/A</v>
      </c>
      <c r="JT37" s="210">
        <f t="shared" si="101"/>
        <v>0</v>
      </c>
      <c r="JU37" s="202">
        <f t="shared" si="102"/>
        <v>0</v>
      </c>
      <c r="JX37" s="211"/>
      <c r="JY37" s="170"/>
      <c r="JZ37" s="212"/>
      <c r="KA37" s="206"/>
      <c r="KB37" s="207"/>
      <c r="KC37" s="208"/>
      <c r="KD37" s="225"/>
      <c r="KE37" s="209" t="e">
        <f t="shared" si="103"/>
        <v>#N/A</v>
      </c>
      <c r="KF37" s="199" t="e">
        <f t="shared" si="104"/>
        <v>#N/A</v>
      </c>
      <c r="KG37" s="200" t="e">
        <f t="shared" si="105"/>
        <v>#N/A</v>
      </c>
      <c r="KH37" s="200">
        <f t="shared" si="106"/>
        <v>0</v>
      </c>
      <c r="KI37" s="200">
        <f t="shared" si="107"/>
        <v>0</v>
      </c>
      <c r="KJ37" s="200" t="e">
        <f t="shared" si="108"/>
        <v>#N/A</v>
      </c>
      <c r="KK37" s="210">
        <f t="shared" si="109"/>
        <v>0</v>
      </c>
      <c r="KL37" s="202">
        <f t="shared" si="110"/>
        <v>0</v>
      </c>
      <c r="KO37" s="211"/>
      <c r="KP37" s="170"/>
      <c r="KQ37" s="212"/>
      <c r="KR37" s="206"/>
      <c r="KS37" s="207"/>
      <c r="KT37" s="208"/>
      <c r="KU37" s="225"/>
      <c r="KV37" s="209" t="e">
        <f t="shared" si="111"/>
        <v>#N/A</v>
      </c>
      <c r="KW37" s="199" t="e">
        <f t="shared" si="112"/>
        <v>#N/A</v>
      </c>
      <c r="KX37" s="200" t="e">
        <f t="shared" si="113"/>
        <v>#N/A</v>
      </c>
      <c r="KY37" s="200">
        <f t="shared" si="114"/>
        <v>0</v>
      </c>
      <c r="KZ37" s="200">
        <f t="shared" si="115"/>
        <v>0</v>
      </c>
      <c r="LA37" s="200" t="e">
        <f t="shared" si="116"/>
        <v>#N/A</v>
      </c>
      <c r="LB37" s="210">
        <f t="shared" si="117"/>
        <v>0</v>
      </c>
      <c r="LC37" s="202">
        <f t="shared" si="118"/>
        <v>0</v>
      </c>
      <c r="LF37" s="211"/>
      <c r="LG37" s="170"/>
      <c r="LH37" s="212"/>
      <c r="LI37" s="206"/>
      <c r="LJ37" s="207"/>
      <c r="LK37" s="208"/>
      <c r="LL37" s="225"/>
      <c r="LM37" s="209" t="e">
        <f t="shared" si="119"/>
        <v>#N/A</v>
      </c>
      <c r="LN37" s="199" t="e">
        <f t="shared" si="120"/>
        <v>#N/A</v>
      </c>
      <c r="LO37" s="200" t="e">
        <f t="shared" si="121"/>
        <v>#N/A</v>
      </c>
      <c r="LP37" s="200">
        <f t="shared" si="122"/>
        <v>0</v>
      </c>
      <c r="LQ37" s="200">
        <f t="shared" si="123"/>
        <v>0</v>
      </c>
      <c r="LR37" s="200" t="e">
        <f t="shared" si="124"/>
        <v>#N/A</v>
      </c>
      <c r="LS37" s="210">
        <f t="shared" si="125"/>
        <v>0</v>
      </c>
      <c r="LT37" s="202">
        <f t="shared" si="126"/>
        <v>0</v>
      </c>
      <c r="LW37" s="211"/>
      <c r="LX37" s="170"/>
      <c r="LY37" s="212"/>
      <c r="LZ37" s="206"/>
      <c r="MA37" s="207"/>
      <c r="MB37" s="208"/>
      <c r="MC37" s="225"/>
      <c r="MD37" s="209" t="e">
        <f t="shared" si="127"/>
        <v>#N/A</v>
      </c>
      <c r="ME37" s="199" t="e">
        <f t="shared" si="128"/>
        <v>#N/A</v>
      </c>
      <c r="MF37" s="200" t="e">
        <f t="shared" si="129"/>
        <v>#N/A</v>
      </c>
      <c r="MG37" s="200">
        <f t="shared" si="130"/>
        <v>0</v>
      </c>
      <c r="MH37" s="200">
        <f t="shared" si="131"/>
        <v>0</v>
      </c>
      <c r="MI37" s="200" t="e">
        <f t="shared" si="132"/>
        <v>#N/A</v>
      </c>
      <c r="MJ37" s="210">
        <f t="shared" si="133"/>
        <v>0</v>
      </c>
      <c r="MK37" s="202">
        <f t="shared" si="134"/>
        <v>0</v>
      </c>
      <c r="MN37" s="211"/>
      <c r="MO37" s="170"/>
      <c r="MP37" s="212"/>
      <c r="MQ37" s="206"/>
      <c r="MR37" s="207"/>
      <c r="MS37" s="208"/>
      <c r="MT37" s="225"/>
      <c r="MU37" s="209" t="e">
        <f t="shared" si="135"/>
        <v>#N/A</v>
      </c>
      <c r="MV37" s="199" t="e">
        <f t="shared" si="136"/>
        <v>#N/A</v>
      </c>
      <c r="MW37" s="200" t="e">
        <f t="shared" si="137"/>
        <v>#N/A</v>
      </c>
      <c r="MX37" s="200">
        <f t="shared" si="138"/>
        <v>0</v>
      </c>
      <c r="MY37" s="200">
        <f t="shared" si="139"/>
        <v>0</v>
      </c>
      <c r="MZ37" s="200" t="e">
        <f t="shared" si="140"/>
        <v>#N/A</v>
      </c>
      <c r="NA37" s="210">
        <f t="shared" si="141"/>
        <v>0</v>
      </c>
      <c r="NB37" s="202">
        <f t="shared" si="142"/>
        <v>0</v>
      </c>
      <c r="NE37" s="211"/>
      <c r="NF37" s="170"/>
      <c r="NG37" s="212"/>
      <c r="NH37" s="206"/>
      <c r="NI37" s="207"/>
      <c r="NJ37" s="208"/>
      <c r="NK37" s="225"/>
      <c r="NL37" s="209" t="e">
        <f t="shared" si="143"/>
        <v>#N/A</v>
      </c>
      <c r="NM37" s="199" t="e">
        <f t="shared" si="144"/>
        <v>#N/A</v>
      </c>
      <c r="NN37" s="200" t="e">
        <f t="shared" si="145"/>
        <v>#N/A</v>
      </c>
      <c r="NO37" s="200">
        <f t="shared" si="146"/>
        <v>0</v>
      </c>
      <c r="NP37" s="200">
        <f t="shared" si="147"/>
        <v>0</v>
      </c>
      <c r="NQ37" s="200" t="e">
        <f t="shared" si="148"/>
        <v>#N/A</v>
      </c>
      <c r="NR37" s="210">
        <f t="shared" si="149"/>
        <v>0</v>
      </c>
      <c r="NS37" s="202">
        <f t="shared" si="150"/>
        <v>0</v>
      </c>
      <c r="NV37" s="211"/>
      <c r="NW37" s="170"/>
      <c r="NX37" s="212"/>
      <c r="NY37" s="206"/>
      <c r="NZ37" s="207"/>
      <c r="OA37" s="208"/>
      <c r="OB37" s="225"/>
      <c r="OC37" s="209" t="e">
        <f t="shared" si="151"/>
        <v>#N/A</v>
      </c>
      <c r="OD37" s="199" t="e">
        <f t="shared" si="152"/>
        <v>#N/A</v>
      </c>
      <c r="OE37" s="200" t="e">
        <f t="shared" si="153"/>
        <v>#N/A</v>
      </c>
      <c r="OF37" s="200">
        <f t="shared" si="154"/>
        <v>0</v>
      </c>
      <c r="OG37" s="200">
        <f t="shared" si="155"/>
        <v>0</v>
      </c>
      <c r="OH37" s="200" t="e">
        <f t="shared" si="156"/>
        <v>#N/A</v>
      </c>
      <c r="OI37" s="210">
        <f t="shared" si="157"/>
        <v>0</v>
      </c>
      <c r="OJ37" s="202">
        <f t="shared" si="158"/>
        <v>0</v>
      </c>
      <c r="OM37" s="211"/>
      <c r="ON37" s="170"/>
      <c r="OO37" s="212"/>
      <c r="OP37" s="206"/>
      <c r="OQ37" s="207"/>
      <c r="OR37" s="208"/>
      <c r="OS37" s="225"/>
      <c r="OT37" s="209" t="e">
        <f t="shared" si="159"/>
        <v>#N/A</v>
      </c>
      <c r="OU37" s="199" t="e">
        <f t="shared" si="160"/>
        <v>#N/A</v>
      </c>
      <c r="OV37" s="200" t="e">
        <f t="shared" si="161"/>
        <v>#N/A</v>
      </c>
      <c r="OW37" s="200">
        <f t="shared" si="162"/>
        <v>0</v>
      </c>
      <c r="OX37" s="200">
        <f t="shared" si="163"/>
        <v>0</v>
      </c>
      <c r="OY37" s="200" t="e">
        <f t="shared" si="164"/>
        <v>#N/A</v>
      </c>
      <c r="OZ37" s="210">
        <f t="shared" si="165"/>
        <v>0</v>
      </c>
      <c r="PA37" s="202">
        <f t="shared" si="166"/>
        <v>0</v>
      </c>
      <c r="PD37" s="211"/>
      <c r="PE37" s="170"/>
      <c r="PF37" s="212"/>
      <c r="PG37" s="206"/>
      <c r="PH37" s="207"/>
      <c r="PI37" s="208"/>
      <c r="PJ37" s="225"/>
      <c r="PK37" s="209" t="e">
        <f t="shared" si="167"/>
        <v>#N/A</v>
      </c>
      <c r="PL37" s="199" t="e">
        <f t="shared" si="168"/>
        <v>#N/A</v>
      </c>
      <c r="PM37" s="200" t="e">
        <f t="shared" si="169"/>
        <v>#N/A</v>
      </c>
      <c r="PN37" s="200">
        <f t="shared" si="170"/>
        <v>0</v>
      </c>
      <c r="PO37" s="200">
        <f t="shared" si="171"/>
        <v>0</v>
      </c>
      <c r="PP37" s="200" t="e">
        <f t="shared" si="172"/>
        <v>#N/A</v>
      </c>
      <c r="PQ37" s="210">
        <f t="shared" si="173"/>
        <v>0</v>
      </c>
      <c r="PR37" s="202">
        <f t="shared" si="174"/>
        <v>0</v>
      </c>
      <c r="PU37" s="211"/>
      <c r="PV37" s="170"/>
      <c r="PW37" s="212"/>
      <c r="PX37" s="206"/>
      <c r="PY37" s="207"/>
      <c r="PZ37" s="208"/>
      <c r="QA37" s="225"/>
      <c r="QB37" s="209" t="e">
        <f t="shared" si="175"/>
        <v>#N/A</v>
      </c>
      <c r="QC37" s="199" t="e">
        <f t="shared" si="176"/>
        <v>#N/A</v>
      </c>
      <c r="QD37" s="200" t="e">
        <f t="shared" si="177"/>
        <v>#N/A</v>
      </c>
      <c r="QE37" s="200">
        <f t="shared" si="178"/>
        <v>0</v>
      </c>
      <c r="QF37" s="200">
        <f t="shared" si="179"/>
        <v>0</v>
      </c>
      <c r="QG37" s="200" t="e">
        <f t="shared" si="180"/>
        <v>#N/A</v>
      </c>
      <c r="QH37" s="210">
        <f t="shared" si="181"/>
        <v>0</v>
      </c>
      <c r="QI37" s="202">
        <f t="shared" si="182"/>
        <v>0</v>
      </c>
      <c r="QL37" s="211"/>
      <c r="QM37" s="170"/>
      <c r="QN37" s="212"/>
      <c r="QO37" s="206"/>
      <c r="QP37" s="207"/>
      <c r="QQ37" s="208"/>
      <c r="QR37" s="225"/>
      <c r="QS37" s="209" t="e">
        <f t="shared" si="183"/>
        <v>#N/A</v>
      </c>
      <c r="QT37" s="199" t="e">
        <f t="shared" si="184"/>
        <v>#N/A</v>
      </c>
      <c r="QU37" s="200" t="e">
        <f t="shared" si="185"/>
        <v>#N/A</v>
      </c>
      <c r="QV37" s="200">
        <f t="shared" si="186"/>
        <v>0</v>
      </c>
      <c r="QW37" s="200">
        <f t="shared" si="187"/>
        <v>0</v>
      </c>
      <c r="QX37" s="200" t="e">
        <f t="shared" si="188"/>
        <v>#N/A</v>
      </c>
      <c r="QY37" s="210">
        <f t="shared" si="189"/>
        <v>0</v>
      </c>
      <c r="QZ37" s="202">
        <f t="shared" si="190"/>
        <v>0</v>
      </c>
      <c r="RC37" s="211"/>
      <c r="RD37" s="170"/>
      <c r="RE37" s="212"/>
      <c r="RF37" s="206"/>
      <c r="RG37" s="207"/>
      <c r="RH37" s="208"/>
      <c r="RI37" s="225"/>
      <c r="RJ37" s="209" t="e">
        <f t="shared" si="191"/>
        <v>#N/A</v>
      </c>
      <c r="RK37" s="199" t="e">
        <f t="shared" si="192"/>
        <v>#N/A</v>
      </c>
      <c r="RL37" s="200" t="e">
        <f t="shared" si="193"/>
        <v>#N/A</v>
      </c>
      <c r="RM37" s="200">
        <f t="shared" si="194"/>
        <v>0</v>
      </c>
      <c r="RN37" s="200">
        <f t="shared" si="195"/>
        <v>0</v>
      </c>
      <c r="RO37" s="200" t="e">
        <f t="shared" si="196"/>
        <v>#N/A</v>
      </c>
      <c r="RP37" s="210">
        <f t="shared" si="197"/>
        <v>0</v>
      </c>
      <c r="RQ37" s="202">
        <f t="shared" si="198"/>
        <v>0</v>
      </c>
      <c r="RT37" s="211"/>
      <c r="RU37" s="170"/>
      <c r="RV37" s="212"/>
      <c r="RW37" s="206"/>
      <c r="RX37" s="207"/>
      <c r="RY37" s="208"/>
      <c r="RZ37" s="225"/>
      <c r="SA37" s="209" t="e">
        <f t="shared" si="199"/>
        <v>#N/A</v>
      </c>
      <c r="SB37" s="199" t="e">
        <f t="shared" si="200"/>
        <v>#N/A</v>
      </c>
      <c r="SC37" s="200" t="e">
        <f t="shared" si="201"/>
        <v>#N/A</v>
      </c>
      <c r="SD37" s="200">
        <f t="shared" si="202"/>
        <v>0</v>
      </c>
      <c r="SE37" s="200">
        <f t="shared" si="203"/>
        <v>0</v>
      </c>
      <c r="SF37" s="200" t="e">
        <f t="shared" si="204"/>
        <v>#N/A</v>
      </c>
      <c r="SG37" s="210">
        <f t="shared" si="205"/>
        <v>0</v>
      </c>
      <c r="SH37" s="202">
        <f t="shared" si="206"/>
        <v>0</v>
      </c>
      <c r="SK37" s="211"/>
      <c r="SL37" s="170"/>
      <c r="SM37" s="212"/>
      <c r="SN37" s="206"/>
      <c r="SO37" s="207"/>
      <c r="SP37" s="208"/>
      <c r="SQ37" s="225"/>
      <c r="SR37" s="209" t="e">
        <f t="shared" si="207"/>
        <v>#N/A</v>
      </c>
      <c r="SS37" s="199" t="e">
        <f t="shared" si="208"/>
        <v>#N/A</v>
      </c>
      <c r="ST37" s="200" t="e">
        <f t="shared" si="209"/>
        <v>#N/A</v>
      </c>
      <c r="SU37" s="200">
        <f t="shared" si="210"/>
        <v>0</v>
      </c>
      <c r="SV37" s="200">
        <f t="shared" si="211"/>
        <v>0</v>
      </c>
      <c r="SW37" s="200" t="e">
        <f t="shared" si="212"/>
        <v>#N/A</v>
      </c>
      <c r="SX37" s="210">
        <f t="shared" si="213"/>
        <v>0</v>
      </c>
      <c r="SY37" s="202">
        <f t="shared" si="214"/>
        <v>0</v>
      </c>
    </row>
    <row r="38" spans="2:519" ht="87.75" customHeight="1" thickTop="1" thickBot="1">
      <c r="B38" s="203" t="s">
        <v>215</v>
      </c>
      <c r="C38" s="223">
        <v>3.5</v>
      </c>
      <c r="D38" s="170" t="s">
        <v>257</v>
      </c>
      <c r="E38" s="227" t="s">
        <v>251</v>
      </c>
      <c r="F38" s="228">
        <v>1</v>
      </c>
      <c r="G38" s="207">
        <v>0</v>
      </c>
      <c r="H38" s="229">
        <f>G38*F38</f>
        <v>0</v>
      </c>
      <c r="I38" s="646"/>
      <c r="L38" s="375" t="s">
        <v>215</v>
      </c>
      <c r="M38" s="398">
        <v>3.5</v>
      </c>
      <c r="N38" s="377" t="s">
        <v>257</v>
      </c>
      <c r="O38" s="400" t="s">
        <v>251</v>
      </c>
      <c r="P38" s="401">
        <v>1</v>
      </c>
      <c r="Q38" s="380">
        <v>30000</v>
      </c>
      <c r="R38" s="402">
        <f>Q38*P38</f>
        <v>30000</v>
      </c>
      <c r="S38" s="162">
        <f t="shared" si="326"/>
        <v>1</v>
      </c>
      <c r="T38" s="190">
        <f t="shared" si="11"/>
        <v>1</v>
      </c>
      <c r="U38" s="190">
        <f t="shared" si="216"/>
        <v>1</v>
      </c>
      <c r="V38" s="190">
        <f t="shared" si="12"/>
        <v>1</v>
      </c>
      <c r="W38" s="190">
        <f t="shared" si="13"/>
        <v>1</v>
      </c>
      <c r="X38" s="200">
        <f t="shared" si="14"/>
        <v>1</v>
      </c>
      <c r="Y38" s="210">
        <f t="shared" si="15"/>
        <v>30000</v>
      </c>
      <c r="Z38" s="202">
        <f t="shared" si="16"/>
        <v>0</v>
      </c>
      <c r="AA38" s="185"/>
      <c r="AB38" s="185"/>
      <c r="AC38" s="375" t="s">
        <v>215</v>
      </c>
      <c r="AD38" s="398">
        <v>3.5</v>
      </c>
      <c r="AE38" s="377" t="s">
        <v>257</v>
      </c>
      <c r="AF38" s="400" t="s">
        <v>251</v>
      </c>
      <c r="AG38" s="401">
        <v>1</v>
      </c>
      <c r="AH38" s="380">
        <v>18675</v>
      </c>
      <c r="AI38" s="402">
        <f>AH38*AG38</f>
        <v>18675</v>
      </c>
      <c r="AJ38" s="162">
        <f t="shared" si="327"/>
        <v>1</v>
      </c>
      <c r="AK38" s="190">
        <f t="shared" si="328"/>
        <v>1</v>
      </c>
      <c r="AL38" s="190">
        <f t="shared" si="329"/>
        <v>1</v>
      </c>
      <c r="AM38" s="190">
        <f t="shared" si="330"/>
        <v>1</v>
      </c>
      <c r="AN38" s="190">
        <f t="shared" si="331"/>
        <v>1</v>
      </c>
      <c r="AO38" s="200">
        <f t="shared" si="332"/>
        <v>1</v>
      </c>
      <c r="AP38" s="210">
        <f t="shared" si="333"/>
        <v>18675</v>
      </c>
      <c r="AQ38" s="202">
        <f t="shared" si="334"/>
        <v>0</v>
      </c>
      <c r="AR38" s="185"/>
      <c r="AS38" s="185"/>
      <c r="AT38" s="461" t="s">
        <v>215</v>
      </c>
      <c r="AU38" s="471">
        <v>3.5</v>
      </c>
      <c r="AV38" s="170" t="s">
        <v>257</v>
      </c>
      <c r="AW38" s="477" t="s">
        <v>251</v>
      </c>
      <c r="AX38" s="464">
        <v>1</v>
      </c>
      <c r="AY38" s="455">
        <v>96000</v>
      </c>
      <c r="AZ38" s="466">
        <f>AY38*AX38</f>
        <v>96000</v>
      </c>
      <c r="BA38" s="162">
        <f t="shared" si="335"/>
        <v>1</v>
      </c>
      <c r="BB38" s="190">
        <f t="shared" si="336"/>
        <v>1</v>
      </c>
      <c r="BC38" s="190">
        <f t="shared" si="337"/>
        <v>1</v>
      </c>
      <c r="BD38" s="190">
        <f t="shared" si="338"/>
        <v>1</v>
      </c>
      <c r="BE38" s="190">
        <f t="shared" si="339"/>
        <v>1</v>
      </c>
      <c r="BF38" s="200">
        <f t="shared" si="340"/>
        <v>1</v>
      </c>
      <c r="BG38" s="210">
        <f t="shared" si="341"/>
        <v>96000</v>
      </c>
      <c r="BH38" s="202">
        <f t="shared" si="342"/>
        <v>0</v>
      </c>
      <c r="BK38" s="461" t="s">
        <v>215</v>
      </c>
      <c r="BL38" s="533">
        <v>3.5</v>
      </c>
      <c r="BM38" s="522" t="s">
        <v>257</v>
      </c>
      <c r="BN38" s="535" t="s">
        <v>251</v>
      </c>
      <c r="BO38" s="536">
        <v>1</v>
      </c>
      <c r="BP38" s="380">
        <v>50290.2</v>
      </c>
      <c r="BQ38" s="537">
        <f>BP38*BO38</f>
        <v>50290.2</v>
      </c>
      <c r="BR38" s="162">
        <f t="shared" si="343"/>
        <v>1</v>
      </c>
      <c r="BS38" s="190">
        <f t="shared" si="344"/>
        <v>1</v>
      </c>
      <c r="BT38" s="190">
        <f t="shared" si="345"/>
        <v>1</v>
      </c>
      <c r="BU38" s="190">
        <f t="shared" si="346"/>
        <v>1</v>
      </c>
      <c r="BV38" s="190">
        <f t="shared" si="347"/>
        <v>1</v>
      </c>
      <c r="BW38" s="200">
        <f t="shared" si="348"/>
        <v>1</v>
      </c>
      <c r="BX38" s="210">
        <f t="shared" si="349"/>
        <v>50290</v>
      </c>
      <c r="BY38" s="202">
        <f t="shared" si="350"/>
        <v>0.19999999999708962</v>
      </c>
      <c r="CB38" s="461" t="s">
        <v>215</v>
      </c>
      <c r="CC38" s="533">
        <v>3.5</v>
      </c>
      <c r="CD38" s="522" t="s">
        <v>257</v>
      </c>
      <c r="CE38" s="535" t="s">
        <v>251</v>
      </c>
      <c r="CF38" s="536">
        <v>1</v>
      </c>
      <c r="CG38" s="380">
        <v>29000</v>
      </c>
      <c r="CH38" s="537">
        <f>CG38*CF38</f>
        <v>29000</v>
      </c>
      <c r="CI38" s="162">
        <f t="shared" si="351"/>
        <v>1</v>
      </c>
      <c r="CJ38" s="190">
        <f t="shared" si="352"/>
        <v>1</v>
      </c>
      <c r="CK38" s="190">
        <f t="shared" si="353"/>
        <v>1</v>
      </c>
      <c r="CL38" s="190">
        <f t="shared" si="354"/>
        <v>1</v>
      </c>
      <c r="CM38" s="190">
        <f t="shared" si="355"/>
        <v>1</v>
      </c>
      <c r="CN38" s="200">
        <f t="shared" si="356"/>
        <v>1</v>
      </c>
      <c r="CO38" s="210">
        <f t="shared" si="357"/>
        <v>29000</v>
      </c>
      <c r="CP38" s="202">
        <f t="shared" si="358"/>
        <v>0</v>
      </c>
      <c r="CS38" s="461" t="s">
        <v>215</v>
      </c>
      <c r="CT38" s="533">
        <v>3.5</v>
      </c>
      <c r="CU38" s="522" t="s">
        <v>257</v>
      </c>
      <c r="CV38" s="535" t="s">
        <v>251</v>
      </c>
      <c r="CW38" s="536">
        <v>1</v>
      </c>
      <c r="CX38" s="565">
        <v>49785</v>
      </c>
      <c r="CY38" s="537">
        <f>CX38*CW38</f>
        <v>49785</v>
      </c>
      <c r="CZ38" s="162">
        <f t="shared" si="359"/>
        <v>1</v>
      </c>
      <c r="DA38" s="190">
        <f t="shared" si="360"/>
        <v>1</v>
      </c>
      <c r="DB38" s="190">
        <f t="shared" si="361"/>
        <v>1</v>
      </c>
      <c r="DC38" s="190">
        <f t="shared" si="362"/>
        <v>1</v>
      </c>
      <c r="DD38" s="190">
        <f t="shared" si="363"/>
        <v>1</v>
      </c>
      <c r="DE38" s="200">
        <f t="shared" si="364"/>
        <v>1</v>
      </c>
      <c r="DF38" s="210">
        <f t="shared" si="365"/>
        <v>49785</v>
      </c>
      <c r="DG38" s="202">
        <f t="shared" si="366"/>
        <v>0</v>
      </c>
      <c r="DJ38" s="461" t="s">
        <v>215</v>
      </c>
      <c r="DK38" s="533">
        <v>3.5</v>
      </c>
      <c r="DL38" s="569" t="s">
        <v>257</v>
      </c>
      <c r="DM38" s="535" t="s">
        <v>251</v>
      </c>
      <c r="DN38" s="536">
        <v>1</v>
      </c>
      <c r="DO38" s="380">
        <v>27510</v>
      </c>
      <c r="DP38" s="537">
        <f>DO38*DN38</f>
        <v>27510</v>
      </c>
      <c r="DQ38" s="162">
        <f t="shared" si="367"/>
        <v>1</v>
      </c>
      <c r="DR38" s="190">
        <f t="shared" si="368"/>
        <v>1</v>
      </c>
      <c r="DS38" s="190">
        <f t="shared" si="369"/>
        <v>1</v>
      </c>
      <c r="DT38" s="190">
        <f t="shared" si="370"/>
        <v>1</v>
      </c>
      <c r="DU38" s="190">
        <f t="shared" si="371"/>
        <v>1</v>
      </c>
      <c r="DV38" s="200">
        <f t="shared" si="372"/>
        <v>1</v>
      </c>
      <c r="DW38" s="210">
        <f t="shared" si="373"/>
        <v>27510</v>
      </c>
      <c r="DX38" s="202">
        <f t="shared" si="374"/>
        <v>0</v>
      </c>
      <c r="EA38" s="461" t="s">
        <v>215</v>
      </c>
      <c r="EB38" s="533">
        <v>3.5</v>
      </c>
      <c r="EC38" s="522" t="s">
        <v>257</v>
      </c>
      <c r="ED38" s="535" t="s">
        <v>251</v>
      </c>
      <c r="EE38" s="536">
        <v>1</v>
      </c>
      <c r="EF38" s="380">
        <v>24100</v>
      </c>
      <c r="EG38" s="381">
        <f t="shared" si="47"/>
        <v>24100</v>
      </c>
      <c r="EH38" s="162">
        <f t="shared" si="375"/>
        <v>1</v>
      </c>
      <c r="EI38" s="190">
        <f t="shared" si="376"/>
        <v>1</v>
      </c>
      <c r="EJ38" s="190">
        <f t="shared" si="377"/>
        <v>1</v>
      </c>
      <c r="EK38" s="190">
        <f t="shared" si="378"/>
        <v>1</v>
      </c>
      <c r="EL38" s="190">
        <f t="shared" si="379"/>
        <v>1</v>
      </c>
      <c r="EM38" s="200">
        <f t="shared" si="380"/>
        <v>1</v>
      </c>
      <c r="EN38" s="210">
        <f t="shared" si="381"/>
        <v>24100</v>
      </c>
      <c r="EO38" s="202">
        <f t="shared" si="382"/>
        <v>0</v>
      </c>
      <c r="ER38" s="461" t="s">
        <v>215</v>
      </c>
      <c r="ES38" s="533">
        <v>3.5</v>
      </c>
      <c r="ET38" s="522" t="s">
        <v>257</v>
      </c>
      <c r="EU38" s="535" t="s">
        <v>251</v>
      </c>
      <c r="EV38" s="536">
        <v>1</v>
      </c>
      <c r="EW38" s="380">
        <v>50040</v>
      </c>
      <c r="EX38" s="537">
        <f>EW38*EV38</f>
        <v>50040</v>
      </c>
      <c r="EY38" s="162">
        <f t="shared" si="383"/>
        <v>1</v>
      </c>
      <c r="EZ38" s="190">
        <f t="shared" si="384"/>
        <v>1</v>
      </c>
      <c r="FA38" s="190">
        <f t="shared" si="385"/>
        <v>1</v>
      </c>
      <c r="FB38" s="190">
        <f t="shared" si="386"/>
        <v>1</v>
      </c>
      <c r="FC38" s="190">
        <f t="shared" si="387"/>
        <v>1</v>
      </c>
      <c r="FD38" s="200">
        <f t="shared" si="388"/>
        <v>1</v>
      </c>
      <c r="FE38" s="210">
        <f t="shared" si="389"/>
        <v>50040</v>
      </c>
      <c r="FF38" s="202">
        <f t="shared" si="390"/>
        <v>0</v>
      </c>
      <c r="FI38" s="461" t="s">
        <v>215</v>
      </c>
      <c r="FJ38" s="533">
        <v>3.5</v>
      </c>
      <c r="FK38" s="522" t="s">
        <v>257</v>
      </c>
      <c r="FL38" s="535" t="s">
        <v>251</v>
      </c>
      <c r="FM38" s="536">
        <v>1</v>
      </c>
      <c r="FN38" s="380">
        <v>26179</v>
      </c>
      <c r="FO38" s="537">
        <f>FN38*FM38</f>
        <v>26179</v>
      </c>
      <c r="FP38" s="162">
        <f t="shared" si="391"/>
        <v>1</v>
      </c>
      <c r="FQ38" s="190">
        <f t="shared" si="392"/>
        <v>1</v>
      </c>
      <c r="FR38" s="190">
        <f t="shared" si="393"/>
        <v>1</v>
      </c>
      <c r="FS38" s="190">
        <f t="shared" si="394"/>
        <v>1</v>
      </c>
      <c r="FT38" s="190">
        <f t="shared" si="395"/>
        <v>1</v>
      </c>
      <c r="FU38" s="200">
        <f t="shared" si="396"/>
        <v>1</v>
      </c>
      <c r="FV38" s="210">
        <f t="shared" si="397"/>
        <v>26179</v>
      </c>
      <c r="FW38" s="202">
        <f t="shared" si="398"/>
        <v>0</v>
      </c>
      <c r="FZ38" s="461" t="s">
        <v>215</v>
      </c>
      <c r="GA38" s="533">
        <v>3.5</v>
      </c>
      <c r="GB38" s="522" t="s">
        <v>257</v>
      </c>
      <c r="GC38" s="535" t="s">
        <v>251</v>
      </c>
      <c r="GD38" s="536">
        <v>1</v>
      </c>
      <c r="GE38" s="582">
        <v>36800</v>
      </c>
      <c r="GF38" s="537">
        <f>GE38*GD38</f>
        <v>36800</v>
      </c>
      <c r="GG38" s="162">
        <f t="shared" si="399"/>
        <v>1</v>
      </c>
      <c r="GH38" s="190">
        <f t="shared" si="400"/>
        <v>1</v>
      </c>
      <c r="GI38" s="190">
        <f t="shared" si="401"/>
        <v>1</v>
      </c>
      <c r="GJ38" s="190">
        <f t="shared" si="402"/>
        <v>1</v>
      </c>
      <c r="GK38" s="190">
        <f t="shared" si="403"/>
        <v>1</v>
      </c>
      <c r="GL38" s="200">
        <f t="shared" si="404"/>
        <v>1</v>
      </c>
      <c r="GM38" s="210">
        <f t="shared" si="405"/>
        <v>36800</v>
      </c>
      <c r="GN38" s="202">
        <f t="shared" si="406"/>
        <v>0</v>
      </c>
      <c r="GQ38" s="461" t="s">
        <v>215</v>
      </c>
      <c r="GR38" s="533">
        <v>3.5</v>
      </c>
      <c r="GS38" s="522" t="s">
        <v>257</v>
      </c>
      <c r="GT38" s="535" t="s">
        <v>251</v>
      </c>
      <c r="GU38" s="536">
        <v>1</v>
      </c>
      <c r="GV38" s="380">
        <v>30000</v>
      </c>
      <c r="GW38" s="537">
        <f>GV38*GU38</f>
        <v>30000</v>
      </c>
      <c r="GX38" s="162">
        <f t="shared" si="407"/>
        <v>1</v>
      </c>
      <c r="GY38" s="190">
        <f t="shared" si="408"/>
        <v>1</v>
      </c>
      <c r="GZ38" s="190">
        <f t="shared" si="409"/>
        <v>1</v>
      </c>
      <c r="HA38" s="190">
        <f t="shared" si="410"/>
        <v>1</v>
      </c>
      <c r="HB38" s="190">
        <f t="shared" si="411"/>
        <v>1</v>
      </c>
      <c r="HC38" s="200">
        <f t="shared" si="412"/>
        <v>1</v>
      </c>
      <c r="HD38" s="210">
        <f t="shared" si="413"/>
        <v>30000</v>
      </c>
      <c r="HE38" s="202">
        <f t="shared" si="414"/>
        <v>0</v>
      </c>
      <c r="HH38" s="461" t="s">
        <v>215</v>
      </c>
      <c r="HI38" s="533">
        <v>3.5</v>
      </c>
      <c r="HJ38" s="522" t="s">
        <v>257</v>
      </c>
      <c r="HK38" s="535" t="s">
        <v>251</v>
      </c>
      <c r="HL38" s="536">
        <v>1</v>
      </c>
      <c r="HM38" s="380">
        <v>25190</v>
      </c>
      <c r="HN38" s="537">
        <f>HM38*HL38</f>
        <v>25190</v>
      </c>
      <c r="HO38" s="162">
        <f t="shared" si="415"/>
        <v>1</v>
      </c>
      <c r="HP38" s="190">
        <f t="shared" si="416"/>
        <v>1</v>
      </c>
      <c r="HQ38" s="190">
        <f t="shared" si="417"/>
        <v>1</v>
      </c>
      <c r="HR38" s="190">
        <f t="shared" si="418"/>
        <v>1</v>
      </c>
      <c r="HS38" s="190">
        <f t="shared" si="419"/>
        <v>1</v>
      </c>
      <c r="HT38" s="200">
        <f t="shared" si="420"/>
        <v>1</v>
      </c>
      <c r="HU38" s="210">
        <f t="shared" si="421"/>
        <v>25190</v>
      </c>
      <c r="HV38" s="202">
        <f t="shared" si="422"/>
        <v>0</v>
      </c>
      <c r="HY38" s="223"/>
      <c r="HZ38" s="170"/>
      <c r="IA38" s="227"/>
      <c r="IB38" s="228"/>
      <c r="IC38" s="207"/>
      <c r="ID38" s="229"/>
      <c r="IE38" s="209"/>
      <c r="IF38" s="209" t="e">
        <f t="shared" si="79"/>
        <v>#N/A</v>
      </c>
      <c r="IG38" s="199" t="e">
        <f t="shared" si="80"/>
        <v>#N/A</v>
      </c>
      <c r="IH38" s="200" t="e">
        <f t="shared" si="81"/>
        <v>#N/A</v>
      </c>
      <c r="II38" s="200">
        <f t="shared" si="82"/>
        <v>0</v>
      </c>
      <c r="IJ38" s="200">
        <f t="shared" si="83"/>
        <v>0</v>
      </c>
      <c r="IK38" s="200" t="e">
        <f t="shared" si="84"/>
        <v>#N/A</v>
      </c>
      <c r="IL38" s="210">
        <f t="shared" si="85"/>
        <v>0</v>
      </c>
      <c r="IM38" s="202">
        <f t="shared" si="86"/>
        <v>0</v>
      </c>
      <c r="IP38" s="223"/>
      <c r="IQ38" s="170"/>
      <c r="IR38" s="227"/>
      <c r="IS38" s="228"/>
      <c r="IT38" s="207"/>
      <c r="IU38" s="229"/>
      <c r="IV38" s="209"/>
      <c r="IW38" s="209" t="e">
        <f t="shared" si="87"/>
        <v>#N/A</v>
      </c>
      <c r="IX38" s="199" t="e">
        <f t="shared" si="88"/>
        <v>#N/A</v>
      </c>
      <c r="IY38" s="200" t="e">
        <f t="shared" si="89"/>
        <v>#N/A</v>
      </c>
      <c r="IZ38" s="200">
        <f t="shared" si="90"/>
        <v>0</v>
      </c>
      <c r="JA38" s="200">
        <f t="shared" si="91"/>
        <v>0</v>
      </c>
      <c r="JB38" s="200" t="e">
        <f t="shared" si="92"/>
        <v>#N/A</v>
      </c>
      <c r="JC38" s="210">
        <f t="shared" si="93"/>
        <v>0</v>
      </c>
      <c r="JD38" s="202">
        <f t="shared" si="94"/>
        <v>0</v>
      </c>
      <c r="JG38" s="223"/>
      <c r="JH38" s="170"/>
      <c r="JI38" s="227"/>
      <c r="JJ38" s="228"/>
      <c r="JK38" s="207"/>
      <c r="JL38" s="229"/>
      <c r="JM38" s="209"/>
      <c r="JN38" s="209" t="e">
        <f t="shared" si="95"/>
        <v>#N/A</v>
      </c>
      <c r="JO38" s="199" t="e">
        <f t="shared" si="96"/>
        <v>#N/A</v>
      </c>
      <c r="JP38" s="200" t="e">
        <f t="shared" si="97"/>
        <v>#N/A</v>
      </c>
      <c r="JQ38" s="200">
        <f t="shared" si="98"/>
        <v>0</v>
      </c>
      <c r="JR38" s="200">
        <f t="shared" si="99"/>
        <v>0</v>
      </c>
      <c r="JS38" s="200" t="e">
        <f t="shared" si="100"/>
        <v>#N/A</v>
      </c>
      <c r="JT38" s="210">
        <f t="shared" si="101"/>
        <v>0</v>
      </c>
      <c r="JU38" s="202">
        <f t="shared" si="102"/>
        <v>0</v>
      </c>
      <c r="JX38" s="223"/>
      <c r="JY38" s="170"/>
      <c r="JZ38" s="227"/>
      <c r="KA38" s="228"/>
      <c r="KB38" s="207"/>
      <c r="KC38" s="229"/>
      <c r="KD38" s="209"/>
      <c r="KE38" s="209" t="e">
        <f t="shared" si="103"/>
        <v>#N/A</v>
      </c>
      <c r="KF38" s="199" t="e">
        <f t="shared" si="104"/>
        <v>#N/A</v>
      </c>
      <c r="KG38" s="200" t="e">
        <f t="shared" si="105"/>
        <v>#N/A</v>
      </c>
      <c r="KH38" s="200">
        <f t="shared" si="106"/>
        <v>0</v>
      </c>
      <c r="KI38" s="200">
        <f t="shared" si="107"/>
        <v>0</v>
      </c>
      <c r="KJ38" s="200" t="e">
        <f t="shared" si="108"/>
        <v>#N/A</v>
      </c>
      <c r="KK38" s="210">
        <f t="shared" si="109"/>
        <v>0</v>
      </c>
      <c r="KL38" s="202">
        <f t="shared" si="110"/>
        <v>0</v>
      </c>
      <c r="KO38" s="223"/>
      <c r="KP38" s="170"/>
      <c r="KQ38" s="227"/>
      <c r="KR38" s="228"/>
      <c r="KS38" s="207"/>
      <c r="KT38" s="229"/>
      <c r="KU38" s="209"/>
      <c r="KV38" s="209" t="e">
        <f t="shared" si="111"/>
        <v>#N/A</v>
      </c>
      <c r="KW38" s="199" t="e">
        <f t="shared" si="112"/>
        <v>#N/A</v>
      </c>
      <c r="KX38" s="200" t="e">
        <f t="shared" si="113"/>
        <v>#N/A</v>
      </c>
      <c r="KY38" s="200">
        <f t="shared" si="114"/>
        <v>0</v>
      </c>
      <c r="KZ38" s="200">
        <f t="shared" si="115"/>
        <v>0</v>
      </c>
      <c r="LA38" s="200" t="e">
        <f t="shared" si="116"/>
        <v>#N/A</v>
      </c>
      <c r="LB38" s="210">
        <f t="shared" si="117"/>
        <v>0</v>
      </c>
      <c r="LC38" s="202">
        <f t="shared" si="118"/>
        <v>0</v>
      </c>
      <c r="LF38" s="223"/>
      <c r="LG38" s="170"/>
      <c r="LH38" s="227"/>
      <c r="LI38" s="228"/>
      <c r="LJ38" s="207"/>
      <c r="LK38" s="229"/>
      <c r="LL38" s="209"/>
      <c r="LM38" s="209" t="e">
        <f t="shared" si="119"/>
        <v>#N/A</v>
      </c>
      <c r="LN38" s="199" t="e">
        <f t="shared" si="120"/>
        <v>#N/A</v>
      </c>
      <c r="LO38" s="200" t="e">
        <f t="shared" si="121"/>
        <v>#N/A</v>
      </c>
      <c r="LP38" s="200">
        <f t="shared" si="122"/>
        <v>0</v>
      </c>
      <c r="LQ38" s="200">
        <f t="shared" si="123"/>
        <v>0</v>
      </c>
      <c r="LR38" s="200" t="e">
        <f t="shared" si="124"/>
        <v>#N/A</v>
      </c>
      <c r="LS38" s="210">
        <f t="shared" si="125"/>
        <v>0</v>
      </c>
      <c r="LT38" s="202">
        <f t="shared" si="126"/>
        <v>0</v>
      </c>
      <c r="LW38" s="223"/>
      <c r="LX38" s="170"/>
      <c r="LY38" s="227"/>
      <c r="LZ38" s="228"/>
      <c r="MA38" s="207"/>
      <c r="MB38" s="229"/>
      <c r="MC38" s="209"/>
      <c r="MD38" s="209" t="e">
        <f t="shared" si="127"/>
        <v>#N/A</v>
      </c>
      <c r="ME38" s="199" t="e">
        <f t="shared" si="128"/>
        <v>#N/A</v>
      </c>
      <c r="MF38" s="200" t="e">
        <f t="shared" si="129"/>
        <v>#N/A</v>
      </c>
      <c r="MG38" s="200">
        <f t="shared" si="130"/>
        <v>0</v>
      </c>
      <c r="MH38" s="200">
        <f t="shared" si="131"/>
        <v>0</v>
      </c>
      <c r="MI38" s="200" t="e">
        <f t="shared" si="132"/>
        <v>#N/A</v>
      </c>
      <c r="MJ38" s="210">
        <f t="shared" si="133"/>
        <v>0</v>
      </c>
      <c r="MK38" s="202">
        <f t="shared" si="134"/>
        <v>0</v>
      </c>
      <c r="MN38" s="223"/>
      <c r="MO38" s="170"/>
      <c r="MP38" s="227"/>
      <c r="MQ38" s="228"/>
      <c r="MR38" s="207"/>
      <c r="MS38" s="229"/>
      <c r="MT38" s="209"/>
      <c r="MU38" s="209" t="e">
        <f t="shared" si="135"/>
        <v>#N/A</v>
      </c>
      <c r="MV38" s="199" t="e">
        <f t="shared" si="136"/>
        <v>#N/A</v>
      </c>
      <c r="MW38" s="200" t="e">
        <f t="shared" si="137"/>
        <v>#N/A</v>
      </c>
      <c r="MX38" s="200">
        <f t="shared" si="138"/>
        <v>0</v>
      </c>
      <c r="MY38" s="200">
        <f t="shared" si="139"/>
        <v>0</v>
      </c>
      <c r="MZ38" s="200" t="e">
        <f t="shared" si="140"/>
        <v>#N/A</v>
      </c>
      <c r="NA38" s="210">
        <f t="shared" si="141"/>
        <v>0</v>
      </c>
      <c r="NB38" s="202">
        <f t="shared" si="142"/>
        <v>0</v>
      </c>
      <c r="NE38" s="223"/>
      <c r="NF38" s="170"/>
      <c r="NG38" s="227"/>
      <c r="NH38" s="228"/>
      <c r="NI38" s="207"/>
      <c r="NJ38" s="229"/>
      <c r="NK38" s="209"/>
      <c r="NL38" s="209" t="e">
        <f t="shared" si="143"/>
        <v>#N/A</v>
      </c>
      <c r="NM38" s="199" t="e">
        <f t="shared" si="144"/>
        <v>#N/A</v>
      </c>
      <c r="NN38" s="200" t="e">
        <f t="shared" si="145"/>
        <v>#N/A</v>
      </c>
      <c r="NO38" s="200">
        <f t="shared" si="146"/>
        <v>0</v>
      </c>
      <c r="NP38" s="200">
        <f t="shared" si="147"/>
        <v>0</v>
      </c>
      <c r="NQ38" s="200" t="e">
        <f t="shared" si="148"/>
        <v>#N/A</v>
      </c>
      <c r="NR38" s="210">
        <f t="shared" si="149"/>
        <v>0</v>
      </c>
      <c r="NS38" s="202">
        <f t="shared" si="150"/>
        <v>0</v>
      </c>
      <c r="NV38" s="223"/>
      <c r="NW38" s="170"/>
      <c r="NX38" s="227"/>
      <c r="NY38" s="228"/>
      <c r="NZ38" s="207"/>
      <c r="OA38" s="229"/>
      <c r="OB38" s="209"/>
      <c r="OC38" s="209" t="e">
        <f t="shared" si="151"/>
        <v>#N/A</v>
      </c>
      <c r="OD38" s="199" t="e">
        <f t="shared" si="152"/>
        <v>#N/A</v>
      </c>
      <c r="OE38" s="200" t="e">
        <f t="shared" si="153"/>
        <v>#N/A</v>
      </c>
      <c r="OF38" s="200">
        <f t="shared" si="154"/>
        <v>0</v>
      </c>
      <c r="OG38" s="200">
        <f t="shared" si="155"/>
        <v>0</v>
      </c>
      <c r="OH38" s="200" t="e">
        <f t="shared" si="156"/>
        <v>#N/A</v>
      </c>
      <c r="OI38" s="210">
        <f t="shared" si="157"/>
        <v>0</v>
      </c>
      <c r="OJ38" s="202">
        <f t="shared" si="158"/>
        <v>0</v>
      </c>
      <c r="OM38" s="223"/>
      <c r="ON38" s="170"/>
      <c r="OO38" s="227"/>
      <c r="OP38" s="228"/>
      <c r="OQ38" s="207"/>
      <c r="OR38" s="229"/>
      <c r="OS38" s="209"/>
      <c r="OT38" s="209" t="e">
        <f t="shared" si="159"/>
        <v>#N/A</v>
      </c>
      <c r="OU38" s="199" t="e">
        <f t="shared" si="160"/>
        <v>#N/A</v>
      </c>
      <c r="OV38" s="200" t="e">
        <f t="shared" si="161"/>
        <v>#N/A</v>
      </c>
      <c r="OW38" s="200">
        <f t="shared" si="162"/>
        <v>0</v>
      </c>
      <c r="OX38" s="200">
        <f t="shared" si="163"/>
        <v>0</v>
      </c>
      <c r="OY38" s="200" t="e">
        <f t="shared" si="164"/>
        <v>#N/A</v>
      </c>
      <c r="OZ38" s="210">
        <f t="shared" si="165"/>
        <v>0</v>
      </c>
      <c r="PA38" s="202">
        <f t="shared" si="166"/>
        <v>0</v>
      </c>
      <c r="PD38" s="223"/>
      <c r="PE38" s="170"/>
      <c r="PF38" s="227"/>
      <c r="PG38" s="228"/>
      <c r="PH38" s="207"/>
      <c r="PI38" s="229"/>
      <c r="PJ38" s="209"/>
      <c r="PK38" s="209" t="e">
        <f t="shared" si="167"/>
        <v>#N/A</v>
      </c>
      <c r="PL38" s="199" t="e">
        <f t="shared" si="168"/>
        <v>#N/A</v>
      </c>
      <c r="PM38" s="200" t="e">
        <f t="shared" si="169"/>
        <v>#N/A</v>
      </c>
      <c r="PN38" s="200">
        <f t="shared" si="170"/>
        <v>0</v>
      </c>
      <c r="PO38" s="200">
        <f t="shared" si="171"/>
        <v>0</v>
      </c>
      <c r="PP38" s="200" t="e">
        <f t="shared" si="172"/>
        <v>#N/A</v>
      </c>
      <c r="PQ38" s="210">
        <f t="shared" si="173"/>
        <v>0</v>
      </c>
      <c r="PR38" s="202">
        <f t="shared" si="174"/>
        <v>0</v>
      </c>
      <c r="PU38" s="223"/>
      <c r="PV38" s="170"/>
      <c r="PW38" s="227"/>
      <c r="PX38" s="228"/>
      <c r="PY38" s="207"/>
      <c r="PZ38" s="229"/>
      <c r="QA38" s="209"/>
      <c r="QB38" s="209" t="e">
        <f t="shared" si="175"/>
        <v>#N/A</v>
      </c>
      <c r="QC38" s="199" t="e">
        <f t="shared" si="176"/>
        <v>#N/A</v>
      </c>
      <c r="QD38" s="200" t="e">
        <f t="shared" si="177"/>
        <v>#N/A</v>
      </c>
      <c r="QE38" s="200">
        <f t="shared" si="178"/>
        <v>0</v>
      </c>
      <c r="QF38" s="200">
        <f t="shared" si="179"/>
        <v>0</v>
      </c>
      <c r="QG38" s="200" t="e">
        <f t="shared" si="180"/>
        <v>#N/A</v>
      </c>
      <c r="QH38" s="210">
        <f t="shared" si="181"/>
        <v>0</v>
      </c>
      <c r="QI38" s="202">
        <f t="shared" si="182"/>
        <v>0</v>
      </c>
      <c r="QL38" s="223"/>
      <c r="QM38" s="170"/>
      <c r="QN38" s="227"/>
      <c r="QO38" s="228"/>
      <c r="QP38" s="207"/>
      <c r="QQ38" s="229"/>
      <c r="QR38" s="209"/>
      <c r="QS38" s="209" t="e">
        <f t="shared" si="183"/>
        <v>#N/A</v>
      </c>
      <c r="QT38" s="199" t="e">
        <f t="shared" si="184"/>
        <v>#N/A</v>
      </c>
      <c r="QU38" s="200" t="e">
        <f t="shared" si="185"/>
        <v>#N/A</v>
      </c>
      <c r="QV38" s="200">
        <f t="shared" si="186"/>
        <v>0</v>
      </c>
      <c r="QW38" s="200">
        <f t="shared" si="187"/>
        <v>0</v>
      </c>
      <c r="QX38" s="200" t="e">
        <f t="shared" si="188"/>
        <v>#N/A</v>
      </c>
      <c r="QY38" s="210">
        <f t="shared" si="189"/>
        <v>0</v>
      </c>
      <c r="QZ38" s="202">
        <f t="shared" si="190"/>
        <v>0</v>
      </c>
      <c r="RC38" s="223"/>
      <c r="RD38" s="170"/>
      <c r="RE38" s="227"/>
      <c r="RF38" s="228"/>
      <c r="RG38" s="207"/>
      <c r="RH38" s="229"/>
      <c r="RI38" s="209"/>
      <c r="RJ38" s="209" t="e">
        <f t="shared" si="191"/>
        <v>#N/A</v>
      </c>
      <c r="RK38" s="199" t="e">
        <f t="shared" si="192"/>
        <v>#N/A</v>
      </c>
      <c r="RL38" s="200" t="e">
        <f t="shared" si="193"/>
        <v>#N/A</v>
      </c>
      <c r="RM38" s="200">
        <f t="shared" si="194"/>
        <v>0</v>
      </c>
      <c r="RN38" s="200">
        <f t="shared" si="195"/>
        <v>0</v>
      </c>
      <c r="RO38" s="200" t="e">
        <f t="shared" si="196"/>
        <v>#N/A</v>
      </c>
      <c r="RP38" s="210">
        <f t="shared" si="197"/>
        <v>0</v>
      </c>
      <c r="RQ38" s="202">
        <f t="shared" si="198"/>
        <v>0</v>
      </c>
      <c r="RT38" s="223"/>
      <c r="RU38" s="170"/>
      <c r="RV38" s="227"/>
      <c r="RW38" s="228"/>
      <c r="RX38" s="207"/>
      <c r="RY38" s="229"/>
      <c r="RZ38" s="209"/>
      <c r="SA38" s="209" t="e">
        <f t="shared" si="199"/>
        <v>#N/A</v>
      </c>
      <c r="SB38" s="199" t="e">
        <f t="shared" si="200"/>
        <v>#N/A</v>
      </c>
      <c r="SC38" s="200" t="e">
        <f t="shared" si="201"/>
        <v>#N/A</v>
      </c>
      <c r="SD38" s="200">
        <f t="shared" si="202"/>
        <v>0</v>
      </c>
      <c r="SE38" s="200">
        <f t="shared" si="203"/>
        <v>0</v>
      </c>
      <c r="SF38" s="200" t="e">
        <f t="shared" si="204"/>
        <v>#N/A</v>
      </c>
      <c r="SG38" s="210">
        <f t="shared" si="205"/>
        <v>0</v>
      </c>
      <c r="SH38" s="202">
        <f t="shared" si="206"/>
        <v>0</v>
      </c>
      <c r="SK38" s="223"/>
      <c r="SL38" s="170"/>
      <c r="SM38" s="227"/>
      <c r="SN38" s="228"/>
      <c r="SO38" s="207"/>
      <c r="SP38" s="229"/>
      <c r="SQ38" s="209"/>
      <c r="SR38" s="209" t="e">
        <f t="shared" si="207"/>
        <v>#N/A</v>
      </c>
      <c r="SS38" s="199" t="e">
        <f t="shared" si="208"/>
        <v>#N/A</v>
      </c>
      <c r="ST38" s="200" t="e">
        <f t="shared" si="209"/>
        <v>#N/A</v>
      </c>
      <c r="SU38" s="200">
        <f t="shared" si="210"/>
        <v>0</v>
      </c>
      <c r="SV38" s="200">
        <f t="shared" si="211"/>
        <v>0</v>
      </c>
      <c r="SW38" s="200" t="e">
        <f t="shared" si="212"/>
        <v>#N/A</v>
      </c>
      <c r="SX38" s="210">
        <f t="shared" si="213"/>
        <v>0</v>
      </c>
      <c r="SY38" s="202">
        <f t="shared" si="214"/>
        <v>0</v>
      </c>
    </row>
    <row r="39" spans="2:519" ht="89.25" customHeight="1" thickTop="1" thickBot="1">
      <c r="B39" s="203" t="s">
        <v>215</v>
      </c>
      <c r="C39" s="223">
        <v>3.6</v>
      </c>
      <c r="D39" s="170" t="s">
        <v>258</v>
      </c>
      <c r="E39" s="227" t="s">
        <v>251</v>
      </c>
      <c r="F39" s="228">
        <v>1</v>
      </c>
      <c r="G39" s="207">
        <v>0</v>
      </c>
      <c r="H39" s="229">
        <f>G39*F39</f>
        <v>0</v>
      </c>
      <c r="I39" s="646"/>
      <c r="L39" s="375" t="s">
        <v>215</v>
      </c>
      <c r="M39" s="398">
        <v>3.6</v>
      </c>
      <c r="N39" s="377" t="s">
        <v>258</v>
      </c>
      <c r="O39" s="400" t="s">
        <v>251</v>
      </c>
      <c r="P39" s="401">
        <v>1</v>
      </c>
      <c r="Q39" s="380">
        <v>155000</v>
      </c>
      <c r="R39" s="402">
        <f>Q39*P39</f>
        <v>155000</v>
      </c>
      <c r="S39" s="162">
        <f t="shared" si="326"/>
        <v>1</v>
      </c>
      <c r="T39" s="190">
        <f t="shared" si="11"/>
        <v>1</v>
      </c>
      <c r="U39" s="190">
        <f t="shared" si="216"/>
        <v>1</v>
      </c>
      <c r="V39" s="190">
        <f t="shared" si="12"/>
        <v>1</v>
      </c>
      <c r="W39" s="190">
        <f t="shared" si="13"/>
        <v>1</v>
      </c>
      <c r="X39" s="200">
        <f t="shared" si="14"/>
        <v>1</v>
      </c>
      <c r="Y39" s="210">
        <f t="shared" si="15"/>
        <v>155000</v>
      </c>
      <c r="Z39" s="202">
        <f t="shared" si="16"/>
        <v>0</v>
      </c>
      <c r="AA39" s="185"/>
      <c r="AB39" s="185"/>
      <c r="AC39" s="375" t="s">
        <v>215</v>
      </c>
      <c r="AD39" s="398">
        <v>3.6</v>
      </c>
      <c r="AE39" s="377" t="s">
        <v>258</v>
      </c>
      <c r="AF39" s="400" t="s">
        <v>251</v>
      </c>
      <c r="AG39" s="401">
        <v>1</v>
      </c>
      <c r="AH39" s="380">
        <v>78435</v>
      </c>
      <c r="AI39" s="402">
        <f>AH39*AG39</f>
        <v>78435</v>
      </c>
      <c r="AJ39" s="162">
        <f t="shared" si="327"/>
        <v>1</v>
      </c>
      <c r="AK39" s="190">
        <f t="shared" si="328"/>
        <v>1</v>
      </c>
      <c r="AL39" s="190">
        <f t="shared" si="329"/>
        <v>1</v>
      </c>
      <c r="AM39" s="190">
        <f t="shared" si="330"/>
        <v>1</v>
      </c>
      <c r="AN39" s="190">
        <f t="shared" si="331"/>
        <v>1</v>
      </c>
      <c r="AO39" s="200">
        <f t="shared" si="332"/>
        <v>1</v>
      </c>
      <c r="AP39" s="210">
        <f t="shared" si="333"/>
        <v>78435</v>
      </c>
      <c r="AQ39" s="202">
        <f t="shared" si="334"/>
        <v>0</v>
      </c>
      <c r="AR39" s="185"/>
      <c r="AS39" s="185"/>
      <c r="AT39" s="461" t="s">
        <v>215</v>
      </c>
      <c r="AU39" s="471">
        <v>3.6</v>
      </c>
      <c r="AV39" s="170" t="s">
        <v>258</v>
      </c>
      <c r="AW39" s="477" t="s">
        <v>251</v>
      </c>
      <c r="AX39" s="464">
        <v>1</v>
      </c>
      <c r="AY39" s="455">
        <v>127000</v>
      </c>
      <c r="AZ39" s="466">
        <f>AY39*AX39</f>
        <v>127000</v>
      </c>
      <c r="BA39" s="162">
        <f t="shared" si="335"/>
        <v>1</v>
      </c>
      <c r="BB39" s="190">
        <f t="shared" si="336"/>
        <v>1</v>
      </c>
      <c r="BC39" s="190">
        <f t="shared" si="337"/>
        <v>1</v>
      </c>
      <c r="BD39" s="190">
        <f t="shared" si="338"/>
        <v>1</v>
      </c>
      <c r="BE39" s="190">
        <f t="shared" si="339"/>
        <v>1</v>
      </c>
      <c r="BF39" s="200">
        <f t="shared" si="340"/>
        <v>1</v>
      </c>
      <c r="BG39" s="210">
        <f t="shared" si="341"/>
        <v>127000</v>
      </c>
      <c r="BH39" s="202">
        <f t="shared" si="342"/>
        <v>0</v>
      </c>
      <c r="BK39" s="461" t="s">
        <v>215</v>
      </c>
      <c r="BL39" s="533">
        <v>3.6</v>
      </c>
      <c r="BM39" s="522" t="s">
        <v>258</v>
      </c>
      <c r="BN39" s="535" t="s">
        <v>251</v>
      </c>
      <c r="BO39" s="536">
        <v>1</v>
      </c>
      <c r="BP39" s="380">
        <v>134107.19999999998</v>
      </c>
      <c r="BQ39" s="537">
        <f>BP39*BO39</f>
        <v>134107.19999999998</v>
      </c>
      <c r="BR39" s="162">
        <f t="shared" si="343"/>
        <v>1</v>
      </c>
      <c r="BS39" s="190">
        <f t="shared" si="344"/>
        <v>1</v>
      </c>
      <c r="BT39" s="190">
        <f t="shared" si="345"/>
        <v>1</v>
      </c>
      <c r="BU39" s="190">
        <f t="shared" si="346"/>
        <v>1</v>
      </c>
      <c r="BV39" s="190">
        <f t="shared" si="347"/>
        <v>1</v>
      </c>
      <c r="BW39" s="200">
        <f t="shared" si="348"/>
        <v>1</v>
      </c>
      <c r="BX39" s="210">
        <f t="shared" si="349"/>
        <v>134107</v>
      </c>
      <c r="BY39" s="202">
        <f t="shared" si="350"/>
        <v>0.1999999999825377</v>
      </c>
      <c r="CB39" s="461" t="s">
        <v>215</v>
      </c>
      <c r="CC39" s="533">
        <v>3.6</v>
      </c>
      <c r="CD39" s="522" t="s">
        <v>258</v>
      </c>
      <c r="CE39" s="535" t="s">
        <v>251</v>
      </c>
      <c r="CF39" s="536">
        <v>1</v>
      </c>
      <c r="CG39" s="380">
        <v>145000</v>
      </c>
      <c r="CH39" s="537">
        <f>CG39*CF39</f>
        <v>145000</v>
      </c>
      <c r="CI39" s="162">
        <f t="shared" si="351"/>
        <v>1</v>
      </c>
      <c r="CJ39" s="190">
        <f t="shared" si="352"/>
        <v>1</v>
      </c>
      <c r="CK39" s="190">
        <f t="shared" si="353"/>
        <v>1</v>
      </c>
      <c r="CL39" s="190">
        <f t="shared" si="354"/>
        <v>1</v>
      </c>
      <c r="CM39" s="190">
        <f t="shared" si="355"/>
        <v>1</v>
      </c>
      <c r="CN39" s="200">
        <f t="shared" si="356"/>
        <v>1</v>
      </c>
      <c r="CO39" s="210">
        <f t="shared" si="357"/>
        <v>145000</v>
      </c>
      <c r="CP39" s="202">
        <f t="shared" si="358"/>
        <v>0</v>
      </c>
      <c r="CS39" s="461" t="s">
        <v>215</v>
      </c>
      <c r="CT39" s="533">
        <v>3.6</v>
      </c>
      <c r="CU39" s="522" t="s">
        <v>258</v>
      </c>
      <c r="CV39" s="535" t="s">
        <v>251</v>
      </c>
      <c r="CW39" s="536">
        <v>1</v>
      </c>
      <c r="CX39" s="565">
        <v>139337</v>
      </c>
      <c r="CY39" s="537">
        <f>CX39*CW39</f>
        <v>139337</v>
      </c>
      <c r="CZ39" s="162">
        <f t="shared" si="359"/>
        <v>1</v>
      </c>
      <c r="DA39" s="190">
        <f t="shared" si="360"/>
        <v>1</v>
      </c>
      <c r="DB39" s="190">
        <f t="shared" si="361"/>
        <v>1</v>
      </c>
      <c r="DC39" s="190">
        <f t="shared" si="362"/>
        <v>1</v>
      </c>
      <c r="DD39" s="190">
        <f t="shared" si="363"/>
        <v>1</v>
      </c>
      <c r="DE39" s="200">
        <f t="shared" si="364"/>
        <v>1</v>
      </c>
      <c r="DF39" s="210">
        <f t="shared" si="365"/>
        <v>139337</v>
      </c>
      <c r="DG39" s="202">
        <f t="shared" si="366"/>
        <v>0</v>
      </c>
      <c r="DJ39" s="461" t="s">
        <v>215</v>
      </c>
      <c r="DK39" s="533">
        <v>3.6</v>
      </c>
      <c r="DL39" s="569" t="s">
        <v>258</v>
      </c>
      <c r="DM39" s="535" t="s">
        <v>251</v>
      </c>
      <c r="DN39" s="536">
        <v>1</v>
      </c>
      <c r="DO39" s="380">
        <v>116025</v>
      </c>
      <c r="DP39" s="537">
        <f>DO39*DN39</f>
        <v>116025</v>
      </c>
      <c r="DQ39" s="162">
        <f t="shared" si="367"/>
        <v>1</v>
      </c>
      <c r="DR39" s="190">
        <f t="shared" si="368"/>
        <v>1</v>
      </c>
      <c r="DS39" s="190">
        <f t="shared" si="369"/>
        <v>1</v>
      </c>
      <c r="DT39" s="190">
        <f t="shared" si="370"/>
        <v>1</v>
      </c>
      <c r="DU39" s="190">
        <f t="shared" si="371"/>
        <v>1</v>
      </c>
      <c r="DV39" s="200">
        <f t="shared" si="372"/>
        <v>1</v>
      </c>
      <c r="DW39" s="210">
        <f t="shared" si="373"/>
        <v>116025</v>
      </c>
      <c r="DX39" s="202">
        <f t="shared" si="374"/>
        <v>0</v>
      </c>
      <c r="EA39" s="461" t="s">
        <v>215</v>
      </c>
      <c r="EB39" s="533">
        <v>3.6</v>
      </c>
      <c r="EC39" s="522" t="s">
        <v>258</v>
      </c>
      <c r="ED39" s="535" t="s">
        <v>251</v>
      </c>
      <c r="EE39" s="536">
        <v>1</v>
      </c>
      <c r="EF39" s="380">
        <v>93000</v>
      </c>
      <c r="EG39" s="381">
        <f t="shared" si="47"/>
        <v>93000</v>
      </c>
      <c r="EH39" s="162">
        <f t="shared" si="375"/>
        <v>1</v>
      </c>
      <c r="EI39" s="190">
        <f t="shared" si="376"/>
        <v>1</v>
      </c>
      <c r="EJ39" s="190">
        <f t="shared" si="377"/>
        <v>1</v>
      </c>
      <c r="EK39" s="190">
        <f t="shared" si="378"/>
        <v>1</v>
      </c>
      <c r="EL39" s="190">
        <f t="shared" si="379"/>
        <v>1</v>
      </c>
      <c r="EM39" s="200">
        <f t="shared" si="380"/>
        <v>1</v>
      </c>
      <c r="EN39" s="210">
        <f t="shared" si="381"/>
        <v>93000</v>
      </c>
      <c r="EO39" s="202">
        <f t="shared" si="382"/>
        <v>0</v>
      </c>
      <c r="ER39" s="461" t="s">
        <v>215</v>
      </c>
      <c r="ES39" s="533">
        <v>3.6</v>
      </c>
      <c r="ET39" s="522" t="s">
        <v>258</v>
      </c>
      <c r="EU39" s="535" t="s">
        <v>251</v>
      </c>
      <c r="EV39" s="536">
        <v>1</v>
      </c>
      <c r="EW39" s="380">
        <v>133440</v>
      </c>
      <c r="EX39" s="537">
        <f>EW39*EV39</f>
        <v>133440</v>
      </c>
      <c r="EY39" s="162">
        <f t="shared" si="383"/>
        <v>1</v>
      </c>
      <c r="EZ39" s="190">
        <f t="shared" si="384"/>
        <v>1</v>
      </c>
      <c r="FA39" s="190">
        <f t="shared" si="385"/>
        <v>1</v>
      </c>
      <c r="FB39" s="190">
        <f t="shared" si="386"/>
        <v>1</v>
      </c>
      <c r="FC39" s="190">
        <f t="shared" si="387"/>
        <v>1</v>
      </c>
      <c r="FD39" s="200">
        <f t="shared" si="388"/>
        <v>1</v>
      </c>
      <c r="FE39" s="210">
        <f t="shared" si="389"/>
        <v>133440</v>
      </c>
      <c r="FF39" s="202">
        <f t="shared" si="390"/>
        <v>0</v>
      </c>
      <c r="FI39" s="461" t="s">
        <v>215</v>
      </c>
      <c r="FJ39" s="533">
        <v>3.6</v>
      </c>
      <c r="FK39" s="522" t="s">
        <v>258</v>
      </c>
      <c r="FL39" s="535" t="s">
        <v>251</v>
      </c>
      <c r="FM39" s="536">
        <v>1</v>
      </c>
      <c r="FN39" s="380">
        <v>106847</v>
      </c>
      <c r="FO39" s="537">
        <f>FN39*FM39</f>
        <v>106847</v>
      </c>
      <c r="FP39" s="162">
        <f t="shared" si="391"/>
        <v>1</v>
      </c>
      <c r="FQ39" s="190">
        <f t="shared" si="392"/>
        <v>1</v>
      </c>
      <c r="FR39" s="190">
        <f t="shared" si="393"/>
        <v>1</v>
      </c>
      <c r="FS39" s="190">
        <f t="shared" si="394"/>
        <v>1</v>
      </c>
      <c r="FT39" s="190">
        <f t="shared" si="395"/>
        <v>1</v>
      </c>
      <c r="FU39" s="200">
        <f t="shared" si="396"/>
        <v>1</v>
      </c>
      <c r="FV39" s="210">
        <f t="shared" si="397"/>
        <v>106847</v>
      </c>
      <c r="FW39" s="202">
        <f t="shared" si="398"/>
        <v>0</v>
      </c>
      <c r="FZ39" s="461" t="s">
        <v>215</v>
      </c>
      <c r="GA39" s="533">
        <v>3.6</v>
      </c>
      <c r="GB39" s="522" t="s">
        <v>258</v>
      </c>
      <c r="GC39" s="535" t="s">
        <v>251</v>
      </c>
      <c r="GD39" s="536">
        <v>1</v>
      </c>
      <c r="GE39" s="582">
        <v>159500</v>
      </c>
      <c r="GF39" s="537">
        <f>GE39*GD39</f>
        <v>159500</v>
      </c>
      <c r="GG39" s="162">
        <f t="shared" si="399"/>
        <v>1</v>
      </c>
      <c r="GH39" s="190">
        <f t="shared" si="400"/>
        <v>1</v>
      </c>
      <c r="GI39" s="190">
        <f t="shared" si="401"/>
        <v>1</v>
      </c>
      <c r="GJ39" s="190">
        <f t="shared" si="402"/>
        <v>1</v>
      </c>
      <c r="GK39" s="190">
        <f t="shared" si="403"/>
        <v>1</v>
      </c>
      <c r="GL39" s="200">
        <f t="shared" si="404"/>
        <v>1</v>
      </c>
      <c r="GM39" s="210">
        <f t="shared" si="405"/>
        <v>159500</v>
      </c>
      <c r="GN39" s="202">
        <f t="shared" si="406"/>
        <v>0</v>
      </c>
      <c r="GQ39" s="461" t="s">
        <v>215</v>
      </c>
      <c r="GR39" s="533">
        <v>3.6</v>
      </c>
      <c r="GS39" s="522" t="s">
        <v>258</v>
      </c>
      <c r="GT39" s="535" t="s">
        <v>251</v>
      </c>
      <c r="GU39" s="536">
        <v>1</v>
      </c>
      <c r="GV39" s="380">
        <v>130000</v>
      </c>
      <c r="GW39" s="537">
        <f>GV39*GU39</f>
        <v>130000</v>
      </c>
      <c r="GX39" s="162">
        <f t="shared" si="407"/>
        <v>1</v>
      </c>
      <c r="GY39" s="190">
        <f t="shared" si="408"/>
        <v>1</v>
      </c>
      <c r="GZ39" s="190">
        <f t="shared" si="409"/>
        <v>1</v>
      </c>
      <c r="HA39" s="190">
        <f t="shared" si="410"/>
        <v>1</v>
      </c>
      <c r="HB39" s="190">
        <f t="shared" si="411"/>
        <v>1</v>
      </c>
      <c r="HC39" s="200">
        <f t="shared" si="412"/>
        <v>1</v>
      </c>
      <c r="HD39" s="210">
        <f t="shared" si="413"/>
        <v>130000</v>
      </c>
      <c r="HE39" s="202">
        <f t="shared" si="414"/>
        <v>0</v>
      </c>
      <c r="HH39" s="461" t="s">
        <v>215</v>
      </c>
      <c r="HI39" s="533">
        <v>3.6</v>
      </c>
      <c r="HJ39" s="522" t="s">
        <v>258</v>
      </c>
      <c r="HK39" s="535" t="s">
        <v>251</v>
      </c>
      <c r="HL39" s="536">
        <v>1</v>
      </c>
      <c r="HM39" s="380">
        <v>125950</v>
      </c>
      <c r="HN39" s="537">
        <f>HM39*HL39</f>
        <v>125950</v>
      </c>
      <c r="HO39" s="162">
        <f t="shared" si="415"/>
        <v>1</v>
      </c>
      <c r="HP39" s="190">
        <f t="shared" si="416"/>
        <v>1</v>
      </c>
      <c r="HQ39" s="190">
        <f t="shared" si="417"/>
        <v>1</v>
      </c>
      <c r="HR39" s="190">
        <f t="shared" si="418"/>
        <v>1</v>
      </c>
      <c r="HS39" s="190">
        <f t="shared" si="419"/>
        <v>1</v>
      </c>
      <c r="HT39" s="200">
        <f t="shared" si="420"/>
        <v>1</v>
      </c>
      <c r="HU39" s="210">
        <f t="shared" si="421"/>
        <v>125950</v>
      </c>
      <c r="HV39" s="202">
        <f t="shared" si="422"/>
        <v>0</v>
      </c>
      <c r="HY39" s="223"/>
      <c r="HZ39" s="170"/>
      <c r="IA39" s="227"/>
      <c r="IB39" s="228"/>
      <c r="IC39" s="207"/>
      <c r="ID39" s="229"/>
      <c r="IE39" s="209"/>
      <c r="IF39" s="209" t="e">
        <f t="shared" si="79"/>
        <v>#N/A</v>
      </c>
      <c r="IG39" s="199" t="e">
        <f t="shared" si="80"/>
        <v>#N/A</v>
      </c>
      <c r="IH39" s="200" t="e">
        <f t="shared" si="81"/>
        <v>#N/A</v>
      </c>
      <c r="II39" s="200">
        <f t="shared" si="82"/>
        <v>0</v>
      </c>
      <c r="IJ39" s="200">
        <f t="shared" si="83"/>
        <v>0</v>
      </c>
      <c r="IK39" s="200" t="e">
        <f t="shared" si="84"/>
        <v>#N/A</v>
      </c>
      <c r="IL39" s="210">
        <f t="shared" si="85"/>
        <v>0</v>
      </c>
      <c r="IM39" s="202">
        <f t="shared" si="86"/>
        <v>0</v>
      </c>
      <c r="IP39" s="223"/>
      <c r="IQ39" s="170"/>
      <c r="IR39" s="227"/>
      <c r="IS39" s="228"/>
      <c r="IT39" s="207"/>
      <c r="IU39" s="229"/>
      <c r="IV39" s="209"/>
      <c r="IW39" s="209" t="e">
        <f t="shared" si="87"/>
        <v>#N/A</v>
      </c>
      <c r="IX39" s="199" t="e">
        <f t="shared" si="88"/>
        <v>#N/A</v>
      </c>
      <c r="IY39" s="200" t="e">
        <f t="shared" si="89"/>
        <v>#N/A</v>
      </c>
      <c r="IZ39" s="200">
        <f t="shared" si="90"/>
        <v>0</v>
      </c>
      <c r="JA39" s="200">
        <f t="shared" si="91"/>
        <v>0</v>
      </c>
      <c r="JB39" s="200" t="e">
        <f t="shared" si="92"/>
        <v>#N/A</v>
      </c>
      <c r="JC39" s="210">
        <f t="shared" si="93"/>
        <v>0</v>
      </c>
      <c r="JD39" s="202">
        <f t="shared" si="94"/>
        <v>0</v>
      </c>
      <c r="JG39" s="223"/>
      <c r="JH39" s="170"/>
      <c r="JI39" s="227"/>
      <c r="JJ39" s="228"/>
      <c r="JK39" s="207"/>
      <c r="JL39" s="229"/>
      <c r="JM39" s="209"/>
      <c r="JN39" s="209" t="e">
        <f t="shared" si="95"/>
        <v>#N/A</v>
      </c>
      <c r="JO39" s="199" t="e">
        <f t="shared" si="96"/>
        <v>#N/A</v>
      </c>
      <c r="JP39" s="200" t="e">
        <f t="shared" si="97"/>
        <v>#N/A</v>
      </c>
      <c r="JQ39" s="200">
        <f t="shared" si="98"/>
        <v>0</v>
      </c>
      <c r="JR39" s="200">
        <f t="shared" si="99"/>
        <v>0</v>
      </c>
      <c r="JS39" s="200" t="e">
        <f t="shared" si="100"/>
        <v>#N/A</v>
      </c>
      <c r="JT39" s="210">
        <f t="shared" si="101"/>
        <v>0</v>
      </c>
      <c r="JU39" s="202">
        <f t="shared" si="102"/>
        <v>0</v>
      </c>
      <c r="JX39" s="223"/>
      <c r="JY39" s="170"/>
      <c r="JZ39" s="227"/>
      <c r="KA39" s="228"/>
      <c r="KB39" s="207"/>
      <c r="KC39" s="229"/>
      <c r="KD39" s="209"/>
      <c r="KE39" s="209" t="e">
        <f t="shared" si="103"/>
        <v>#N/A</v>
      </c>
      <c r="KF39" s="199" t="e">
        <f t="shared" si="104"/>
        <v>#N/A</v>
      </c>
      <c r="KG39" s="200" t="e">
        <f t="shared" si="105"/>
        <v>#N/A</v>
      </c>
      <c r="KH39" s="200">
        <f t="shared" si="106"/>
        <v>0</v>
      </c>
      <c r="KI39" s="200">
        <f t="shared" si="107"/>
        <v>0</v>
      </c>
      <c r="KJ39" s="200" t="e">
        <f t="shared" si="108"/>
        <v>#N/A</v>
      </c>
      <c r="KK39" s="210">
        <f t="shared" si="109"/>
        <v>0</v>
      </c>
      <c r="KL39" s="202">
        <f t="shared" si="110"/>
        <v>0</v>
      </c>
      <c r="KO39" s="223"/>
      <c r="KP39" s="170"/>
      <c r="KQ39" s="227"/>
      <c r="KR39" s="228"/>
      <c r="KS39" s="207"/>
      <c r="KT39" s="229"/>
      <c r="KU39" s="209"/>
      <c r="KV39" s="209" t="e">
        <f t="shared" si="111"/>
        <v>#N/A</v>
      </c>
      <c r="KW39" s="199" t="e">
        <f t="shared" si="112"/>
        <v>#N/A</v>
      </c>
      <c r="KX39" s="200" t="e">
        <f t="shared" si="113"/>
        <v>#N/A</v>
      </c>
      <c r="KY39" s="200">
        <f t="shared" si="114"/>
        <v>0</v>
      </c>
      <c r="KZ39" s="200">
        <f t="shared" si="115"/>
        <v>0</v>
      </c>
      <c r="LA39" s="200" t="e">
        <f t="shared" si="116"/>
        <v>#N/A</v>
      </c>
      <c r="LB39" s="210">
        <f t="shared" si="117"/>
        <v>0</v>
      </c>
      <c r="LC39" s="202">
        <f t="shared" si="118"/>
        <v>0</v>
      </c>
      <c r="LF39" s="223"/>
      <c r="LG39" s="170"/>
      <c r="LH39" s="227"/>
      <c r="LI39" s="228"/>
      <c r="LJ39" s="207"/>
      <c r="LK39" s="229"/>
      <c r="LL39" s="209"/>
      <c r="LM39" s="209" t="e">
        <f t="shared" si="119"/>
        <v>#N/A</v>
      </c>
      <c r="LN39" s="199" t="e">
        <f t="shared" si="120"/>
        <v>#N/A</v>
      </c>
      <c r="LO39" s="200" t="e">
        <f t="shared" si="121"/>
        <v>#N/A</v>
      </c>
      <c r="LP39" s="200">
        <f t="shared" si="122"/>
        <v>0</v>
      </c>
      <c r="LQ39" s="200">
        <f t="shared" si="123"/>
        <v>0</v>
      </c>
      <c r="LR39" s="200" t="e">
        <f t="shared" si="124"/>
        <v>#N/A</v>
      </c>
      <c r="LS39" s="210">
        <f t="shared" si="125"/>
        <v>0</v>
      </c>
      <c r="LT39" s="202">
        <f t="shared" si="126"/>
        <v>0</v>
      </c>
      <c r="LW39" s="223"/>
      <c r="LX39" s="170"/>
      <c r="LY39" s="227"/>
      <c r="LZ39" s="228"/>
      <c r="MA39" s="207"/>
      <c r="MB39" s="229"/>
      <c r="MC39" s="209"/>
      <c r="MD39" s="209" t="e">
        <f t="shared" si="127"/>
        <v>#N/A</v>
      </c>
      <c r="ME39" s="199" t="e">
        <f t="shared" si="128"/>
        <v>#N/A</v>
      </c>
      <c r="MF39" s="200" t="e">
        <f t="shared" si="129"/>
        <v>#N/A</v>
      </c>
      <c r="MG39" s="200">
        <f t="shared" si="130"/>
        <v>0</v>
      </c>
      <c r="MH39" s="200">
        <f t="shared" si="131"/>
        <v>0</v>
      </c>
      <c r="MI39" s="200" t="e">
        <f t="shared" si="132"/>
        <v>#N/A</v>
      </c>
      <c r="MJ39" s="210">
        <f t="shared" si="133"/>
        <v>0</v>
      </c>
      <c r="MK39" s="202">
        <f t="shared" si="134"/>
        <v>0</v>
      </c>
      <c r="MN39" s="223"/>
      <c r="MO39" s="170"/>
      <c r="MP39" s="227"/>
      <c r="MQ39" s="228"/>
      <c r="MR39" s="207"/>
      <c r="MS39" s="229"/>
      <c r="MT39" s="209"/>
      <c r="MU39" s="209" t="e">
        <f t="shared" si="135"/>
        <v>#N/A</v>
      </c>
      <c r="MV39" s="199" t="e">
        <f t="shared" si="136"/>
        <v>#N/A</v>
      </c>
      <c r="MW39" s="200" t="e">
        <f t="shared" si="137"/>
        <v>#N/A</v>
      </c>
      <c r="MX39" s="200">
        <f t="shared" si="138"/>
        <v>0</v>
      </c>
      <c r="MY39" s="200">
        <f t="shared" si="139"/>
        <v>0</v>
      </c>
      <c r="MZ39" s="200" t="e">
        <f t="shared" si="140"/>
        <v>#N/A</v>
      </c>
      <c r="NA39" s="210">
        <f t="shared" si="141"/>
        <v>0</v>
      </c>
      <c r="NB39" s="202">
        <f t="shared" si="142"/>
        <v>0</v>
      </c>
      <c r="NE39" s="223"/>
      <c r="NF39" s="170"/>
      <c r="NG39" s="227"/>
      <c r="NH39" s="228"/>
      <c r="NI39" s="207"/>
      <c r="NJ39" s="229"/>
      <c r="NK39" s="209"/>
      <c r="NL39" s="209" t="e">
        <f t="shared" si="143"/>
        <v>#N/A</v>
      </c>
      <c r="NM39" s="199" t="e">
        <f t="shared" si="144"/>
        <v>#N/A</v>
      </c>
      <c r="NN39" s="200" t="e">
        <f t="shared" si="145"/>
        <v>#N/A</v>
      </c>
      <c r="NO39" s="200">
        <f t="shared" si="146"/>
        <v>0</v>
      </c>
      <c r="NP39" s="200">
        <f t="shared" si="147"/>
        <v>0</v>
      </c>
      <c r="NQ39" s="200" t="e">
        <f t="shared" si="148"/>
        <v>#N/A</v>
      </c>
      <c r="NR39" s="210">
        <f t="shared" si="149"/>
        <v>0</v>
      </c>
      <c r="NS39" s="202">
        <f t="shared" si="150"/>
        <v>0</v>
      </c>
      <c r="NV39" s="223"/>
      <c r="NW39" s="170"/>
      <c r="NX39" s="227"/>
      <c r="NY39" s="228"/>
      <c r="NZ39" s="207"/>
      <c r="OA39" s="229"/>
      <c r="OB39" s="209"/>
      <c r="OC39" s="209" t="e">
        <f t="shared" si="151"/>
        <v>#N/A</v>
      </c>
      <c r="OD39" s="199" t="e">
        <f t="shared" si="152"/>
        <v>#N/A</v>
      </c>
      <c r="OE39" s="200" t="e">
        <f t="shared" si="153"/>
        <v>#N/A</v>
      </c>
      <c r="OF39" s="200">
        <f t="shared" si="154"/>
        <v>0</v>
      </c>
      <c r="OG39" s="200">
        <f t="shared" si="155"/>
        <v>0</v>
      </c>
      <c r="OH39" s="200" t="e">
        <f t="shared" si="156"/>
        <v>#N/A</v>
      </c>
      <c r="OI39" s="210">
        <f t="shared" si="157"/>
        <v>0</v>
      </c>
      <c r="OJ39" s="202">
        <f t="shared" si="158"/>
        <v>0</v>
      </c>
      <c r="OM39" s="223"/>
      <c r="ON39" s="170"/>
      <c r="OO39" s="227"/>
      <c r="OP39" s="228"/>
      <c r="OQ39" s="207"/>
      <c r="OR39" s="229"/>
      <c r="OS39" s="209"/>
      <c r="OT39" s="209" t="e">
        <f t="shared" si="159"/>
        <v>#N/A</v>
      </c>
      <c r="OU39" s="199" t="e">
        <f t="shared" si="160"/>
        <v>#N/A</v>
      </c>
      <c r="OV39" s="200" t="e">
        <f t="shared" si="161"/>
        <v>#N/A</v>
      </c>
      <c r="OW39" s="200">
        <f t="shared" si="162"/>
        <v>0</v>
      </c>
      <c r="OX39" s="200">
        <f t="shared" si="163"/>
        <v>0</v>
      </c>
      <c r="OY39" s="200" t="e">
        <f t="shared" si="164"/>
        <v>#N/A</v>
      </c>
      <c r="OZ39" s="210">
        <f t="shared" si="165"/>
        <v>0</v>
      </c>
      <c r="PA39" s="202">
        <f t="shared" si="166"/>
        <v>0</v>
      </c>
      <c r="PD39" s="223"/>
      <c r="PE39" s="170"/>
      <c r="PF39" s="227"/>
      <c r="PG39" s="228"/>
      <c r="PH39" s="207"/>
      <c r="PI39" s="229"/>
      <c r="PJ39" s="209"/>
      <c r="PK39" s="209" t="e">
        <f t="shared" si="167"/>
        <v>#N/A</v>
      </c>
      <c r="PL39" s="199" t="e">
        <f t="shared" si="168"/>
        <v>#N/A</v>
      </c>
      <c r="PM39" s="200" t="e">
        <f t="shared" si="169"/>
        <v>#N/A</v>
      </c>
      <c r="PN39" s="200">
        <f t="shared" si="170"/>
        <v>0</v>
      </c>
      <c r="PO39" s="200">
        <f t="shared" si="171"/>
        <v>0</v>
      </c>
      <c r="PP39" s="200" t="e">
        <f t="shared" si="172"/>
        <v>#N/A</v>
      </c>
      <c r="PQ39" s="210">
        <f t="shared" si="173"/>
        <v>0</v>
      </c>
      <c r="PR39" s="202">
        <f t="shared" si="174"/>
        <v>0</v>
      </c>
      <c r="PU39" s="223"/>
      <c r="PV39" s="170"/>
      <c r="PW39" s="227"/>
      <c r="PX39" s="228"/>
      <c r="PY39" s="207"/>
      <c r="PZ39" s="229"/>
      <c r="QA39" s="209"/>
      <c r="QB39" s="209" t="e">
        <f t="shared" si="175"/>
        <v>#N/A</v>
      </c>
      <c r="QC39" s="199" t="e">
        <f t="shared" si="176"/>
        <v>#N/A</v>
      </c>
      <c r="QD39" s="200" t="e">
        <f t="shared" si="177"/>
        <v>#N/A</v>
      </c>
      <c r="QE39" s="200">
        <f t="shared" si="178"/>
        <v>0</v>
      </c>
      <c r="QF39" s="200">
        <f t="shared" si="179"/>
        <v>0</v>
      </c>
      <c r="QG39" s="200" t="e">
        <f t="shared" si="180"/>
        <v>#N/A</v>
      </c>
      <c r="QH39" s="210">
        <f t="shared" si="181"/>
        <v>0</v>
      </c>
      <c r="QI39" s="202">
        <f t="shared" si="182"/>
        <v>0</v>
      </c>
      <c r="QL39" s="223"/>
      <c r="QM39" s="170"/>
      <c r="QN39" s="227"/>
      <c r="QO39" s="228"/>
      <c r="QP39" s="207"/>
      <c r="QQ39" s="229"/>
      <c r="QR39" s="209"/>
      <c r="QS39" s="209" t="e">
        <f t="shared" si="183"/>
        <v>#N/A</v>
      </c>
      <c r="QT39" s="199" t="e">
        <f t="shared" si="184"/>
        <v>#N/A</v>
      </c>
      <c r="QU39" s="200" t="e">
        <f t="shared" si="185"/>
        <v>#N/A</v>
      </c>
      <c r="QV39" s="200">
        <f t="shared" si="186"/>
        <v>0</v>
      </c>
      <c r="QW39" s="200">
        <f t="shared" si="187"/>
        <v>0</v>
      </c>
      <c r="QX39" s="200" t="e">
        <f t="shared" si="188"/>
        <v>#N/A</v>
      </c>
      <c r="QY39" s="210">
        <f t="shared" si="189"/>
        <v>0</v>
      </c>
      <c r="QZ39" s="202">
        <f t="shared" si="190"/>
        <v>0</v>
      </c>
      <c r="RC39" s="223"/>
      <c r="RD39" s="170"/>
      <c r="RE39" s="227"/>
      <c r="RF39" s="228"/>
      <c r="RG39" s="207"/>
      <c r="RH39" s="229"/>
      <c r="RI39" s="209"/>
      <c r="RJ39" s="209" t="e">
        <f t="shared" si="191"/>
        <v>#N/A</v>
      </c>
      <c r="RK39" s="199" t="e">
        <f t="shared" si="192"/>
        <v>#N/A</v>
      </c>
      <c r="RL39" s="200" t="e">
        <f t="shared" si="193"/>
        <v>#N/A</v>
      </c>
      <c r="RM39" s="200">
        <f t="shared" si="194"/>
        <v>0</v>
      </c>
      <c r="RN39" s="200">
        <f t="shared" si="195"/>
        <v>0</v>
      </c>
      <c r="RO39" s="200" t="e">
        <f t="shared" si="196"/>
        <v>#N/A</v>
      </c>
      <c r="RP39" s="210">
        <f t="shared" si="197"/>
        <v>0</v>
      </c>
      <c r="RQ39" s="202">
        <f t="shared" si="198"/>
        <v>0</v>
      </c>
      <c r="RT39" s="223"/>
      <c r="RU39" s="170"/>
      <c r="RV39" s="227"/>
      <c r="RW39" s="228"/>
      <c r="RX39" s="207"/>
      <c r="RY39" s="229"/>
      <c r="RZ39" s="209"/>
      <c r="SA39" s="209" t="e">
        <f t="shared" si="199"/>
        <v>#N/A</v>
      </c>
      <c r="SB39" s="199" t="e">
        <f t="shared" si="200"/>
        <v>#N/A</v>
      </c>
      <c r="SC39" s="200" t="e">
        <f t="shared" si="201"/>
        <v>#N/A</v>
      </c>
      <c r="SD39" s="200">
        <f t="shared" si="202"/>
        <v>0</v>
      </c>
      <c r="SE39" s="200">
        <f t="shared" si="203"/>
        <v>0</v>
      </c>
      <c r="SF39" s="200" t="e">
        <f t="shared" si="204"/>
        <v>#N/A</v>
      </c>
      <c r="SG39" s="210">
        <f t="shared" si="205"/>
        <v>0</v>
      </c>
      <c r="SH39" s="202">
        <f t="shared" si="206"/>
        <v>0</v>
      </c>
      <c r="SK39" s="223"/>
      <c r="SL39" s="170"/>
      <c r="SM39" s="227"/>
      <c r="SN39" s="228"/>
      <c r="SO39" s="207"/>
      <c r="SP39" s="229"/>
      <c r="SQ39" s="209"/>
      <c r="SR39" s="209" t="e">
        <f t="shared" si="207"/>
        <v>#N/A</v>
      </c>
      <c r="SS39" s="199" t="e">
        <f t="shared" si="208"/>
        <v>#N/A</v>
      </c>
      <c r="ST39" s="200" t="e">
        <f t="shared" si="209"/>
        <v>#N/A</v>
      </c>
      <c r="SU39" s="200">
        <f t="shared" si="210"/>
        <v>0</v>
      </c>
      <c r="SV39" s="200">
        <f t="shared" si="211"/>
        <v>0</v>
      </c>
      <c r="SW39" s="200" t="e">
        <f t="shared" si="212"/>
        <v>#N/A</v>
      </c>
      <c r="SX39" s="210">
        <f t="shared" si="213"/>
        <v>0</v>
      </c>
      <c r="SY39" s="202">
        <f t="shared" si="214"/>
        <v>0</v>
      </c>
    </row>
    <row r="40" spans="2:519" ht="232.5" customHeight="1" thickTop="1" thickBot="1">
      <c r="B40" s="203" t="s">
        <v>215</v>
      </c>
      <c r="C40" s="230">
        <v>3.7</v>
      </c>
      <c r="D40" s="170" t="s">
        <v>259</v>
      </c>
      <c r="E40" s="231" t="s">
        <v>222</v>
      </c>
      <c r="F40" s="228">
        <v>1</v>
      </c>
      <c r="G40" s="207">
        <v>0</v>
      </c>
      <c r="H40" s="229">
        <f>G40*F40</f>
        <v>0</v>
      </c>
      <c r="I40" s="646"/>
      <c r="L40" s="375" t="s">
        <v>215</v>
      </c>
      <c r="M40" s="403">
        <v>3.7</v>
      </c>
      <c r="N40" s="377" t="s">
        <v>259</v>
      </c>
      <c r="O40" s="404" t="s">
        <v>222</v>
      </c>
      <c r="P40" s="401">
        <v>1</v>
      </c>
      <c r="Q40" s="380">
        <v>30000</v>
      </c>
      <c r="R40" s="402">
        <f>Q40*P40</f>
        <v>30000</v>
      </c>
      <c r="S40" s="162">
        <f t="shared" si="326"/>
        <v>1</v>
      </c>
      <c r="T40" s="190">
        <f t="shared" si="11"/>
        <v>1</v>
      </c>
      <c r="U40" s="190">
        <f t="shared" si="216"/>
        <v>1</v>
      </c>
      <c r="V40" s="190">
        <f t="shared" si="12"/>
        <v>1</v>
      </c>
      <c r="W40" s="190">
        <f t="shared" si="13"/>
        <v>1</v>
      </c>
      <c r="X40" s="200">
        <f t="shared" si="14"/>
        <v>1</v>
      </c>
      <c r="Y40" s="210">
        <f t="shared" si="15"/>
        <v>30000</v>
      </c>
      <c r="Z40" s="202">
        <f t="shared" si="16"/>
        <v>0</v>
      </c>
      <c r="AA40" s="185"/>
      <c r="AB40" s="185"/>
      <c r="AC40" s="375" t="s">
        <v>215</v>
      </c>
      <c r="AD40" s="403">
        <v>3.7</v>
      </c>
      <c r="AE40" s="377" t="s">
        <v>259</v>
      </c>
      <c r="AF40" s="404" t="s">
        <v>222</v>
      </c>
      <c r="AG40" s="401">
        <v>1</v>
      </c>
      <c r="AH40" s="380">
        <v>43575</v>
      </c>
      <c r="AI40" s="402">
        <f>AH40*AG40</f>
        <v>43575</v>
      </c>
      <c r="AJ40" s="162">
        <f t="shared" si="327"/>
        <v>1</v>
      </c>
      <c r="AK40" s="190">
        <f t="shared" si="328"/>
        <v>1</v>
      </c>
      <c r="AL40" s="190">
        <f t="shared" si="329"/>
        <v>1</v>
      </c>
      <c r="AM40" s="190">
        <f t="shared" si="330"/>
        <v>1</v>
      </c>
      <c r="AN40" s="190">
        <f t="shared" si="331"/>
        <v>1</v>
      </c>
      <c r="AO40" s="200">
        <f t="shared" si="332"/>
        <v>1</v>
      </c>
      <c r="AP40" s="210">
        <f t="shared" si="333"/>
        <v>43575</v>
      </c>
      <c r="AQ40" s="202">
        <f t="shared" si="334"/>
        <v>0</v>
      </c>
      <c r="AR40" s="185"/>
      <c r="AS40" s="185"/>
      <c r="AT40" s="461" t="s">
        <v>215</v>
      </c>
      <c r="AU40" s="478">
        <v>3.7</v>
      </c>
      <c r="AV40" s="170" t="s">
        <v>259</v>
      </c>
      <c r="AW40" s="479" t="s">
        <v>222</v>
      </c>
      <c r="AX40" s="464">
        <v>1</v>
      </c>
      <c r="AY40" s="455">
        <v>50000</v>
      </c>
      <c r="AZ40" s="466">
        <f>AY40*AX40</f>
        <v>50000</v>
      </c>
      <c r="BA40" s="162">
        <f t="shared" si="335"/>
        <v>1</v>
      </c>
      <c r="BB40" s="190">
        <f t="shared" si="336"/>
        <v>1</v>
      </c>
      <c r="BC40" s="190">
        <f t="shared" si="337"/>
        <v>1</v>
      </c>
      <c r="BD40" s="190">
        <f t="shared" si="338"/>
        <v>1</v>
      </c>
      <c r="BE40" s="190">
        <f t="shared" si="339"/>
        <v>1</v>
      </c>
      <c r="BF40" s="200">
        <f t="shared" si="340"/>
        <v>1</v>
      </c>
      <c r="BG40" s="210">
        <f t="shared" si="341"/>
        <v>50000</v>
      </c>
      <c r="BH40" s="202">
        <f t="shared" si="342"/>
        <v>0</v>
      </c>
      <c r="BK40" s="461" t="s">
        <v>215</v>
      </c>
      <c r="BL40" s="538">
        <v>3.7</v>
      </c>
      <c r="BM40" s="522" t="s">
        <v>259</v>
      </c>
      <c r="BN40" s="539" t="s">
        <v>222</v>
      </c>
      <c r="BO40" s="536">
        <v>1</v>
      </c>
      <c r="BP40" s="380">
        <v>27659.609999999993</v>
      </c>
      <c r="BQ40" s="537">
        <f>BP40*BO40</f>
        <v>27659.609999999993</v>
      </c>
      <c r="BR40" s="162">
        <f t="shared" si="343"/>
        <v>1</v>
      </c>
      <c r="BS40" s="190">
        <f t="shared" si="344"/>
        <v>1</v>
      </c>
      <c r="BT40" s="190">
        <f t="shared" si="345"/>
        <v>1</v>
      </c>
      <c r="BU40" s="190">
        <f t="shared" si="346"/>
        <v>1</v>
      </c>
      <c r="BV40" s="190">
        <f t="shared" si="347"/>
        <v>1</v>
      </c>
      <c r="BW40" s="200">
        <f t="shared" si="348"/>
        <v>1</v>
      </c>
      <c r="BX40" s="210">
        <f t="shared" si="349"/>
        <v>27660</v>
      </c>
      <c r="BY40" s="202">
        <f t="shared" si="350"/>
        <v>-0.39000000000669388</v>
      </c>
      <c r="CB40" s="461" t="s">
        <v>215</v>
      </c>
      <c r="CC40" s="538">
        <v>3.7</v>
      </c>
      <c r="CD40" s="522" t="s">
        <v>259</v>
      </c>
      <c r="CE40" s="539" t="s">
        <v>222</v>
      </c>
      <c r="CF40" s="536">
        <v>1</v>
      </c>
      <c r="CG40" s="380">
        <v>27000</v>
      </c>
      <c r="CH40" s="537">
        <f>CG40*CF40</f>
        <v>27000</v>
      </c>
      <c r="CI40" s="162">
        <f t="shared" si="351"/>
        <v>1</v>
      </c>
      <c r="CJ40" s="190">
        <f t="shared" si="352"/>
        <v>1</v>
      </c>
      <c r="CK40" s="190">
        <f t="shared" si="353"/>
        <v>1</v>
      </c>
      <c r="CL40" s="190">
        <f t="shared" si="354"/>
        <v>1</v>
      </c>
      <c r="CM40" s="190">
        <f t="shared" si="355"/>
        <v>1</v>
      </c>
      <c r="CN40" s="200">
        <f t="shared" si="356"/>
        <v>1</v>
      </c>
      <c r="CO40" s="210">
        <f t="shared" si="357"/>
        <v>27000</v>
      </c>
      <c r="CP40" s="202">
        <f t="shared" si="358"/>
        <v>0</v>
      </c>
      <c r="CS40" s="461" t="s">
        <v>215</v>
      </c>
      <c r="CT40" s="538">
        <v>3.7</v>
      </c>
      <c r="CU40" s="522" t="s">
        <v>259</v>
      </c>
      <c r="CV40" s="539" t="s">
        <v>222</v>
      </c>
      <c r="CW40" s="536">
        <v>1</v>
      </c>
      <c r="CX40" s="565">
        <v>43344</v>
      </c>
      <c r="CY40" s="537">
        <f>CX40*CW40</f>
        <v>43344</v>
      </c>
      <c r="CZ40" s="162">
        <f t="shared" si="359"/>
        <v>1</v>
      </c>
      <c r="DA40" s="190">
        <f t="shared" si="360"/>
        <v>1</v>
      </c>
      <c r="DB40" s="190">
        <f t="shared" si="361"/>
        <v>1</v>
      </c>
      <c r="DC40" s="190">
        <f t="shared" si="362"/>
        <v>1</v>
      </c>
      <c r="DD40" s="190">
        <f t="shared" si="363"/>
        <v>1</v>
      </c>
      <c r="DE40" s="200">
        <f t="shared" si="364"/>
        <v>1</v>
      </c>
      <c r="DF40" s="210">
        <f t="shared" si="365"/>
        <v>43344</v>
      </c>
      <c r="DG40" s="202">
        <f t="shared" si="366"/>
        <v>0</v>
      </c>
      <c r="DJ40" s="461" t="s">
        <v>215</v>
      </c>
      <c r="DK40" s="538">
        <v>3.7</v>
      </c>
      <c r="DL40" s="569" t="s">
        <v>259</v>
      </c>
      <c r="DM40" s="539" t="s">
        <v>222</v>
      </c>
      <c r="DN40" s="536">
        <v>1</v>
      </c>
      <c r="DO40" s="380">
        <v>26670</v>
      </c>
      <c r="DP40" s="537">
        <f>DO40*DN40</f>
        <v>26670</v>
      </c>
      <c r="DQ40" s="162">
        <f t="shared" si="367"/>
        <v>1</v>
      </c>
      <c r="DR40" s="190">
        <f t="shared" si="368"/>
        <v>1</v>
      </c>
      <c r="DS40" s="190">
        <f t="shared" si="369"/>
        <v>1</v>
      </c>
      <c r="DT40" s="190">
        <f t="shared" si="370"/>
        <v>1</v>
      </c>
      <c r="DU40" s="190">
        <f t="shared" si="371"/>
        <v>1</v>
      </c>
      <c r="DV40" s="200">
        <f t="shared" si="372"/>
        <v>1</v>
      </c>
      <c r="DW40" s="210">
        <f t="shared" si="373"/>
        <v>26670</v>
      </c>
      <c r="DX40" s="202">
        <f t="shared" si="374"/>
        <v>0</v>
      </c>
      <c r="EA40" s="461" t="s">
        <v>215</v>
      </c>
      <c r="EB40" s="538">
        <v>3.7</v>
      </c>
      <c r="EC40" s="522" t="s">
        <v>259</v>
      </c>
      <c r="ED40" s="539" t="s">
        <v>222</v>
      </c>
      <c r="EE40" s="536">
        <v>1</v>
      </c>
      <c r="EF40" s="380">
        <v>23000</v>
      </c>
      <c r="EG40" s="381">
        <f t="shared" si="47"/>
        <v>23000</v>
      </c>
      <c r="EH40" s="162">
        <f t="shared" si="375"/>
        <v>1</v>
      </c>
      <c r="EI40" s="190">
        <f t="shared" si="376"/>
        <v>1</v>
      </c>
      <c r="EJ40" s="190">
        <f t="shared" si="377"/>
        <v>1</v>
      </c>
      <c r="EK40" s="190">
        <f t="shared" si="378"/>
        <v>1</v>
      </c>
      <c r="EL40" s="190">
        <f t="shared" si="379"/>
        <v>1</v>
      </c>
      <c r="EM40" s="200">
        <f t="shared" si="380"/>
        <v>1</v>
      </c>
      <c r="EN40" s="210">
        <f t="shared" si="381"/>
        <v>23000</v>
      </c>
      <c r="EO40" s="202">
        <f t="shared" si="382"/>
        <v>0</v>
      </c>
      <c r="ER40" s="461" t="s">
        <v>215</v>
      </c>
      <c r="ES40" s="538">
        <v>3.7</v>
      </c>
      <c r="ET40" s="522" t="s">
        <v>259</v>
      </c>
      <c r="EU40" s="539" t="s">
        <v>222</v>
      </c>
      <c r="EV40" s="536">
        <v>1</v>
      </c>
      <c r="EW40" s="380">
        <v>27521.999999999996</v>
      </c>
      <c r="EX40" s="537">
        <f>EW40*EV40</f>
        <v>27521.999999999996</v>
      </c>
      <c r="EY40" s="162">
        <f t="shared" si="383"/>
        <v>1</v>
      </c>
      <c r="EZ40" s="190">
        <f t="shared" si="384"/>
        <v>1</v>
      </c>
      <c r="FA40" s="190">
        <f t="shared" si="385"/>
        <v>1</v>
      </c>
      <c r="FB40" s="190">
        <f t="shared" si="386"/>
        <v>1</v>
      </c>
      <c r="FC40" s="190">
        <f t="shared" si="387"/>
        <v>1</v>
      </c>
      <c r="FD40" s="200">
        <f t="shared" si="388"/>
        <v>1</v>
      </c>
      <c r="FE40" s="210">
        <f t="shared" si="389"/>
        <v>27522</v>
      </c>
      <c r="FF40" s="202">
        <f t="shared" si="390"/>
        <v>0</v>
      </c>
      <c r="FI40" s="461" t="s">
        <v>215</v>
      </c>
      <c r="FJ40" s="538">
        <v>3.7</v>
      </c>
      <c r="FK40" s="522" t="s">
        <v>259</v>
      </c>
      <c r="FL40" s="539" t="s">
        <v>222</v>
      </c>
      <c r="FM40" s="536">
        <v>1</v>
      </c>
      <c r="FN40" s="380">
        <v>24058</v>
      </c>
      <c r="FO40" s="537">
        <f>FN40*FM40</f>
        <v>24058</v>
      </c>
      <c r="FP40" s="162">
        <f t="shared" si="391"/>
        <v>1</v>
      </c>
      <c r="FQ40" s="190">
        <f t="shared" si="392"/>
        <v>1</v>
      </c>
      <c r="FR40" s="190">
        <f t="shared" si="393"/>
        <v>1</v>
      </c>
      <c r="FS40" s="190">
        <f t="shared" si="394"/>
        <v>1</v>
      </c>
      <c r="FT40" s="190">
        <f t="shared" si="395"/>
        <v>1</v>
      </c>
      <c r="FU40" s="200">
        <f t="shared" si="396"/>
        <v>1</v>
      </c>
      <c r="FV40" s="210">
        <f t="shared" si="397"/>
        <v>24058</v>
      </c>
      <c r="FW40" s="202">
        <f t="shared" si="398"/>
        <v>0</v>
      </c>
      <c r="FZ40" s="461" t="s">
        <v>215</v>
      </c>
      <c r="GA40" s="538">
        <v>3.7</v>
      </c>
      <c r="GB40" s="522" t="s">
        <v>259</v>
      </c>
      <c r="GC40" s="539" t="s">
        <v>222</v>
      </c>
      <c r="GD40" s="536">
        <v>1</v>
      </c>
      <c r="GE40" s="582">
        <v>25551</v>
      </c>
      <c r="GF40" s="537">
        <f>GE40*GD40</f>
        <v>25551</v>
      </c>
      <c r="GG40" s="162">
        <f t="shared" si="399"/>
        <v>1</v>
      </c>
      <c r="GH40" s="190">
        <f t="shared" si="400"/>
        <v>1</v>
      </c>
      <c r="GI40" s="190">
        <f t="shared" si="401"/>
        <v>1</v>
      </c>
      <c r="GJ40" s="190">
        <f t="shared" si="402"/>
        <v>1</v>
      </c>
      <c r="GK40" s="190">
        <f t="shared" si="403"/>
        <v>1</v>
      </c>
      <c r="GL40" s="200">
        <f t="shared" si="404"/>
        <v>1</v>
      </c>
      <c r="GM40" s="210">
        <f t="shared" si="405"/>
        <v>25551</v>
      </c>
      <c r="GN40" s="202">
        <f t="shared" si="406"/>
        <v>0</v>
      </c>
      <c r="GQ40" s="461" t="s">
        <v>215</v>
      </c>
      <c r="GR40" s="538">
        <v>3.7</v>
      </c>
      <c r="GS40" s="522" t="s">
        <v>259</v>
      </c>
      <c r="GT40" s="539" t="s">
        <v>222</v>
      </c>
      <c r="GU40" s="536">
        <v>1</v>
      </c>
      <c r="GV40" s="380">
        <v>30000</v>
      </c>
      <c r="GW40" s="537">
        <f>GV40*GU40</f>
        <v>30000</v>
      </c>
      <c r="GX40" s="162">
        <f t="shared" si="407"/>
        <v>1</v>
      </c>
      <c r="GY40" s="190">
        <f t="shared" si="408"/>
        <v>1</v>
      </c>
      <c r="GZ40" s="190">
        <f t="shared" si="409"/>
        <v>1</v>
      </c>
      <c r="HA40" s="190">
        <f t="shared" si="410"/>
        <v>1</v>
      </c>
      <c r="HB40" s="190">
        <f t="shared" si="411"/>
        <v>1</v>
      </c>
      <c r="HC40" s="200">
        <f t="shared" si="412"/>
        <v>1</v>
      </c>
      <c r="HD40" s="210">
        <f t="shared" si="413"/>
        <v>30000</v>
      </c>
      <c r="HE40" s="202">
        <f t="shared" si="414"/>
        <v>0</v>
      </c>
      <c r="HH40" s="461" t="s">
        <v>215</v>
      </c>
      <c r="HI40" s="538">
        <v>3.7</v>
      </c>
      <c r="HJ40" s="522" t="s">
        <v>259</v>
      </c>
      <c r="HK40" s="539" t="s">
        <v>222</v>
      </c>
      <c r="HL40" s="536">
        <v>1</v>
      </c>
      <c r="HM40" s="380">
        <v>28625</v>
      </c>
      <c r="HN40" s="537">
        <f>HM40*HL40</f>
        <v>28625</v>
      </c>
      <c r="HO40" s="162">
        <f t="shared" si="415"/>
        <v>1</v>
      </c>
      <c r="HP40" s="190">
        <f t="shared" si="416"/>
        <v>1</v>
      </c>
      <c r="HQ40" s="190">
        <f t="shared" si="417"/>
        <v>1</v>
      </c>
      <c r="HR40" s="190">
        <f t="shared" si="418"/>
        <v>1</v>
      </c>
      <c r="HS40" s="190">
        <f t="shared" si="419"/>
        <v>1</v>
      </c>
      <c r="HT40" s="200">
        <f t="shared" si="420"/>
        <v>1</v>
      </c>
      <c r="HU40" s="210">
        <f t="shared" si="421"/>
        <v>28625</v>
      </c>
      <c r="HV40" s="202">
        <f t="shared" si="422"/>
        <v>0</v>
      </c>
      <c r="HY40" s="223"/>
      <c r="HZ40" s="170"/>
      <c r="IA40" s="227"/>
      <c r="IB40" s="228"/>
      <c r="IC40" s="207"/>
      <c r="ID40" s="229"/>
      <c r="IE40" s="209"/>
      <c r="IF40" s="209" t="e">
        <f t="shared" si="79"/>
        <v>#N/A</v>
      </c>
      <c r="IG40" s="199" t="e">
        <f t="shared" si="80"/>
        <v>#N/A</v>
      </c>
      <c r="IH40" s="200" t="e">
        <f t="shared" si="81"/>
        <v>#N/A</v>
      </c>
      <c r="II40" s="200">
        <f t="shared" si="82"/>
        <v>0</v>
      </c>
      <c r="IJ40" s="200">
        <f t="shared" si="83"/>
        <v>0</v>
      </c>
      <c r="IK40" s="200" t="e">
        <f t="shared" si="84"/>
        <v>#N/A</v>
      </c>
      <c r="IL40" s="210">
        <f t="shared" si="85"/>
        <v>0</v>
      </c>
      <c r="IM40" s="202">
        <f t="shared" si="86"/>
        <v>0</v>
      </c>
      <c r="IP40" s="223"/>
      <c r="IQ40" s="170"/>
      <c r="IR40" s="227"/>
      <c r="IS40" s="228"/>
      <c r="IT40" s="207"/>
      <c r="IU40" s="229"/>
      <c r="IV40" s="209"/>
      <c r="IW40" s="209" t="e">
        <f t="shared" si="87"/>
        <v>#N/A</v>
      </c>
      <c r="IX40" s="199" t="e">
        <f t="shared" si="88"/>
        <v>#N/A</v>
      </c>
      <c r="IY40" s="200" t="e">
        <f t="shared" si="89"/>
        <v>#N/A</v>
      </c>
      <c r="IZ40" s="200">
        <f t="shared" si="90"/>
        <v>0</v>
      </c>
      <c r="JA40" s="200">
        <f t="shared" si="91"/>
        <v>0</v>
      </c>
      <c r="JB40" s="200" t="e">
        <f t="shared" si="92"/>
        <v>#N/A</v>
      </c>
      <c r="JC40" s="210">
        <f t="shared" si="93"/>
        <v>0</v>
      </c>
      <c r="JD40" s="202">
        <f t="shared" si="94"/>
        <v>0</v>
      </c>
      <c r="JG40" s="223"/>
      <c r="JH40" s="170"/>
      <c r="JI40" s="227"/>
      <c r="JJ40" s="228"/>
      <c r="JK40" s="207"/>
      <c r="JL40" s="229"/>
      <c r="JM40" s="209"/>
      <c r="JN40" s="209" t="e">
        <f t="shared" si="95"/>
        <v>#N/A</v>
      </c>
      <c r="JO40" s="199" t="e">
        <f t="shared" si="96"/>
        <v>#N/A</v>
      </c>
      <c r="JP40" s="200" t="e">
        <f t="shared" si="97"/>
        <v>#N/A</v>
      </c>
      <c r="JQ40" s="200">
        <f t="shared" si="98"/>
        <v>0</v>
      </c>
      <c r="JR40" s="200">
        <f t="shared" si="99"/>
        <v>0</v>
      </c>
      <c r="JS40" s="200" t="e">
        <f t="shared" si="100"/>
        <v>#N/A</v>
      </c>
      <c r="JT40" s="210">
        <f t="shared" si="101"/>
        <v>0</v>
      </c>
      <c r="JU40" s="202">
        <f t="shared" si="102"/>
        <v>0</v>
      </c>
      <c r="JX40" s="223"/>
      <c r="JY40" s="170"/>
      <c r="JZ40" s="227"/>
      <c r="KA40" s="228"/>
      <c r="KB40" s="207"/>
      <c r="KC40" s="229"/>
      <c r="KD40" s="209"/>
      <c r="KE40" s="209" t="e">
        <f t="shared" si="103"/>
        <v>#N/A</v>
      </c>
      <c r="KF40" s="199" t="e">
        <f t="shared" si="104"/>
        <v>#N/A</v>
      </c>
      <c r="KG40" s="200" t="e">
        <f t="shared" si="105"/>
        <v>#N/A</v>
      </c>
      <c r="KH40" s="200">
        <f t="shared" si="106"/>
        <v>0</v>
      </c>
      <c r="KI40" s="200">
        <f t="shared" si="107"/>
        <v>0</v>
      </c>
      <c r="KJ40" s="200" t="e">
        <f t="shared" si="108"/>
        <v>#N/A</v>
      </c>
      <c r="KK40" s="210">
        <f t="shared" si="109"/>
        <v>0</v>
      </c>
      <c r="KL40" s="202">
        <f t="shared" si="110"/>
        <v>0</v>
      </c>
      <c r="KO40" s="223"/>
      <c r="KP40" s="170"/>
      <c r="KQ40" s="227"/>
      <c r="KR40" s="228"/>
      <c r="KS40" s="207"/>
      <c r="KT40" s="229"/>
      <c r="KU40" s="209"/>
      <c r="KV40" s="209" t="e">
        <f t="shared" si="111"/>
        <v>#N/A</v>
      </c>
      <c r="KW40" s="199" t="e">
        <f t="shared" si="112"/>
        <v>#N/A</v>
      </c>
      <c r="KX40" s="200" t="e">
        <f t="shared" si="113"/>
        <v>#N/A</v>
      </c>
      <c r="KY40" s="200">
        <f t="shared" si="114"/>
        <v>0</v>
      </c>
      <c r="KZ40" s="200">
        <f t="shared" si="115"/>
        <v>0</v>
      </c>
      <c r="LA40" s="200" t="e">
        <f t="shared" si="116"/>
        <v>#N/A</v>
      </c>
      <c r="LB40" s="210">
        <f t="shared" si="117"/>
        <v>0</v>
      </c>
      <c r="LC40" s="202">
        <f t="shared" si="118"/>
        <v>0</v>
      </c>
      <c r="LF40" s="223"/>
      <c r="LG40" s="170"/>
      <c r="LH40" s="227"/>
      <c r="LI40" s="228"/>
      <c r="LJ40" s="207"/>
      <c r="LK40" s="229"/>
      <c r="LL40" s="209"/>
      <c r="LM40" s="209" t="e">
        <f t="shared" si="119"/>
        <v>#N/A</v>
      </c>
      <c r="LN40" s="199" t="e">
        <f t="shared" si="120"/>
        <v>#N/A</v>
      </c>
      <c r="LO40" s="200" t="e">
        <f t="shared" si="121"/>
        <v>#N/A</v>
      </c>
      <c r="LP40" s="200">
        <f t="shared" si="122"/>
        <v>0</v>
      </c>
      <c r="LQ40" s="200">
        <f t="shared" si="123"/>
        <v>0</v>
      </c>
      <c r="LR40" s="200" t="e">
        <f t="shared" si="124"/>
        <v>#N/A</v>
      </c>
      <c r="LS40" s="210">
        <f t="shared" si="125"/>
        <v>0</v>
      </c>
      <c r="LT40" s="202">
        <f t="shared" si="126"/>
        <v>0</v>
      </c>
      <c r="LW40" s="223"/>
      <c r="LX40" s="170"/>
      <c r="LY40" s="227"/>
      <c r="LZ40" s="228"/>
      <c r="MA40" s="207"/>
      <c r="MB40" s="229"/>
      <c r="MC40" s="209"/>
      <c r="MD40" s="209" t="e">
        <f t="shared" si="127"/>
        <v>#N/A</v>
      </c>
      <c r="ME40" s="199" t="e">
        <f t="shared" si="128"/>
        <v>#N/A</v>
      </c>
      <c r="MF40" s="200" t="e">
        <f t="shared" si="129"/>
        <v>#N/A</v>
      </c>
      <c r="MG40" s="200">
        <f t="shared" si="130"/>
        <v>0</v>
      </c>
      <c r="MH40" s="200">
        <f t="shared" si="131"/>
        <v>0</v>
      </c>
      <c r="MI40" s="200" t="e">
        <f t="shared" si="132"/>
        <v>#N/A</v>
      </c>
      <c r="MJ40" s="210">
        <f t="shared" si="133"/>
        <v>0</v>
      </c>
      <c r="MK40" s="202">
        <f t="shared" si="134"/>
        <v>0</v>
      </c>
      <c r="MN40" s="223"/>
      <c r="MO40" s="170"/>
      <c r="MP40" s="227"/>
      <c r="MQ40" s="228"/>
      <c r="MR40" s="207"/>
      <c r="MS40" s="229"/>
      <c r="MT40" s="209"/>
      <c r="MU40" s="209" t="e">
        <f t="shared" si="135"/>
        <v>#N/A</v>
      </c>
      <c r="MV40" s="199" t="e">
        <f t="shared" si="136"/>
        <v>#N/A</v>
      </c>
      <c r="MW40" s="200" t="e">
        <f t="shared" si="137"/>
        <v>#N/A</v>
      </c>
      <c r="MX40" s="200">
        <f t="shared" si="138"/>
        <v>0</v>
      </c>
      <c r="MY40" s="200">
        <f t="shared" si="139"/>
        <v>0</v>
      </c>
      <c r="MZ40" s="200" t="e">
        <f t="shared" si="140"/>
        <v>#N/A</v>
      </c>
      <c r="NA40" s="210">
        <f t="shared" si="141"/>
        <v>0</v>
      </c>
      <c r="NB40" s="202">
        <f t="shared" si="142"/>
        <v>0</v>
      </c>
      <c r="NE40" s="223"/>
      <c r="NF40" s="170"/>
      <c r="NG40" s="227"/>
      <c r="NH40" s="228"/>
      <c r="NI40" s="207"/>
      <c r="NJ40" s="229"/>
      <c r="NK40" s="209"/>
      <c r="NL40" s="209" t="e">
        <f t="shared" si="143"/>
        <v>#N/A</v>
      </c>
      <c r="NM40" s="199" t="e">
        <f t="shared" si="144"/>
        <v>#N/A</v>
      </c>
      <c r="NN40" s="200" t="e">
        <f t="shared" si="145"/>
        <v>#N/A</v>
      </c>
      <c r="NO40" s="200">
        <f t="shared" si="146"/>
        <v>0</v>
      </c>
      <c r="NP40" s="200">
        <f t="shared" si="147"/>
        <v>0</v>
      </c>
      <c r="NQ40" s="200" t="e">
        <f t="shared" si="148"/>
        <v>#N/A</v>
      </c>
      <c r="NR40" s="210">
        <f t="shared" si="149"/>
        <v>0</v>
      </c>
      <c r="NS40" s="202">
        <f t="shared" si="150"/>
        <v>0</v>
      </c>
      <c r="NV40" s="223"/>
      <c r="NW40" s="170"/>
      <c r="NX40" s="227"/>
      <c r="NY40" s="228"/>
      <c r="NZ40" s="207"/>
      <c r="OA40" s="229"/>
      <c r="OB40" s="209"/>
      <c r="OC40" s="209" t="e">
        <f t="shared" si="151"/>
        <v>#N/A</v>
      </c>
      <c r="OD40" s="199" t="e">
        <f t="shared" si="152"/>
        <v>#N/A</v>
      </c>
      <c r="OE40" s="200" t="e">
        <f t="shared" si="153"/>
        <v>#N/A</v>
      </c>
      <c r="OF40" s="200">
        <f t="shared" si="154"/>
        <v>0</v>
      </c>
      <c r="OG40" s="200">
        <f t="shared" si="155"/>
        <v>0</v>
      </c>
      <c r="OH40" s="200" t="e">
        <f t="shared" si="156"/>
        <v>#N/A</v>
      </c>
      <c r="OI40" s="210">
        <f t="shared" si="157"/>
        <v>0</v>
      </c>
      <c r="OJ40" s="202">
        <f t="shared" si="158"/>
        <v>0</v>
      </c>
      <c r="OM40" s="223"/>
      <c r="ON40" s="170"/>
      <c r="OO40" s="227"/>
      <c r="OP40" s="228"/>
      <c r="OQ40" s="207"/>
      <c r="OR40" s="229"/>
      <c r="OS40" s="209"/>
      <c r="OT40" s="209" t="e">
        <f t="shared" si="159"/>
        <v>#N/A</v>
      </c>
      <c r="OU40" s="199" t="e">
        <f t="shared" si="160"/>
        <v>#N/A</v>
      </c>
      <c r="OV40" s="200" t="e">
        <f t="shared" si="161"/>
        <v>#N/A</v>
      </c>
      <c r="OW40" s="200">
        <f t="shared" si="162"/>
        <v>0</v>
      </c>
      <c r="OX40" s="200">
        <f t="shared" si="163"/>
        <v>0</v>
      </c>
      <c r="OY40" s="200" t="e">
        <f t="shared" si="164"/>
        <v>#N/A</v>
      </c>
      <c r="OZ40" s="210">
        <f t="shared" si="165"/>
        <v>0</v>
      </c>
      <c r="PA40" s="202">
        <f t="shared" si="166"/>
        <v>0</v>
      </c>
      <c r="PD40" s="223"/>
      <c r="PE40" s="170"/>
      <c r="PF40" s="227"/>
      <c r="PG40" s="228"/>
      <c r="PH40" s="207"/>
      <c r="PI40" s="229"/>
      <c r="PJ40" s="209"/>
      <c r="PK40" s="209" t="e">
        <f t="shared" si="167"/>
        <v>#N/A</v>
      </c>
      <c r="PL40" s="199" t="e">
        <f t="shared" si="168"/>
        <v>#N/A</v>
      </c>
      <c r="PM40" s="200" t="e">
        <f t="shared" si="169"/>
        <v>#N/A</v>
      </c>
      <c r="PN40" s="200">
        <f t="shared" si="170"/>
        <v>0</v>
      </c>
      <c r="PO40" s="200">
        <f t="shared" si="171"/>
        <v>0</v>
      </c>
      <c r="PP40" s="200" t="e">
        <f t="shared" si="172"/>
        <v>#N/A</v>
      </c>
      <c r="PQ40" s="210">
        <f t="shared" si="173"/>
        <v>0</v>
      </c>
      <c r="PR40" s="202">
        <f t="shared" si="174"/>
        <v>0</v>
      </c>
      <c r="PU40" s="223"/>
      <c r="PV40" s="170"/>
      <c r="PW40" s="227"/>
      <c r="PX40" s="228"/>
      <c r="PY40" s="207"/>
      <c r="PZ40" s="229"/>
      <c r="QA40" s="209"/>
      <c r="QB40" s="209" t="e">
        <f t="shared" si="175"/>
        <v>#N/A</v>
      </c>
      <c r="QC40" s="199" t="e">
        <f t="shared" si="176"/>
        <v>#N/A</v>
      </c>
      <c r="QD40" s="200" t="e">
        <f t="shared" si="177"/>
        <v>#N/A</v>
      </c>
      <c r="QE40" s="200">
        <f t="shared" si="178"/>
        <v>0</v>
      </c>
      <c r="QF40" s="200">
        <f t="shared" si="179"/>
        <v>0</v>
      </c>
      <c r="QG40" s="200" t="e">
        <f t="shared" si="180"/>
        <v>#N/A</v>
      </c>
      <c r="QH40" s="210">
        <f t="shared" si="181"/>
        <v>0</v>
      </c>
      <c r="QI40" s="202">
        <f t="shared" si="182"/>
        <v>0</v>
      </c>
      <c r="QL40" s="223"/>
      <c r="QM40" s="170"/>
      <c r="QN40" s="227"/>
      <c r="QO40" s="228"/>
      <c r="QP40" s="207"/>
      <c r="QQ40" s="229"/>
      <c r="QR40" s="209"/>
      <c r="QS40" s="209" t="e">
        <f t="shared" si="183"/>
        <v>#N/A</v>
      </c>
      <c r="QT40" s="199" t="e">
        <f t="shared" si="184"/>
        <v>#N/A</v>
      </c>
      <c r="QU40" s="200" t="e">
        <f t="shared" si="185"/>
        <v>#N/A</v>
      </c>
      <c r="QV40" s="200">
        <f t="shared" si="186"/>
        <v>0</v>
      </c>
      <c r="QW40" s="200">
        <f t="shared" si="187"/>
        <v>0</v>
      </c>
      <c r="QX40" s="200" t="e">
        <f t="shared" si="188"/>
        <v>#N/A</v>
      </c>
      <c r="QY40" s="210">
        <f t="shared" si="189"/>
        <v>0</v>
      </c>
      <c r="QZ40" s="202">
        <f t="shared" si="190"/>
        <v>0</v>
      </c>
      <c r="RC40" s="223"/>
      <c r="RD40" s="170"/>
      <c r="RE40" s="227"/>
      <c r="RF40" s="228"/>
      <c r="RG40" s="207"/>
      <c r="RH40" s="229"/>
      <c r="RI40" s="209"/>
      <c r="RJ40" s="209" t="e">
        <f t="shared" si="191"/>
        <v>#N/A</v>
      </c>
      <c r="RK40" s="199" t="e">
        <f t="shared" si="192"/>
        <v>#N/A</v>
      </c>
      <c r="RL40" s="200" t="e">
        <f t="shared" si="193"/>
        <v>#N/A</v>
      </c>
      <c r="RM40" s="200">
        <f t="shared" si="194"/>
        <v>0</v>
      </c>
      <c r="RN40" s="200">
        <f t="shared" si="195"/>
        <v>0</v>
      </c>
      <c r="RO40" s="200" t="e">
        <f t="shared" si="196"/>
        <v>#N/A</v>
      </c>
      <c r="RP40" s="210">
        <f t="shared" si="197"/>
        <v>0</v>
      </c>
      <c r="RQ40" s="202">
        <f t="shared" si="198"/>
        <v>0</v>
      </c>
      <c r="RT40" s="223"/>
      <c r="RU40" s="170"/>
      <c r="RV40" s="227"/>
      <c r="RW40" s="228"/>
      <c r="RX40" s="207"/>
      <c r="RY40" s="229"/>
      <c r="RZ40" s="209"/>
      <c r="SA40" s="209" t="e">
        <f t="shared" si="199"/>
        <v>#N/A</v>
      </c>
      <c r="SB40" s="199" t="e">
        <f t="shared" si="200"/>
        <v>#N/A</v>
      </c>
      <c r="SC40" s="200" t="e">
        <f t="shared" si="201"/>
        <v>#N/A</v>
      </c>
      <c r="SD40" s="200">
        <f t="shared" si="202"/>
        <v>0</v>
      </c>
      <c r="SE40" s="200">
        <f t="shared" si="203"/>
        <v>0</v>
      </c>
      <c r="SF40" s="200" t="e">
        <f t="shared" si="204"/>
        <v>#N/A</v>
      </c>
      <c r="SG40" s="210">
        <f t="shared" si="205"/>
        <v>0</v>
      </c>
      <c r="SH40" s="202">
        <f t="shared" si="206"/>
        <v>0</v>
      </c>
      <c r="SK40" s="223"/>
      <c r="SL40" s="170"/>
      <c r="SM40" s="227"/>
      <c r="SN40" s="228"/>
      <c r="SO40" s="207"/>
      <c r="SP40" s="229"/>
      <c r="SQ40" s="209"/>
      <c r="SR40" s="209" t="e">
        <f t="shared" si="207"/>
        <v>#N/A</v>
      </c>
      <c r="SS40" s="199" t="e">
        <f t="shared" si="208"/>
        <v>#N/A</v>
      </c>
      <c r="ST40" s="200" t="e">
        <f t="shared" si="209"/>
        <v>#N/A</v>
      </c>
      <c r="SU40" s="200">
        <f t="shared" si="210"/>
        <v>0</v>
      </c>
      <c r="SV40" s="200">
        <f t="shared" si="211"/>
        <v>0</v>
      </c>
      <c r="SW40" s="200" t="e">
        <f t="shared" si="212"/>
        <v>#N/A</v>
      </c>
      <c r="SX40" s="210">
        <f t="shared" si="213"/>
        <v>0</v>
      </c>
      <c r="SY40" s="202">
        <f t="shared" si="214"/>
        <v>0</v>
      </c>
    </row>
    <row r="41" spans="2:519" ht="72.75" thickTop="1" thickBot="1">
      <c r="B41" s="203" t="s">
        <v>215</v>
      </c>
      <c r="C41" s="230">
        <v>3.8</v>
      </c>
      <c r="D41" s="170" t="s">
        <v>260</v>
      </c>
      <c r="E41" s="227" t="s">
        <v>251</v>
      </c>
      <c r="F41" s="228">
        <v>1</v>
      </c>
      <c r="G41" s="207">
        <v>0</v>
      </c>
      <c r="H41" s="229">
        <f>G41*F41</f>
        <v>0</v>
      </c>
      <c r="I41" s="647"/>
      <c r="L41" s="375" t="s">
        <v>215</v>
      </c>
      <c r="M41" s="403">
        <v>3.8</v>
      </c>
      <c r="N41" s="377" t="s">
        <v>260</v>
      </c>
      <c r="O41" s="400" t="s">
        <v>251</v>
      </c>
      <c r="P41" s="401">
        <v>1</v>
      </c>
      <c r="Q41" s="380">
        <v>130000</v>
      </c>
      <c r="R41" s="402">
        <f>Q41*P41</f>
        <v>130000</v>
      </c>
      <c r="S41" s="162">
        <f t="shared" si="326"/>
        <v>1</v>
      </c>
      <c r="T41" s="190">
        <f t="shared" si="11"/>
        <v>1</v>
      </c>
      <c r="U41" s="190">
        <f t="shared" si="216"/>
        <v>1</v>
      </c>
      <c r="V41" s="190">
        <f t="shared" si="12"/>
        <v>1</v>
      </c>
      <c r="W41" s="190">
        <f t="shared" si="13"/>
        <v>1</v>
      </c>
      <c r="X41" s="200">
        <f t="shared" si="14"/>
        <v>1</v>
      </c>
      <c r="Y41" s="210">
        <f t="shared" si="15"/>
        <v>130000</v>
      </c>
      <c r="Z41" s="202">
        <f t="shared" si="16"/>
        <v>0</v>
      </c>
      <c r="AA41" s="185"/>
      <c r="AB41" s="185"/>
      <c r="AC41" s="375" t="s">
        <v>215</v>
      </c>
      <c r="AD41" s="403">
        <v>3.8</v>
      </c>
      <c r="AE41" s="377" t="s">
        <v>260</v>
      </c>
      <c r="AF41" s="400" t="s">
        <v>251</v>
      </c>
      <c r="AG41" s="401">
        <v>1</v>
      </c>
      <c r="AH41" s="380">
        <v>180525</v>
      </c>
      <c r="AI41" s="402">
        <f>AH41*AG41</f>
        <v>180525</v>
      </c>
      <c r="AJ41" s="162">
        <f t="shared" si="327"/>
        <v>1</v>
      </c>
      <c r="AK41" s="190">
        <f t="shared" si="328"/>
        <v>1</v>
      </c>
      <c r="AL41" s="190">
        <f t="shared" si="329"/>
        <v>1</v>
      </c>
      <c r="AM41" s="190">
        <f t="shared" si="330"/>
        <v>1</v>
      </c>
      <c r="AN41" s="190">
        <f t="shared" si="331"/>
        <v>1</v>
      </c>
      <c r="AO41" s="200">
        <f t="shared" si="332"/>
        <v>1</v>
      </c>
      <c r="AP41" s="210">
        <f t="shared" si="333"/>
        <v>180525</v>
      </c>
      <c r="AQ41" s="202">
        <f t="shared" si="334"/>
        <v>0</v>
      </c>
      <c r="AR41" s="185"/>
      <c r="AS41" s="185"/>
      <c r="AT41" s="461" t="s">
        <v>215</v>
      </c>
      <c r="AU41" s="478">
        <v>3.8</v>
      </c>
      <c r="AV41" s="170" t="s">
        <v>260</v>
      </c>
      <c r="AW41" s="477" t="s">
        <v>251</v>
      </c>
      <c r="AX41" s="464">
        <v>1</v>
      </c>
      <c r="AY41" s="455">
        <v>93000</v>
      </c>
      <c r="AZ41" s="466">
        <f>AY41*AX41</f>
        <v>93000</v>
      </c>
      <c r="BA41" s="162">
        <f t="shared" si="335"/>
        <v>1</v>
      </c>
      <c r="BB41" s="190">
        <f t="shared" si="336"/>
        <v>1</v>
      </c>
      <c r="BC41" s="190">
        <f t="shared" si="337"/>
        <v>1</v>
      </c>
      <c r="BD41" s="190">
        <f t="shared" si="338"/>
        <v>1</v>
      </c>
      <c r="BE41" s="190">
        <f t="shared" si="339"/>
        <v>1</v>
      </c>
      <c r="BF41" s="200">
        <f t="shared" si="340"/>
        <v>1</v>
      </c>
      <c r="BG41" s="210">
        <f t="shared" si="341"/>
        <v>93000</v>
      </c>
      <c r="BH41" s="202">
        <f t="shared" si="342"/>
        <v>0</v>
      </c>
      <c r="BK41" s="461" t="s">
        <v>215</v>
      </c>
      <c r="BL41" s="538">
        <v>3.8</v>
      </c>
      <c r="BM41" s="522" t="s">
        <v>260</v>
      </c>
      <c r="BN41" s="535" t="s">
        <v>251</v>
      </c>
      <c r="BO41" s="536">
        <v>1</v>
      </c>
      <c r="BP41" s="380">
        <v>136901.09999999998</v>
      </c>
      <c r="BQ41" s="537">
        <f>BP41*BO41</f>
        <v>136901.09999999998</v>
      </c>
      <c r="BR41" s="162">
        <f t="shared" si="343"/>
        <v>1</v>
      </c>
      <c r="BS41" s="190">
        <f t="shared" si="344"/>
        <v>1</v>
      </c>
      <c r="BT41" s="190">
        <f t="shared" si="345"/>
        <v>1</v>
      </c>
      <c r="BU41" s="190">
        <f t="shared" si="346"/>
        <v>1</v>
      </c>
      <c r="BV41" s="190">
        <f t="shared" si="347"/>
        <v>1</v>
      </c>
      <c r="BW41" s="200">
        <f t="shared" si="348"/>
        <v>1</v>
      </c>
      <c r="BX41" s="210">
        <f t="shared" si="349"/>
        <v>136901</v>
      </c>
      <c r="BY41" s="202">
        <f t="shared" si="350"/>
        <v>9.9999999976716936E-2</v>
      </c>
      <c r="CB41" s="461" t="s">
        <v>215</v>
      </c>
      <c r="CC41" s="538">
        <v>3.8</v>
      </c>
      <c r="CD41" s="522" t="s">
        <v>260</v>
      </c>
      <c r="CE41" s="535" t="s">
        <v>251</v>
      </c>
      <c r="CF41" s="536">
        <v>1</v>
      </c>
      <c r="CG41" s="380">
        <v>135000</v>
      </c>
      <c r="CH41" s="537">
        <f>CG41*CF41</f>
        <v>135000</v>
      </c>
      <c r="CI41" s="162">
        <f t="shared" si="351"/>
        <v>1</v>
      </c>
      <c r="CJ41" s="190">
        <f t="shared" si="352"/>
        <v>1</v>
      </c>
      <c r="CK41" s="190">
        <f t="shared" si="353"/>
        <v>1</v>
      </c>
      <c r="CL41" s="190">
        <f t="shared" si="354"/>
        <v>1</v>
      </c>
      <c r="CM41" s="190">
        <f t="shared" si="355"/>
        <v>1</v>
      </c>
      <c r="CN41" s="200">
        <f t="shared" si="356"/>
        <v>1</v>
      </c>
      <c r="CO41" s="210">
        <f t="shared" si="357"/>
        <v>135000</v>
      </c>
      <c r="CP41" s="202">
        <f t="shared" si="358"/>
        <v>0</v>
      </c>
      <c r="CS41" s="461" t="s">
        <v>215</v>
      </c>
      <c r="CT41" s="538">
        <v>3.8</v>
      </c>
      <c r="CU41" s="522" t="s">
        <v>260</v>
      </c>
      <c r="CV41" s="535" t="s">
        <v>251</v>
      </c>
      <c r="CW41" s="536">
        <v>1</v>
      </c>
      <c r="CX41" s="565">
        <v>153405</v>
      </c>
      <c r="CY41" s="537">
        <f>CX41*CW41</f>
        <v>153405</v>
      </c>
      <c r="CZ41" s="162">
        <f t="shared" si="359"/>
        <v>1</v>
      </c>
      <c r="DA41" s="190">
        <f t="shared" si="360"/>
        <v>1</v>
      </c>
      <c r="DB41" s="190">
        <f t="shared" si="361"/>
        <v>1</v>
      </c>
      <c r="DC41" s="190">
        <f t="shared" si="362"/>
        <v>1</v>
      </c>
      <c r="DD41" s="190">
        <f t="shared" si="363"/>
        <v>1</v>
      </c>
      <c r="DE41" s="200">
        <f t="shared" si="364"/>
        <v>1</v>
      </c>
      <c r="DF41" s="210">
        <f t="shared" si="365"/>
        <v>153405</v>
      </c>
      <c r="DG41" s="202">
        <f t="shared" si="366"/>
        <v>0</v>
      </c>
      <c r="DJ41" s="461" t="s">
        <v>215</v>
      </c>
      <c r="DK41" s="538">
        <v>3.8</v>
      </c>
      <c r="DL41" s="569" t="s">
        <v>260</v>
      </c>
      <c r="DM41" s="535" t="s">
        <v>251</v>
      </c>
      <c r="DN41" s="536">
        <v>1</v>
      </c>
      <c r="DO41" s="380">
        <v>118125</v>
      </c>
      <c r="DP41" s="537">
        <f>DO41*DN41</f>
        <v>118125</v>
      </c>
      <c r="DQ41" s="162">
        <f t="shared" si="367"/>
        <v>1</v>
      </c>
      <c r="DR41" s="190">
        <f t="shared" si="368"/>
        <v>1</v>
      </c>
      <c r="DS41" s="190">
        <f t="shared" si="369"/>
        <v>1</v>
      </c>
      <c r="DT41" s="190">
        <f t="shared" si="370"/>
        <v>1</v>
      </c>
      <c r="DU41" s="190">
        <f t="shared" si="371"/>
        <v>1</v>
      </c>
      <c r="DV41" s="200">
        <f t="shared" si="372"/>
        <v>1</v>
      </c>
      <c r="DW41" s="210">
        <f t="shared" si="373"/>
        <v>118125</v>
      </c>
      <c r="DX41" s="202">
        <f t="shared" si="374"/>
        <v>0</v>
      </c>
      <c r="EA41" s="461" t="s">
        <v>215</v>
      </c>
      <c r="EB41" s="538">
        <v>3.8</v>
      </c>
      <c r="EC41" s="522" t="s">
        <v>260</v>
      </c>
      <c r="ED41" s="535" t="s">
        <v>251</v>
      </c>
      <c r="EE41" s="536">
        <v>1</v>
      </c>
      <c r="EF41" s="380">
        <v>157100</v>
      </c>
      <c r="EG41" s="381">
        <f t="shared" si="47"/>
        <v>157100</v>
      </c>
      <c r="EH41" s="162">
        <f t="shared" si="375"/>
        <v>1</v>
      </c>
      <c r="EI41" s="190">
        <f t="shared" si="376"/>
        <v>1</v>
      </c>
      <c r="EJ41" s="190">
        <f t="shared" si="377"/>
        <v>1</v>
      </c>
      <c r="EK41" s="190">
        <f t="shared" si="378"/>
        <v>1</v>
      </c>
      <c r="EL41" s="190">
        <f t="shared" si="379"/>
        <v>1</v>
      </c>
      <c r="EM41" s="200">
        <f t="shared" si="380"/>
        <v>1</v>
      </c>
      <c r="EN41" s="210">
        <f t="shared" si="381"/>
        <v>157100</v>
      </c>
      <c r="EO41" s="202">
        <f t="shared" si="382"/>
        <v>0</v>
      </c>
      <c r="ER41" s="461" t="s">
        <v>215</v>
      </c>
      <c r="ES41" s="538">
        <v>3.8</v>
      </c>
      <c r="ET41" s="522" t="s">
        <v>260</v>
      </c>
      <c r="EU41" s="535" t="s">
        <v>251</v>
      </c>
      <c r="EV41" s="536">
        <v>1</v>
      </c>
      <c r="EW41" s="380">
        <v>136220</v>
      </c>
      <c r="EX41" s="537">
        <f>EW41*EV41</f>
        <v>136220</v>
      </c>
      <c r="EY41" s="162">
        <f t="shared" si="383"/>
        <v>1</v>
      </c>
      <c r="EZ41" s="190">
        <f t="shared" si="384"/>
        <v>1</v>
      </c>
      <c r="FA41" s="190">
        <f t="shared" si="385"/>
        <v>1</v>
      </c>
      <c r="FB41" s="190">
        <f t="shared" si="386"/>
        <v>1</v>
      </c>
      <c r="FC41" s="190">
        <f t="shared" si="387"/>
        <v>1</v>
      </c>
      <c r="FD41" s="200">
        <f t="shared" si="388"/>
        <v>1</v>
      </c>
      <c r="FE41" s="210">
        <f t="shared" si="389"/>
        <v>136220</v>
      </c>
      <c r="FF41" s="202">
        <f t="shared" si="390"/>
        <v>0</v>
      </c>
      <c r="FI41" s="461" t="s">
        <v>215</v>
      </c>
      <c r="FJ41" s="538">
        <v>3.8</v>
      </c>
      <c r="FK41" s="522" t="s">
        <v>260</v>
      </c>
      <c r="FL41" s="535" t="s">
        <v>251</v>
      </c>
      <c r="FM41" s="536">
        <v>1</v>
      </c>
      <c r="FN41" s="380">
        <v>105646</v>
      </c>
      <c r="FO41" s="537">
        <f>FN41*FM41</f>
        <v>105646</v>
      </c>
      <c r="FP41" s="162">
        <f t="shared" si="391"/>
        <v>1</v>
      </c>
      <c r="FQ41" s="190">
        <f t="shared" si="392"/>
        <v>1</v>
      </c>
      <c r="FR41" s="190">
        <f t="shared" si="393"/>
        <v>1</v>
      </c>
      <c r="FS41" s="190">
        <f t="shared" si="394"/>
        <v>1</v>
      </c>
      <c r="FT41" s="190">
        <f t="shared" si="395"/>
        <v>1</v>
      </c>
      <c r="FU41" s="200">
        <f t="shared" si="396"/>
        <v>1</v>
      </c>
      <c r="FV41" s="210">
        <f t="shared" si="397"/>
        <v>105646</v>
      </c>
      <c r="FW41" s="202">
        <f t="shared" si="398"/>
        <v>0</v>
      </c>
      <c r="FZ41" s="461" t="s">
        <v>215</v>
      </c>
      <c r="GA41" s="538">
        <v>3.8</v>
      </c>
      <c r="GB41" s="522" t="s">
        <v>260</v>
      </c>
      <c r="GC41" s="535" t="s">
        <v>251</v>
      </c>
      <c r="GD41" s="536">
        <v>1</v>
      </c>
      <c r="GE41" s="582">
        <v>139449</v>
      </c>
      <c r="GF41" s="537">
        <f>GE41*GD41</f>
        <v>139449</v>
      </c>
      <c r="GG41" s="162">
        <f t="shared" si="399"/>
        <v>1</v>
      </c>
      <c r="GH41" s="190">
        <f t="shared" si="400"/>
        <v>1</v>
      </c>
      <c r="GI41" s="190">
        <f t="shared" si="401"/>
        <v>1</v>
      </c>
      <c r="GJ41" s="190">
        <f t="shared" si="402"/>
        <v>1</v>
      </c>
      <c r="GK41" s="190">
        <f t="shared" si="403"/>
        <v>1</v>
      </c>
      <c r="GL41" s="200">
        <f t="shared" si="404"/>
        <v>1</v>
      </c>
      <c r="GM41" s="210">
        <f t="shared" si="405"/>
        <v>139449</v>
      </c>
      <c r="GN41" s="202">
        <f t="shared" si="406"/>
        <v>0</v>
      </c>
      <c r="GQ41" s="461" t="s">
        <v>215</v>
      </c>
      <c r="GR41" s="538">
        <v>3.8</v>
      </c>
      <c r="GS41" s="522" t="s">
        <v>260</v>
      </c>
      <c r="GT41" s="535" t="s">
        <v>251</v>
      </c>
      <c r="GU41" s="536">
        <v>1</v>
      </c>
      <c r="GV41" s="380">
        <v>150000</v>
      </c>
      <c r="GW41" s="537">
        <f>GV41*GU41</f>
        <v>150000</v>
      </c>
      <c r="GX41" s="162">
        <f t="shared" si="407"/>
        <v>1</v>
      </c>
      <c r="GY41" s="190">
        <f t="shared" si="408"/>
        <v>1</v>
      </c>
      <c r="GZ41" s="190">
        <f t="shared" si="409"/>
        <v>1</v>
      </c>
      <c r="HA41" s="190">
        <f t="shared" si="410"/>
        <v>1</v>
      </c>
      <c r="HB41" s="190">
        <f t="shared" si="411"/>
        <v>1</v>
      </c>
      <c r="HC41" s="200">
        <f t="shared" si="412"/>
        <v>1</v>
      </c>
      <c r="HD41" s="210">
        <f t="shared" si="413"/>
        <v>150000</v>
      </c>
      <c r="HE41" s="202">
        <f t="shared" si="414"/>
        <v>0</v>
      </c>
      <c r="HH41" s="461" t="s">
        <v>215</v>
      </c>
      <c r="HI41" s="538">
        <v>3.8</v>
      </c>
      <c r="HJ41" s="522" t="s">
        <v>260</v>
      </c>
      <c r="HK41" s="535" t="s">
        <v>251</v>
      </c>
      <c r="HL41" s="536">
        <v>1</v>
      </c>
      <c r="HM41" s="380">
        <v>154575</v>
      </c>
      <c r="HN41" s="537">
        <f>HM41*HL41</f>
        <v>154575</v>
      </c>
      <c r="HO41" s="162">
        <f t="shared" si="415"/>
        <v>1</v>
      </c>
      <c r="HP41" s="190">
        <f t="shared" si="416"/>
        <v>1</v>
      </c>
      <c r="HQ41" s="190">
        <f t="shared" si="417"/>
        <v>1</v>
      </c>
      <c r="HR41" s="190">
        <f t="shared" si="418"/>
        <v>1</v>
      </c>
      <c r="HS41" s="190">
        <f t="shared" si="419"/>
        <v>1</v>
      </c>
      <c r="HT41" s="200">
        <f t="shared" si="420"/>
        <v>1</v>
      </c>
      <c r="HU41" s="210">
        <f t="shared" si="421"/>
        <v>154575</v>
      </c>
      <c r="HV41" s="202">
        <f t="shared" si="422"/>
        <v>0</v>
      </c>
      <c r="HY41" s="223"/>
      <c r="HZ41" s="170"/>
      <c r="IA41" s="227"/>
      <c r="IB41" s="228"/>
      <c r="IC41" s="207"/>
      <c r="ID41" s="229"/>
      <c r="IE41" s="209"/>
      <c r="IF41" s="209" t="e">
        <f t="shared" si="79"/>
        <v>#N/A</v>
      </c>
      <c r="IG41" s="199" t="e">
        <f t="shared" si="80"/>
        <v>#N/A</v>
      </c>
      <c r="IH41" s="200" t="e">
        <f t="shared" si="81"/>
        <v>#N/A</v>
      </c>
      <c r="II41" s="200">
        <f t="shared" si="82"/>
        <v>0</v>
      </c>
      <c r="IJ41" s="200">
        <f t="shared" si="83"/>
        <v>0</v>
      </c>
      <c r="IK41" s="200" t="e">
        <f t="shared" si="84"/>
        <v>#N/A</v>
      </c>
      <c r="IL41" s="210">
        <f t="shared" si="85"/>
        <v>0</v>
      </c>
      <c r="IM41" s="202">
        <f t="shared" si="86"/>
        <v>0</v>
      </c>
      <c r="IP41" s="223"/>
      <c r="IQ41" s="170"/>
      <c r="IR41" s="227"/>
      <c r="IS41" s="228"/>
      <c r="IT41" s="207"/>
      <c r="IU41" s="229"/>
      <c r="IV41" s="209"/>
      <c r="IW41" s="209" t="e">
        <f t="shared" si="87"/>
        <v>#N/A</v>
      </c>
      <c r="IX41" s="199" t="e">
        <f t="shared" si="88"/>
        <v>#N/A</v>
      </c>
      <c r="IY41" s="200" t="e">
        <f t="shared" si="89"/>
        <v>#N/A</v>
      </c>
      <c r="IZ41" s="200">
        <f t="shared" si="90"/>
        <v>0</v>
      </c>
      <c r="JA41" s="200">
        <f t="shared" si="91"/>
        <v>0</v>
      </c>
      <c r="JB41" s="200" t="e">
        <f t="shared" si="92"/>
        <v>#N/A</v>
      </c>
      <c r="JC41" s="210">
        <f t="shared" si="93"/>
        <v>0</v>
      </c>
      <c r="JD41" s="202">
        <f t="shared" si="94"/>
        <v>0</v>
      </c>
      <c r="JG41" s="223"/>
      <c r="JH41" s="170"/>
      <c r="JI41" s="227"/>
      <c r="JJ41" s="228"/>
      <c r="JK41" s="207"/>
      <c r="JL41" s="229"/>
      <c r="JM41" s="209"/>
      <c r="JN41" s="209" t="e">
        <f t="shared" si="95"/>
        <v>#N/A</v>
      </c>
      <c r="JO41" s="199" t="e">
        <f t="shared" si="96"/>
        <v>#N/A</v>
      </c>
      <c r="JP41" s="200" t="e">
        <f t="shared" si="97"/>
        <v>#N/A</v>
      </c>
      <c r="JQ41" s="200">
        <f t="shared" si="98"/>
        <v>0</v>
      </c>
      <c r="JR41" s="200">
        <f t="shared" si="99"/>
        <v>0</v>
      </c>
      <c r="JS41" s="200" t="e">
        <f t="shared" si="100"/>
        <v>#N/A</v>
      </c>
      <c r="JT41" s="210">
        <f t="shared" si="101"/>
        <v>0</v>
      </c>
      <c r="JU41" s="202">
        <f t="shared" si="102"/>
        <v>0</v>
      </c>
      <c r="JX41" s="223"/>
      <c r="JY41" s="170"/>
      <c r="JZ41" s="227"/>
      <c r="KA41" s="228"/>
      <c r="KB41" s="207"/>
      <c r="KC41" s="229"/>
      <c r="KD41" s="209"/>
      <c r="KE41" s="209" t="e">
        <f t="shared" si="103"/>
        <v>#N/A</v>
      </c>
      <c r="KF41" s="199" t="e">
        <f t="shared" si="104"/>
        <v>#N/A</v>
      </c>
      <c r="KG41" s="200" t="e">
        <f t="shared" si="105"/>
        <v>#N/A</v>
      </c>
      <c r="KH41" s="200">
        <f t="shared" si="106"/>
        <v>0</v>
      </c>
      <c r="KI41" s="200">
        <f t="shared" si="107"/>
        <v>0</v>
      </c>
      <c r="KJ41" s="200" t="e">
        <f t="shared" si="108"/>
        <v>#N/A</v>
      </c>
      <c r="KK41" s="210">
        <f t="shared" si="109"/>
        <v>0</v>
      </c>
      <c r="KL41" s="202">
        <f t="shared" si="110"/>
        <v>0</v>
      </c>
      <c r="KO41" s="223"/>
      <c r="KP41" s="170"/>
      <c r="KQ41" s="227"/>
      <c r="KR41" s="228"/>
      <c r="KS41" s="207"/>
      <c r="KT41" s="229"/>
      <c r="KU41" s="209"/>
      <c r="KV41" s="209" t="e">
        <f t="shared" si="111"/>
        <v>#N/A</v>
      </c>
      <c r="KW41" s="199" t="e">
        <f t="shared" si="112"/>
        <v>#N/A</v>
      </c>
      <c r="KX41" s="200" t="e">
        <f t="shared" si="113"/>
        <v>#N/A</v>
      </c>
      <c r="KY41" s="200">
        <f t="shared" si="114"/>
        <v>0</v>
      </c>
      <c r="KZ41" s="200">
        <f t="shared" si="115"/>
        <v>0</v>
      </c>
      <c r="LA41" s="200" t="e">
        <f t="shared" si="116"/>
        <v>#N/A</v>
      </c>
      <c r="LB41" s="210">
        <f t="shared" si="117"/>
        <v>0</v>
      </c>
      <c r="LC41" s="202">
        <f t="shared" si="118"/>
        <v>0</v>
      </c>
      <c r="LF41" s="223"/>
      <c r="LG41" s="170"/>
      <c r="LH41" s="227"/>
      <c r="LI41" s="228"/>
      <c r="LJ41" s="207"/>
      <c r="LK41" s="229"/>
      <c r="LL41" s="209"/>
      <c r="LM41" s="209" t="e">
        <f t="shared" si="119"/>
        <v>#N/A</v>
      </c>
      <c r="LN41" s="199" t="e">
        <f t="shared" si="120"/>
        <v>#N/A</v>
      </c>
      <c r="LO41" s="200" t="e">
        <f t="shared" si="121"/>
        <v>#N/A</v>
      </c>
      <c r="LP41" s="200">
        <f t="shared" si="122"/>
        <v>0</v>
      </c>
      <c r="LQ41" s="200">
        <f t="shared" si="123"/>
        <v>0</v>
      </c>
      <c r="LR41" s="200" t="e">
        <f t="shared" si="124"/>
        <v>#N/A</v>
      </c>
      <c r="LS41" s="210">
        <f t="shared" si="125"/>
        <v>0</v>
      </c>
      <c r="LT41" s="202">
        <f t="shared" si="126"/>
        <v>0</v>
      </c>
      <c r="LW41" s="223"/>
      <c r="LX41" s="170"/>
      <c r="LY41" s="227"/>
      <c r="LZ41" s="228"/>
      <c r="MA41" s="207"/>
      <c r="MB41" s="229"/>
      <c r="MC41" s="209"/>
      <c r="MD41" s="209" t="e">
        <f t="shared" si="127"/>
        <v>#N/A</v>
      </c>
      <c r="ME41" s="199" t="e">
        <f t="shared" si="128"/>
        <v>#N/A</v>
      </c>
      <c r="MF41" s="200" t="e">
        <f t="shared" si="129"/>
        <v>#N/A</v>
      </c>
      <c r="MG41" s="200">
        <f t="shared" si="130"/>
        <v>0</v>
      </c>
      <c r="MH41" s="200">
        <f t="shared" si="131"/>
        <v>0</v>
      </c>
      <c r="MI41" s="200" t="e">
        <f t="shared" si="132"/>
        <v>#N/A</v>
      </c>
      <c r="MJ41" s="210">
        <f t="shared" si="133"/>
        <v>0</v>
      </c>
      <c r="MK41" s="202">
        <f t="shared" si="134"/>
        <v>0</v>
      </c>
      <c r="MN41" s="223"/>
      <c r="MO41" s="170"/>
      <c r="MP41" s="227"/>
      <c r="MQ41" s="228"/>
      <c r="MR41" s="207"/>
      <c r="MS41" s="229"/>
      <c r="MT41" s="209"/>
      <c r="MU41" s="209" t="e">
        <f t="shared" si="135"/>
        <v>#N/A</v>
      </c>
      <c r="MV41" s="199" t="e">
        <f t="shared" si="136"/>
        <v>#N/A</v>
      </c>
      <c r="MW41" s="200" t="e">
        <f t="shared" si="137"/>
        <v>#N/A</v>
      </c>
      <c r="MX41" s="200">
        <f t="shared" si="138"/>
        <v>0</v>
      </c>
      <c r="MY41" s="200">
        <f t="shared" si="139"/>
        <v>0</v>
      </c>
      <c r="MZ41" s="200" t="e">
        <f t="shared" si="140"/>
        <v>#N/A</v>
      </c>
      <c r="NA41" s="210">
        <f t="shared" si="141"/>
        <v>0</v>
      </c>
      <c r="NB41" s="202">
        <f t="shared" si="142"/>
        <v>0</v>
      </c>
      <c r="NE41" s="223"/>
      <c r="NF41" s="170"/>
      <c r="NG41" s="227"/>
      <c r="NH41" s="228"/>
      <c r="NI41" s="207"/>
      <c r="NJ41" s="229"/>
      <c r="NK41" s="209"/>
      <c r="NL41" s="209" t="e">
        <f t="shared" si="143"/>
        <v>#N/A</v>
      </c>
      <c r="NM41" s="199" t="e">
        <f t="shared" si="144"/>
        <v>#N/A</v>
      </c>
      <c r="NN41" s="200" t="e">
        <f t="shared" si="145"/>
        <v>#N/A</v>
      </c>
      <c r="NO41" s="200">
        <f t="shared" si="146"/>
        <v>0</v>
      </c>
      <c r="NP41" s="200">
        <f t="shared" si="147"/>
        <v>0</v>
      </c>
      <c r="NQ41" s="200" t="e">
        <f t="shared" si="148"/>
        <v>#N/A</v>
      </c>
      <c r="NR41" s="210">
        <f t="shared" si="149"/>
        <v>0</v>
      </c>
      <c r="NS41" s="202">
        <f t="shared" si="150"/>
        <v>0</v>
      </c>
      <c r="NV41" s="223"/>
      <c r="NW41" s="170"/>
      <c r="NX41" s="227"/>
      <c r="NY41" s="228"/>
      <c r="NZ41" s="207"/>
      <c r="OA41" s="229"/>
      <c r="OB41" s="209"/>
      <c r="OC41" s="209" t="e">
        <f t="shared" si="151"/>
        <v>#N/A</v>
      </c>
      <c r="OD41" s="199" t="e">
        <f t="shared" si="152"/>
        <v>#N/A</v>
      </c>
      <c r="OE41" s="200" t="e">
        <f t="shared" si="153"/>
        <v>#N/A</v>
      </c>
      <c r="OF41" s="200">
        <f t="shared" si="154"/>
        <v>0</v>
      </c>
      <c r="OG41" s="200">
        <f t="shared" si="155"/>
        <v>0</v>
      </c>
      <c r="OH41" s="200" t="e">
        <f t="shared" si="156"/>
        <v>#N/A</v>
      </c>
      <c r="OI41" s="210">
        <f t="shared" si="157"/>
        <v>0</v>
      </c>
      <c r="OJ41" s="202">
        <f t="shared" si="158"/>
        <v>0</v>
      </c>
      <c r="OM41" s="223"/>
      <c r="ON41" s="170"/>
      <c r="OO41" s="227"/>
      <c r="OP41" s="228"/>
      <c r="OQ41" s="207"/>
      <c r="OR41" s="229"/>
      <c r="OS41" s="209"/>
      <c r="OT41" s="209" t="e">
        <f t="shared" si="159"/>
        <v>#N/A</v>
      </c>
      <c r="OU41" s="199" t="e">
        <f t="shared" si="160"/>
        <v>#N/A</v>
      </c>
      <c r="OV41" s="200" t="e">
        <f t="shared" si="161"/>
        <v>#N/A</v>
      </c>
      <c r="OW41" s="200">
        <f t="shared" si="162"/>
        <v>0</v>
      </c>
      <c r="OX41" s="200">
        <f t="shared" si="163"/>
        <v>0</v>
      </c>
      <c r="OY41" s="200" t="e">
        <f t="shared" si="164"/>
        <v>#N/A</v>
      </c>
      <c r="OZ41" s="210">
        <f t="shared" si="165"/>
        <v>0</v>
      </c>
      <c r="PA41" s="202">
        <f t="shared" si="166"/>
        <v>0</v>
      </c>
      <c r="PD41" s="223"/>
      <c r="PE41" s="170"/>
      <c r="PF41" s="227"/>
      <c r="PG41" s="228"/>
      <c r="PH41" s="207"/>
      <c r="PI41" s="229"/>
      <c r="PJ41" s="209"/>
      <c r="PK41" s="209" t="e">
        <f t="shared" si="167"/>
        <v>#N/A</v>
      </c>
      <c r="PL41" s="199" t="e">
        <f t="shared" si="168"/>
        <v>#N/A</v>
      </c>
      <c r="PM41" s="200" t="e">
        <f t="shared" si="169"/>
        <v>#N/A</v>
      </c>
      <c r="PN41" s="200">
        <f t="shared" si="170"/>
        <v>0</v>
      </c>
      <c r="PO41" s="200">
        <f t="shared" si="171"/>
        <v>0</v>
      </c>
      <c r="PP41" s="200" t="e">
        <f t="shared" si="172"/>
        <v>#N/A</v>
      </c>
      <c r="PQ41" s="210">
        <f t="shared" si="173"/>
        <v>0</v>
      </c>
      <c r="PR41" s="202">
        <f t="shared" si="174"/>
        <v>0</v>
      </c>
      <c r="PU41" s="223"/>
      <c r="PV41" s="170"/>
      <c r="PW41" s="227"/>
      <c r="PX41" s="228"/>
      <c r="PY41" s="207"/>
      <c r="PZ41" s="229"/>
      <c r="QA41" s="209"/>
      <c r="QB41" s="209" t="e">
        <f t="shared" si="175"/>
        <v>#N/A</v>
      </c>
      <c r="QC41" s="199" t="e">
        <f t="shared" si="176"/>
        <v>#N/A</v>
      </c>
      <c r="QD41" s="200" t="e">
        <f t="shared" si="177"/>
        <v>#N/A</v>
      </c>
      <c r="QE41" s="200">
        <f t="shared" si="178"/>
        <v>0</v>
      </c>
      <c r="QF41" s="200">
        <f t="shared" si="179"/>
        <v>0</v>
      </c>
      <c r="QG41" s="200" t="e">
        <f t="shared" si="180"/>
        <v>#N/A</v>
      </c>
      <c r="QH41" s="210">
        <f t="shared" si="181"/>
        <v>0</v>
      </c>
      <c r="QI41" s="202">
        <f t="shared" si="182"/>
        <v>0</v>
      </c>
      <c r="QL41" s="223"/>
      <c r="QM41" s="170"/>
      <c r="QN41" s="227"/>
      <c r="QO41" s="228"/>
      <c r="QP41" s="207"/>
      <c r="QQ41" s="229"/>
      <c r="QR41" s="209"/>
      <c r="QS41" s="209" t="e">
        <f t="shared" si="183"/>
        <v>#N/A</v>
      </c>
      <c r="QT41" s="199" t="e">
        <f t="shared" si="184"/>
        <v>#N/A</v>
      </c>
      <c r="QU41" s="200" t="e">
        <f t="shared" si="185"/>
        <v>#N/A</v>
      </c>
      <c r="QV41" s="200">
        <f t="shared" si="186"/>
        <v>0</v>
      </c>
      <c r="QW41" s="200">
        <f t="shared" si="187"/>
        <v>0</v>
      </c>
      <c r="QX41" s="200" t="e">
        <f t="shared" si="188"/>
        <v>#N/A</v>
      </c>
      <c r="QY41" s="210">
        <f t="shared" si="189"/>
        <v>0</v>
      </c>
      <c r="QZ41" s="202">
        <f t="shared" si="190"/>
        <v>0</v>
      </c>
      <c r="RC41" s="223"/>
      <c r="RD41" s="170"/>
      <c r="RE41" s="227"/>
      <c r="RF41" s="228"/>
      <c r="RG41" s="207"/>
      <c r="RH41" s="229"/>
      <c r="RI41" s="209"/>
      <c r="RJ41" s="209" t="e">
        <f t="shared" si="191"/>
        <v>#N/A</v>
      </c>
      <c r="RK41" s="199" t="e">
        <f t="shared" si="192"/>
        <v>#N/A</v>
      </c>
      <c r="RL41" s="200" t="e">
        <f t="shared" si="193"/>
        <v>#N/A</v>
      </c>
      <c r="RM41" s="200">
        <f t="shared" si="194"/>
        <v>0</v>
      </c>
      <c r="RN41" s="200">
        <f t="shared" si="195"/>
        <v>0</v>
      </c>
      <c r="RO41" s="200" t="e">
        <f t="shared" si="196"/>
        <v>#N/A</v>
      </c>
      <c r="RP41" s="210">
        <f t="shared" si="197"/>
        <v>0</v>
      </c>
      <c r="RQ41" s="202">
        <f t="shared" si="198"/>
        <v>0</v>
      </c>
      <c r="RT41" s="223"/>
      <c r="RU41" s="170"/>
      <c r="RV41" s="227"/>
      <c r="RW41" s="228"/>
      <c r="RX41" s="207"/>
      <c r="RY41" s="229"/>
      <c r="RZ41" s="209"/>
      <c r="SA41" s="209" t="e">
        <f t="shared" si="199"/>
        <v>#N/A</v>
      </c>
      <c r="SB41" s="199" t="e">
        <f t="shared" si="200"/>
        <v>#N/A</v>
      </c>
      <c r="SC41" s="200" t="e">
        <f t="shared" si="201"/>
        <v>#N/A</v>
      </c>
      <c r="SD41" s="200">
        <f t="shared" si="202"/>
        <v>0</v>
      </c>
      <c r="SE41" s="200">
        <f t="shared" si="203"/>
        <v>0</v>
      </c>
      <c r="SF41" s="200" t="e">
        <f t="shared" si="204"/>
        <v>#N/A</v>
      </c>
      <c r="SG41" s="210">
        <f t="shared" si="205"/>
        <v>0</v>
      </c>
      <c r="SH41" s="202">
        <f t="shared" si="206"/>
        <v>0</v>
      </c>
      <c r="SK41" s="223"/>
      <c r="SL41" s="170"/>
      <c r="SM41" s="227"/>
      <c r="SN41" s="228"/>
      <c r="SO41" s="207"/>
      <c r="SP41" s="229"/>
      <c r="SQ41" s="209"/>
      <c r="SR41" s="209" t="e">
        <f t="shared" si="207"/>
        <v>#N/A</v>
      </c>
      <c r="SS41" s="199" t="e">
        <f t="shared" si="208"/>
        <v>#N/A</v>
      </c>
      <c r="ST41" s="200" t="e">
        <f t="shared" si="209"/>
        <v>#N/A</v>
      </c>
      <c r="SU41" s="200">
        <f t="shared" si="210"/>
        <v>0</v>
      </c>
      <c r="SV41" s="200">
        <f t="shared" si="211"/>
        <v>0</v>
      </c>
      <c r="SW41" s="200" t="e">
        <f t="shared" si="212"/>
        <v>#N/A</v>
      </c>
      <c r="SX41" s="210">
        <f t="shared" si="213"/>
        <v>0</v>
      </c>
      <c r="SY41" s="202">
        <f t="shared" si="214"/>
        <v>0</v>
      </c>
    </row>
    <row r="42" spans="2:519" ht="93.75" customHeight="1" thickTop="1" thickBot="1">
      <c r="B42" s="203" t="s">
        <v>215</v>
      </c>
      <c r="C42" s="230">
        <v>3.9</v>
      </c>
      <c r="D42" s="170" t="s">
        <v>261</v>
      </c>
      <c r="E42" s="227" t="s">
        <v>251</v>
      </c>
      <c r="F42" s="228">
        <v>1</v>
      </c>
      <c r="G42" s="207">
        <v>0</v>
      </c>
      <c r="H42" s="229">
        <f>G42*F42</f>
        <v>0</v>
      </c>
      <c r="I42" s="646"/>
      <c r="L42" s="375" t="s">
        <v>215</v>
      </c>
      <c r="M42" s="403">
        <v>3.9</v>
      </c>
      <c r="N42" s="377" t="s">
        <v>261</v>
      </c>
      <c r="O42" s="400" t="s">
        <v>251</v>
      </c>
      <c r="P42" s="401">
        <v>1</v>
      </c>
      <c r="Q42" s="380">
        <v>150000</v>
      </c>
      <c r="R42" s="402">
        <f>Q42*P42</f>
        <v>150000</v>
      </c>
      <c r="S42" s="162">
        <f t="shared" si="326"/>
        <v>1</v>
      </c>
      <c r="T42" s="190">
        <f t="shared" si="11"/>
        <v>1</v>
      </c>
      <c r="U42" s="190">
        <f t="shared" si="216"/>
        <v>1</v>
      </c>
      <c r="V42" s="190">
        <f t="shared" si="12"/>
        <v>1</v>
      </c>
      <c r="W42" s="190">
        <f t="shared" si="13"/>
        <v>1</v>
      </c>
      <c r="X42" s="200">
        <f t="shared" si="14"/>
        <v>1</v>
      </c>
      <c r="Y42" s="210">
        <f t="shared" si="15"/>
        <v>150000</v>
      </c>
      <c r="Z42" s="202">
        <f t="shared" si="16"/>
        <v>0</v>
      </c>
      <c r="AA42" s="185"/>
      <c r="AB42" s="185"/>
      <c r="AC42" s="375" t="s">
        <v>215</v>
      </c>
      <c r="AD42" s="403">
        <v>3.9</v>
      </c>
      <c r="AE42" s="377" t="s">
        <v>261</v>
      </c>
      <c r="AF42" s="400" t="s">
        <v>251</v>
      </c>
      <c r="AG42" s="401">
        <v>1</v>
      </c>
      <c r="AH42" s="380">
        <v>171810</v>
      </c>
      <c r="AI42" s="402">
        <f>AH42*AG42</f>
        <v>171810</v>
      </c>
      <c r="AJ42" s="162">
        <f t="shared" si="327"/>
        <v>1</v>
      </c>
      <c r="AK42" s="190">
        <f t="shared" si="328"/>
        <v>1</v>
      </c>
      <c r="AL42" s="190">
        <f t="shared" si="329"/>
        <v>1</v>
      </c>
      <c r="AM42" s="190">
        <f t="shared" si="330"/>
        <v>1</v>
      </c>
      <c r="AN42" s="190">
        <f t="shared" si="331"/>
        <v>1</v>
      </c>
      <c r="AO42" s="200">
        <f t="shared" si="332"/>
        <v>1</v>
      </c>
      <c r="AP42" s="210">
        <f t="shared" si="333"/>
        <v>171810</v>
      </c>
      <c r="AQ42" s="202">
        <f t="shared" si="334"/>
        <v>0</v>
      </c>
      <c r="AR42" s="185"/>
      <c r="AS42" s="185"/>
      <c r="AT42" s="461" t="s">
        <v>215</v>
      </c>
      <c r="AU42" s="478">
        <v>3.9</v>
      </c>
      <c r="AV42" s="170" t="s">
        <v>261</v>
      </c>
      <c r="AW42" s="477" t="s">
        <v>251</v>
      </c>
      <c r="AX42" s="464">
        <v>1</v>
      </c>
      <c r="AY42" s="455">
        <v>108000</v>
      </c>
      <c r="AZ42" s="466">
        <f>AY42*AX42</f>
        <v>108000</v>
      </c>
      <c r="BA42" s="162">
        <f t="shared" si="335"/>
        <v>1</v>
      </c>
      <c r="BB42" s="190">
        <f t="shared" si="336"/>
        <v>1</v>
      </c>
      <c r="BC42" s="190">
        <f t="shared" si="337"/>
        <v>1</v>
      </c>
      <c r="BD42" s="190">
        <f t="shared" si="338"/>
        <v>1</v>
      </c>
      <c r="BE42" s="190">
        <f t="shared" si="339"/>
        <v>1</v>
      </c>
      <c r="BF42" s="200">
        <f t="shared" si="340"/>
        <v>1</v>
      </c>
      <c r="BG42" s="210">
        <f t="shared" si="341"/>
        <v>108000</v>
      </c>
      <c r="BH42" s="202">
        <f t="shared" si="342"/>
        <v>0</v>
      </c>
      <c r="BK42" s="461" t="s">
        <v>215</v>
      </c>
      <c r="BL42" s="538">
        <v>3.9</v>
      </c>
      <c r="BM42" s="522" t="s">
        <v>261</v>
      </c>
      <c r="BN42" s="535" t="s">
        <v>251</v>
      </c>
      <c r="BO42" s="536">
        <v>1</v>
      </c>
      <c r="BP42" s="380">
        <v>201021.10499999998</v>
      </c>
      <c r="BQ42" s="537">
        <f>BP42*BO42</f>
        <v>201021.10499999998</v>
      </c>
      <c r="BR42" s="162">
        <f t="shared" si="343"/>
        <v>1</v>
      </c>
      <c r="BS42" s="190">
        <f t="shared" si="344"/>
        <v>1</v>
      </c>
      <c r="BT42" s="190">
        <f t="shared" si="345"/>
        <v>1</v>
      </c>
      <c r="BU42" s="190">
        <f t="shared" si="346"/>
        <v>1</v>
      </c>
      <c r="BV42" s="190">
        <f t="shared" si="347"/>
        <v>1</v>
      </c>
      <c r="BW42" s="200">
        <f t="shared" si="348"/>
        <v>1</v>
      </c>
      <c r="BX42" s="210">
        <f t="shared" si="349"/>
        <v>201021</v>
      </c>
      <c r="BY42" s="202">
        <f t="shared" si="350"/>
        <v>0.10499999998137355</v>
      </c>
      <c r="CB42" s="461" t="s">
        <v>215</v>
      </c>
      <c r="CC42" s="538">
        <v>3.9</v>
      </c>
      <c r="CD42" s="522" t="s">
        <v>261</v>
      </c>
      <c r="CE42" s="535" t="s">
        <v>251</v>
      </c>
      <c r="CF42" s="536">
        <v>1</v>
      </c>
      <c r="CG42" s="380">
        <v>152000</v>
      </c>
      <c r="CH42" s="537">
        <f>CG42*CF42</f>
        <v>152000</v>
      </c>
      <c r="CI42" s="162">
        <f t="shared" si="351"/>
        <v>1</v>
      </c>
      <c r="CJ42" s="190">
        <f t="shared" si="352"/>
        <v>1</v>
      </c>
      <c r="CK42" s="190">
        <f t="shared" si="353"/>
        <v>1</v>
      </c>
      <c r="CL42" s="190">
        <f t="shared" si="354"/>
        <v>1</v>
      </c>
      <c r="CM42" s="190">
        <f t="shared" si="355"/>
        <v>1</v>
      </c>
      <c r="CN42" s="200">
        <f t="shared" si="356"/>
        <v>1</v>
      </c>
      <c r="CO42" s="210">
        <f t="shared" si="357"/>
        <v>152000</v>
      </c>
      <c r="CP42" s="202">
        <f t="shared" si="358"/>
        <v>0</v>
      </c>
      <c r="CS42" s="461" t="s">
        <v>215</v>
      </c>
      <c r="CT42" s="538">
        <v>3.9</v>
      </c>
      <c r="CU42" s="522" t="s">
        <v>261</v>
      </c>
      <c r="CV42" s="535" t="s">
        <v>251</v>
      </c>
      <c r="CW42" s="536">
        <v>1</v>
      </c>
      <c r="CX42" s="565">
        <v>172994</v>
      </c>
      <c r="CY42" s="537">
        <f>CX42*CW42</f>
        <v>172994</v>
      </c>
      <c r="CZ42" s="162">
        <f t="shared" si="359"/>
        <v>1</v>
      </c>
      <c r="DA42" s="190">
        <f t="shared" si="360"/>
        <v>1</v>
      </c>
      <c r="DB42" s="190">
        <f t="shared" si="361"/>
        <v>1</v>
      </c>
      <c r="DC42" s="190">
        <f t="shared" si="362"/>
        <v>1</v>
      </c>
      <c r="DD42" s="190">
        <f t="shared" si="363"/>
        <v>1</v>
      </c>
      <c r="DE42" s="200">
        <f t="shared" si="364"/>
        <v>1</v>
      </c>
      <c r="DF42" s="210">
        <f t="shared" si="365"/>
        <v>172994</v>
      </c>
      <c r="DG42" s="202">
        <f t="shared" si="366"/>
        <v>0</v>
      </c>
      <c r="DJ42" s="461" t="s">
        <v>215</v>
      </c>
      <c r="DK42" s="538">
        <v>3.9</v>
      </c>
      <c r="DL42" s="569" t="s">
        <v>261</v>
      </c>
      <c r="DM42" s="535" t="s">
        <v>251</v>
      </c>
      <c r="DN42" s="536">
        <v>1</v>
      </c>
      <c r="DO42" s="380">
        <v>132825</v>
      </c>
      <c r="DP42" s="537">
        <f>DO42*DN42</f>
        <v>132825</v>
      </c>
      <c r="DQ42" s="162">
        <f t="shared" si="367"/>
        <v>1</v>
      </c>
      <c r="DR42" s="190">
        <f t="shared" si="368"/>
        <v>1</v>
      </c>
      <c r="DS42" s="190">
        <f t="shared" si="369"/>
        <v>1</v>
      </c>
      <c r="DT42" s="190">
        <f t="shared" si="370"/>
        <v>1</v>
      </c>
      <c r="DU42" s="190">
        <f t="shared" si="371"/>
        <v>1</v>
      </c>
      <c r="DV42" s="200">
        <f t="shared" si="372"/>
        <v>1</v>
      </c>
      <c r="DW42" s="210">
        <f t="shared" si="373"/>
        <v>132825</v>
      </c>
      <c r="DX42" s="202">
        <f t="shared" si="374"/>
        <v>0</v>
      </c>
      <c r="EA42" s="461" t="s">
        <v>215</v>
      </c>
      <c r="EB42" s="538">
        <v>3.9</v>
      </c>
      <c r="EC42" s="522" t="s">
        <v>261</v>
      </c>
      <c r="ED42" s="535" t="s">
        <v>251</v>
      </c>
      <c r="EE42" s="536">
        <v>1</v>
      </c>
      <c r="EF42" s="380">
        <v>162300</v>
      </c>
      <c r="EG42" s="381">
        <f t="shared" si="47"/>
        <v>162300</v>
      </c>
      <c r="EH42" s="162">
        <f t="shared" si="375"/>
        <v>1</v>
      </c>
      <c r="EI42" s="190">
        <f t="shared" si="376"/>
        <v>1</v>
      </c>
      <c r="EJ42" s="190">
        <f t="shared" si="377"/>
        <v>1</v>
      </c>
      <c r="EK42" s="190">
        <f t="shared" si="378"/>
        <v>1</v>
      </c>
      <c r="EL42" s="190">
        <f t="shared" si="379"/>
        <v>1</v>
      </c>
      <c r="EM42" s="200">
        <f t="shared" si="380"/>
        <v>1</v>
      </c>
      <c r="EN42" s="210">
        <f t="shared" si="381"/>
        <v>162300</v>
      </c>
      <c r="EO42" s="202">
        <f t="shared" si="382"/>
        <v>0</v>
      </c>
      <c r="ER42" s="461" t="s">
        <v>215</v>
      </c>
      <c r="ES42" s="538">
        <v>3.9</v>
      </c>
      <c r="ET42" s="522" t="s">
        <v>261</v>
      </c>
      <c r="EU42" s="535" t="s">
        <v>251</v>
      </c>
      <c r="EV42" s="536">
        <v>1</v>
      </c>
      <c r="EW42" s="380">
        <v>200021</v>
      </c>
      <c r="EX42" s="537">
        <f>EW42*EV42</f>
        <v>200021</v>
      </c>
      <c r="EY42" s="162">
        <f t="shared" si="383"/>
        <v>1</v>
      </c>
      <c r="EZ42" s="190">
        <f t="shared" si="384"/>
        <v>1</v>
      </c>
      <c r="FA42" s="190">
        <f t="shared" si="385"/>
        <v>1</v>
      </c>
      <c r="FB42" s="190">
        <f t="shared" si="386"/>
        <v>1</v>
      </c>
      <c r="FC42" s="190">
        <f t="shared" si="387"/>
        <v>1</v>
      </c>
      <c r="FD42" s="200">
        <f t="shared" si="388"/>
        <v>1</v>
      </c>
      <c r="FE42" s="210">
        <f t="shared" si="389"/>
        <v>200021</v>
      </c>
      <c r="FF42" s="202">
        <f t="shared" si="390"/>
        <v>0</v>
      </c>
      <c r="FI42" s="461" t="s">
        <v>215</v>
      </c>
      <c r="FJ42" s="538">
        <v>3.9</v>
      </c>
      <c r="FK42" s="522" t="s">
        <v>261</v>
      </c>
      <c r="FL42" s="535" t="s">
        <v>251</v>
      </c>
      <c r="FM42" s="536">
        <v>1</v>
      </c>
      <c r="FN42" s="380">
        <v>119890</v>
      </c>
      <c r="FO42" s="537">
        <f>FN42*FM42</f>
        <v>119890</v>
      </c>
      <c r="FP42" s="162">
        <f t="shared" si="391"/>
        <v>1</v>
      </c>
      <c r="FQ42" s="190">
        <f t="shared" si="392"/>
        <v>1</v>
      </c>
      <c r="FR42" s="190">
        <f t="shared" si="393"/>
        <v>1</v>
      </c>
      <c r="FS42" s="190">
        <f t="shared" si="394"/>
        <v>1</v>
      </c>
      <c r="FT42" s="190">
        <f t="shared" si="395"/>
        <v>1</v>
      </c>
      <c r="FU42" s="200">
        <f t="shared" si="396"/>
        <v>1</v>
      </c>
      <c r="FV42" s="210">
        <f t="shared" si="397"/>
        <v>119890</v>
      </c>
      <c r="FW42" s="202">
        <f t="shared" si="398"/>
        <v>0</v>
      </c>
      <c r="FZ42" s="461" t="s">
        <v>215</v>
      </c>
      <c r="GA42" s="538">
        <v>3.9</v>
      </c>
      <c r="GB42" s="522" t="s">
        <v>261</v>
      </c>
      <c r="GC42" s="535" t="s">
        <v>251</v>
      </c>
      <c r="GD42" s="536">
        <v>1</v>
      </c>
      <c r="GE42" s="582">
        <v>161619</v>
      </c>
      <c r="GF42" s="537">
        <f>GE42*GD42</f>
        <v>161619</v>
      </c>
      <c r="GG42" s="162">
        <f t="shared" si="399"/>
        <v>1</v>
      </c>
      <c r="GH42" s="190">
        <f t="shared" si="400"/>
        <v>1</v>
      </c>
      <c r="GI42" s="190">
        <f t="shared" si="401"/>
        <v>1</v>
      </c>
      <c r="GJ42" s="190">
        <f t="shared" si="402"/>
        <v>1</v>
      </c>
      <c r="GK42" s="190">
        <f t="shared" si="403"/>
        <v>1</v>
      </c>
      <c r="GL42" s="200">
        <f t="shared" si="404"/>
        <v>1</v>
      </c>
      <c r="GM42" s="210">
        <f t="shared" si="405"/>
        <v>161619</v>
      </c>
      <c r="GN42" s="202">
        <f t="shared" si="406"/>
        <v>0</v>
      </c>
      <c r="GQ42" s="461" t="s">
        <v>215</v>
      </c>
      <c r="GR42" s="538">
        <v>3.9</v>
      </c>
      <c r="GS42" s="522" t="s">
        <v>261</v>
      </c>
      <c r="GT42" s="535" t="s">
        <v>251</v>
      </c>
      <c r="GU42" s="536">
        <v>1</v>
      </c>
      <c r="GV42" s="380">
        <v>170000</v>
      </c>
      <c r="GW42" s="537">
        <f>GV42*GU42</f>
        <v>170000</v>
      </c>
      <c r="GX42" s="162">
        <f t="shared" si="407"/>
        <v>1</v>
      </c>
      <c r="GY42" s="190">
        <f t="shared" si="408"/>
        <v>1</v>
      </c>
      <c r="GZ42" s="190">
        <f t="shared" si="409"/>
        <v>1</v>
      </c>
      <c r="HA42" s="190">
        <f t="shared" si="410"/>
        <v>1</v>
      </c>
      <c r="HB42" s="190">
        <f t="shared" si="411"/>
        <v>1</v>
      </c>
      <c r="HC42" s="200">
        <f t="shared" si="412"/>
        <v>1</v>
      </c>
      <c r="HD42" s="210">
        <f t="shared" si="413"/>
        <v>170000</v>
      </c>
      <c r="HE42" s="202">
        <f t="shared" si="414"/>
        <v>0</v>
      </c>
      <c r="HH42" s="461" t="s">
        <v>215</v>
      </c>
      <c r="HI42" s="538">
        <v>3.9</v>
      </c>
      <c r="HJ42" s="522" t="s">
        <v>261</v>
      </c>
      <c r="HK42" s="535" t="s">
        <v>251</v>
      </c>
      <c r="HL42" s="536">
        <v>1</v>
      </c>
      <c r="HM42" s="380">
        <v>166025</v>
      </c>
      <c r="HN42" s="537">
        <f>HM42*HL42</f>
        <v>166025</v>
      </c>
      <c r="HO42" s="162">
        <f t="shared" si="415"/>
        <v>1</v>
      </c>
      <c r="HP42" s="190">
        <f t="shared" si="416"/>
        <v>1</v>
      </c>
      <c r="HQ42" s="190">
        <f t="shared" si="417"/>
        <v>1</v>
      </c>
      <c r="HR42" s="190">
        <f t="shared" si="418"/>
        <v>1</v>
      </c>
      <c r="HS42" s="190">
        <f t="shared" si="419"/>
        <v>1</v>
      </c>
      <c r="HT42" s="200">
        <f t="shared" si="420"/>
        <v>1</v>
      </c>
      <c r="HU42" s="210">
        <f t="shared" si="421"/>
        <v>166025</v>
      </c>
      <c r="HV42" s="202">
        <f t="shared" si="422"/>
        <v>0</v>
      </c>
      <c r="HY42" s="230"/>
      <c r="HZ42" s="170"/>
      <c r="IA42" s="231"/>
      <c r="IB42" s="228"/>
      <c r="IC42" s="207"/>
      <c r="ID42" s="229"/>
      <c r="IE42" s="209"/>
      <c r="IF42" s="209" t="e">
        <f t="shared" si="79"/>
        <v>#N/A</v>
      </c>
      <c r="IG42" s="199" t="e">
        <f t="shared" si="80"/>
        <v>#N/A</v>
      </c>
      <c r="IH42" s="200" t="e">
        <f t="shared" si="81"/>
        <v>#N/A</v>
      </c>
      <c r="II42" s="200">
        <f t="shared" si="82"/>
        <v>0</v>
      </c>
      <c r="IJ42" s="200">
        <f t="shared" si="83"/>
        <v>0</v>
      </c>
      <c r="IK42" s="200" t="e">
        <f t="shared" si="84"/>
        <v>#N/A</v>
      </c>
      <c r="IL42" s="210">
        <f t="shared" si="85"/>
        <v>0</v>
      </c>
      <c r="IM42" s="202">
        <f t="shared" si="86"/>
        <v>0</v>
      </c>
      <c r="IP42" s="230"/>
      <c r="IQ42" s="170"/>
      <c r="IR42" s="231"/>
      <c r="IS42" s="228"/>
      <c r="IT42" s="207"/>
      <c r="IU42" s="229"/>
      <c r="IV42" s="209"/>
      <c r="IW42" s="209" t="e">
        <f t="shared" si="87"/>
        <v>#N/A</v>
      </c>
      <c r="IX42" s="199" t="e">
        <f t="shared" si="88"/>
        <v>#N/A</v>
      </c>
      <c r="IY42" s="200" t="e">
        <f t="shared" si="89"/>
        <v>#N/A</v>
      </c>
      <c r="IZ42" s="200">
        <f t="shared" si="90"/>
        <v>0</v>
      </c>
      <c r="JA42" s="200">
        <f t="shared" si="91"/>
        <v>0</v>
      </c>
      <c r="JB42" s="200" t="e">
        <f t="shared" si="92"/>
        <v>#N/A</v>
      </c>
      <c r="JC42" s="210">
        <f t="shared" si="93"/>
        <v>0</v>
      </c>
      <c r="JD42" s="202">
        <f t="shared" si="94"/>
        <v>0</v>
      </c>
      <c r="JG42" s="230"/>
      <c r="JH42" s="170"/>
      <c r="JI42" s="231"/>
      <c r="JJ42" s="228"/>
      <c r="JK42" s="207"/>
      <c r="JL42" s="229"/>
      <c r="JM42" s="209"/>
      <c r="JN42" s="209" t="e">
        <f t="shared" si="95"/>
        <v>#N/A</v>
      </c>
      <c r="JO42" s="199" t="e">
        <f t="shared" si="96"/>
        <v>#N/A</v>
      </c>
      <c r="JP42" s="200" t="e">
        <f t="shared" si="97"/>
        <v>#N/A</v>
      </c>
      <c r="JQ42" s="200">
        <f t="shared" si="98"/>
        <v>0</v>
      </c>
      <c r="JR42" s="200">
        <f t="shared" si="99"/>
        <v>0</v>
      </c>
      <c r="JS42" s="200" t="e">
        <f t="shared" si="100"/>
        <v>#N/A</v>
      </c>
      <c r="JT42" s="210">
        <f t="shared" si="101"/>
        <v>0</v>
      </c>
      <c r="JU42" s="202">
        <f t="shared" si="102"/>
        <v>0</v>
      </c>
      <c r="JX42" s="230"/>
      <c r="JY42" s="170"/>
      <c r="JZ42" s="231"/>
      <c r="KA42" s="228"/>
      <c r="KB42" s="207"/>
      <c r="KC42" s="229"/>
      <c r="KD42" s="209"/>
      <c r="KE42" s="209" t="e">
        <f t="shared" si="103"/>
        <v>#N/A</v>
      </c>
      <c r="KF42" s="199" t="e">
        <f t="shared" si="104"/>
        <v>#N/A</v>
      </c>
      <c r="KG42" s="200" t="e">
        <f t="shared" si="105"/>
        <v>#N/A</v>
      </c>
      <c r="KH42" s="200">
        <f t="shared" si="106"/>
        <v>0</v>
      </c>
      <c r="KI42" s="200">
        <f t="shared" si="107"/>
        <v>0</v>
      </c>
      <c r="KJ42" s="200" t="e">
        <f t="shared" si="108"/>
        <v>#N/A</v>
      </c>
      <c r="KK42" s="210">
        <f t="shared" si="109"/>
        <v>0</v>
      </c>
      <c r="KL42" s="202">
        <f t="shared" si="110"/>
        <v>0</v>
      </c>
      <c r="KO42" s="230"/>
      <c r="KP42" s="170"/>
      <c r="KQ42" s="231"/>
      <c r="KR42" s="228"/>
      <c r="KS42" s="207"/>
      <c r="KT42" s="229"/>
      <c r="KU42" s="209"/>
      <c r="KV42" s="209" t="e">
        <f t="shared" si="111"/>
        <v>#N/A</v>
      </c>
      <c r="KW42" s="199" t="e">
        <f t="shared" si="112"/>
        <v>#N/A</v>
      </c>
      <c r="KX42" s="200" t="e">
        <f t="shared" si="113"/>
        <v>#N/A</v>
      </c>
      <c r="KY42" s="200">
        <f t="shared" si="114"/>
        <v>0</v>
      </c>
      <c r="KZ42" s="200">
        <f t="shared" si="115"/>
        <v>0</v>
      </c>
      <c r="LA42" s="200" t="e">
        <f t="shared" si="116"/>
        <v>#N/A</v>
      </c>
      <c r="LB42" s="210">
        <f t="shared" si="117"/>
        <v>0</v>
      </c>
      <c r="LC42" s="202">
        <f t="shared" si="118"/>
        <v>0</v>
      </c>
      <c r="LF42" s="230"/>
      <c r="LG42" s="170"/>
      <c r="LH42" s="231"/>
      <c r="LI42" s="228"/>
      <c r="LJ42" s="207"/>
      <c r="LK42" s="229"/>
      <c r="LL42" s="209"/>
      <c r="LM42" s="209" t="e">
        <f t="shared" si="119"/>
        <v>#N/A</v>
      </c>
      <c r="LN42" s="199" t="e">
        <f t="shared" si="120"/>
        <v>#N/A</v>
      </c>
      <c r="LO42" s="200" t="e">
        <f t="shared" si="121"/>
        <v>#N/A</v>
      </c>
      <c r="LP42" s="200">
        <f t="shared" si="122"/>
        <v>0</v>
      </c>
      <c r="LQ42" s="200">
        <f t="shared" si="123"/>
        <v>0</v>
      </c>
      <c r="LR42" s="200" t="e">
        <f t="shared" si="124"/>
        <v>#N/A</v>
      </c>
      <c r="LS42" s="210">
        <f t="shared" si="125"/>
        <v>0</v>
      </c>
      <c r="LT42" s="202">
        <f t="shared" si="126"/>
        <v>0</v>
      </c>
      <c r="LW42" s="230"/>
      <c r="LX42" s="170"/>
      <c r="LY42" s="231"/>
      <c r="LZ42" s="228"/>
      <c r="MA42" s="207"/>
      <c r="MB42" s="229"/>
      <c r="MC42" s="209"/>
      <c r="MD42" s="209" t="e">
        <f t="shared" si="127"/>
        <v>#N/A</v>
      </c>
      <c r="ME42" s="199" t="e">
        <f t="shared" si="128"/>
        <v>#N/A</v>
      </c>
      <c r="MF42" s="200" t="e">
        <f t="shared" si="129"/>
        <v>#N/A</v>
      </c>
      <c r="MG42" s="200">
        <f t="shared" si="130"/>
        <v>0</v>
      </c>
      <c r="MH42" s="200">
        <f t="shared" si="131"/>
        <v>0</v>
      </c>
      <c r="MI42" s="200" t="e">
        <f t="shared" si="132"/>
        <v>#N/A</v>
      </c>
      <c r="MJ42" s="210">
        <f t="shared" si="133"/>
        <v>0</v>
      </c>
      <c r="MK42" s="202">
        <f t="shared" si="134"/>
        <v>0</v>
      </c>
      <c r="MN42" s="230"/>
      <c r="MO42" s="170"/>
      <c r="MP42" s="231"/>
      <c r="MQ42" s="228"/>
      <c r="MR42" s="207"/>
      <c r="MS42" s="229"/>
      <c r="MT42" s="209"/>
      <c r="MU42" s="209" t="e">
        <f t="shared" si="135"/>
        <v>#N/A</v>
      </c>
      <c r="MV42" s="199" t="e">
        <f t="shared" si="136"/>
        <v>#N/A</v>
      </c>
      <c r="MW42" s="200" t="e">
        <f t="shared" si="137"/>
        <v>#N/A</v>
      </c>
      <c r="MX42" s="200">
        <f t="shared" si="138"/>
        <v>0</v>
      </c>
      <c r="MY42" s="200">
        <f t="shared" si="139"/>
        <v>0</v>
      </c>
      <c r="MZ42" s="200" t="e">
        <f t="shared" si="140"/>
        <v>#N/A</v>
      </c>
      <c r="NA42" s="210">
        <f t="shared" si="141"/>
        <v>0</v>
      </c>
      <c r="NB42" s="202">
        <f t="shared" si="142"/>
        <v>0</v>
      </c>
      <c r="NE42" s="230"/>
      <c r="NF42" s="170"/>
      <c r="NG42" s="231"/>
      <c r="NH42" s="228"/>
      <c r="NI42" s="207"/>
      <c r="NJ42" s="229"/>
      <c r="NK42" s="209"/>
      <c r="NL42" s="209" t="e">
        <f t="shared" si="143"/>
        <v>#N/A</v>
      </c>
      <c r="NM42" s="199" t="e">
        <f t="shared" si="144"/>
        <v>#N/A</v>
      </c>
      <c r="NN42" s="200" t="e">
        <f t="shared" si="145"/>
        <v>#N/A</v>
      </c>
      <c r="NO42" s="200">
        <f t="shared" si="146"/>
        <v>0</v>
      </c>
      <c r="NP42" s="200">
        <f t="shared" si="147"/>
        <v>0</v>
      </c>
      <c r="NQ42" s="200" t="e">
        <f t="shared" si="148"/>
        <v>#N/A</v>
      </c>
      <c r="NR42" s="210">
        <f t="shared" si="149"/>
        <v>0</v>
      </c>
      <c r="NS42" s="202">
        <f t="shared" si="150"/>
        <v>0</v>
      </c>
      <c r="NV42" s="230"/>
      <c r="NW42" s="170"/>
      <c r="NX42" s="231"/>
      <c r="NY42" s="228"/>
      <c r="NZ42" s="207"/>
      <c r="OA42" s="229"/>
      <c r="OB42" s="209"/>
      <c r="OC42" s="209" t="e">
        <f t="shared" si="151"/>
        <v>#N/A</v>
      </c>
      <c r="OD42" s="199" t="e">
        <f t="shared" si="152"/>
        <v>#N/A</v>
      </c>
      <c r="OE42" s="200" t="e">
        <f t="shared" si="153"/>
        <v>#N/A</v>
      </c>
      <c r="OF42" s="200">
        <f t="shared" si="154"/>
        <v>0</v>
      </c>
      <c r="OG42" s="200">
        <f t="shared" si="155"/>
        <v>0</v>
      </c>
      <c r="OH42" s="200" t="e">
        <f t="shared" si="156"/>
        <v>#N/A</v>
      </c>
      <c r="OI42" s="210">
        <f t="shared" si="157"/>
        <v>0</v>
      </c>
      <c r="OJ42" s="202">
        <f t="shared" si="158"/>
        <v>0</v>
      </c>
      <c r="OM42" s="230"/>
      <c r="ON42" s="170"/>
      <c r="OO42" s="231"/>
      <c r="OP42" s="228"/>
      <c r="OQ42" s="207"/>
      <c r="OR42" s="229"/>
      <c r="OS42" s="209"/>
      <c r="OT42" s="209" t="e">
        <f t="shared" si="159"/>
        <v>#N/A</v>
      </c>
      <c r="OU42" s="199" t="e">
        <f t="shared" si="160"/>
        <v>#N/A</v>
      </c>
      <c r="OV42" s="200" t="e">
        <f t="shared" si="161"/>
        <v>#N/A</v>
      </c>
      <c r="OW42" s="200">
        <f t="shared" si="162"/>
        <v>0</v>
      </c>
      <c r="OX42" s="200">
        <f t="shared" si="163"/>
        <v>0</v>
      </c>
      <c r="OY42" s="200" t="e">
        <f t="shared" si="164"/>
        <v>#N/A</v>
      </c>
      <c r="OZ42" s="210">
        <f t="shared" si="165"/>
        <v>0</v>
      </c>
      <c r="PA42" s="202">
        <f t="shared" si="166"/>
        <v>0</v>
      </c>
      <c r="PD42" s="230"/>
      <c r="PE42" s="170"/>
      <c r="PF42" s="231"/>
      <c r="PG42" s="228"/>
      <c r="PH42" s="207"/>
      <c r="PI42" s="229"/>
      <c r="PJ42" s="209"/>
      <c r="PK42" s="209" t="e">
        <f t="shared" si="167"/>
        <v>#N/A</v>
      </c>
      <c r="PL42" s="199" t="e">
        <f t="shared" si="168"/>
        <v>#N/A</v>
      </c>
      <c r="PM42" s="200" t="e">
        <f t="shared" si="169"/>
        <v>#N/A</v>
      </c>
      <c r="PN42" s="200">
        <f t="shared" si="170"/>
        <v>0</v>
      </c>
      <c r="PO42" s="200">
        <f t="shared" si="171"/>
        <v>0</v>
      </c>
      <c r="PP42" s="200" t="e">
        <f t="shared" si="172"/>
        <v>#N/A</v>
      </c>
      <c r="PQ42" s="210">
        <f t="shared" si="173"/>
        <v>0</v>
      </c>
      <c r="PR42" s="202">
        <f t="shared" si="174"/>
        <v>0</v>
      </c>
      <c r="PU42" s="230"/>
      <c r="PV42" s="170"/>
      <c r="PW42" s="231"/>
      <c r="PX42" s="228"/>
      <c r="PY42" s="207"/>
      <c r="PZ42" s="229"/>
      <c r="QA42" s="209"/>
      <c r="QB42" s="209" t="e">
        <f t="shared" si="175"/>
        <v>#N/A</v>
      </c>
      <c r="QC42" s="199" t="e">
        <f t="shared" si="176"/>
        <v>#N/A</v>
      </c>
      <c r="QD42" s="200" t="e">
        <f t="shared" si="177"/>
        <v>#N/A</v>
      </c>
      <c r="QE42" s="200">
        <f t="shared" si="178"/>
        <v>0</v>
      </c>
      <c r="QF42" s="200">
        <f t="shared" si="179"/>
        <v>0</v>
      </c>
      <c r="QG42" s="200" t="e">
        <f t="shared" si="180"/>
        <v>#N/A</v>
      </c>
      <c r="QH42" s="210">
        <f t="shared" si="181"/>
        <v>0</v>
      </c>
      <c r="QI42" s="202">
        <f t="shared" si="182"/>
        <v>0</v>
      </c>
      <c r="QL42" s="230"/>
      <c r="QM42" s="170"/>
      <c r="QN42" s="231"/>
      <c r="QO42" s="228"/>
      <c r="QP42" s="207"/>
      <c r="QQ42" s="229"/>
      <c r="QR42" s="209"/>
      <c r="QS42" s="209" t="e">
        <f t="shared" si="183"/>
        <v>#N/A</v>
      </c>
      <c r="QT42" s="199" t="e">
        <f t="shared" si="184"/>
        <v>#N/A</v>
      </c>
      <c r="QU42" s="200" t="e">
        <f t="shared" si="185"/>
        <v>#N/A</v>
      </c>
      <c r="QV42" s="200">
        <f t="shared" si="186"/>
        <v>0</v>
      </c>
      <c r="QW42" s="200">
        <f t="shared" si="187"/>
        <v>0</v>
      </c>
      <c r="QX42" s="200" t="e">
        <f t="shared" si="188"/>
        <v>#N/A</v>
      </c>
      <c r="QY42" s="210">
        <f t="shared" si="189"/>
        <v>0</v>
      </c>
      <c r="QZ42" s="202">
        <f t="shared" si="190"/>
        <v>0</v>
      </c>
      <c r="RC42" s="230"/>
      <c r="RD42" s="170"/>
      <c r="RE42" s="231"/>
      <c r="RF42" s="228"/>
      <c r="RG42" s="207"/>
      <c r="RH42" s="229"/>
      <c r="RI42" s="209"/>
      <c r="RJ42" s="209" t="e">
        <f t="shared" si="191"/>
        <v>#N/A</v>
      </c>
      <c r="RK42" s="199" t="e">
        <f t="shared" si="192"/>
        <v>#N/A</v>
      </c>
      <c r="RL42" s="200" t="e">
        <f t="shared" si="193"/>
        <v>#N/A</v>
      </c>
      <c r="RM42" s="200">
        <f t="shared" si="194"/>
        <v>0</v>
      </c>
      <c r="RN42" s="200">
        <f t="shared" si="195"/>
        <v>0</v>
      </c>
      <c r="RO42" s="200" t="e">
        <f t="shared" si="196"/>
        <v>#N/A</v>
      </c>
      <c r="RP42" s="210">
        <f t="shared" si="197"/>
        <v>0</v>
      </c>
      <c r="RQ42" s="202">
        <f t="shared" si="198"/>
        <v>0</v>
      </c>
      <c r="RT42" s="230"/>
      <c r="RU42" s="170"/>
      <c r="RV42" s="231"/>
      <c r="RW42" s="228"/>
      <c r="RX42" s="207"/>
      <c r="RY42" s="229"/>
      <c r="RZ42" s="209"/>
      <c r="SA42" s="209" t="e">
        <f t="shared" si="199"/>
        <v>#N/A</v>
      </c>
      <c r="SB42" s="199" t="e">
        <f t="shared" si="200"/>
        <v>#N/A</v>
      </c>
      <c r="SC42" s="200" t="e">
        <f t="shared" si="201"/>
        <v>#N/A</v>
      </c>
      <c r="SD42" s="200">
        <f t="shared" si="202"/>
        <v>0</v>
      </c>
      <c r="SE42" s="200">
        <f t="shared" si="203"/>
        <v>0</v>
      </c>
      <c r="SF42" s="200" t="e">
        <f t="shared" si="204"/>
        <v>#N/A</v>
      </c>
      <c r="SG42" s="210">
        <f t="shared" si="205"/>
        <v>0</v>
      </c>
      <c r="SH42" s="202">
        <f t="shared" si="206"/>
        <v>0</v>
      </c>
      <c r="SK42" s="230"/>
      <c r="SL42" s="170"/>
      <c r="SM42" s="231"/>
      <c r="SN42" s="228"/>
      <c r="SO42" s="207"/>
      <c r="SP42" s="229"/>
      <c r="SQ42" s="209"/>
      <c r="SR42" s="209" t="e">
        <f t="shared" si="207"/>
        <v>#N/A</v>
      </c>
      <c r="SS42" s="199" t="e">
        <f t="shared" si="208"/>
        <v>#N/A</v>
      </c>
      <c r="ST42" s="200" t="e">
        <f t="shared" si="209"/>
        <v>#N/A</v>
      </c>
      <c r="SU42" s="200">
        <f t="shared" si="210"/>
        <v>0</v>
      </c>
      <c r="SV42" s="200">
        <f t="shared" si="211"/>
        <v>0</v>
      </c>
      <c r="SW42" s="200" t="e">
        <f t="shared" si="212"/>
        <v>#N/A</v>
      </c>
      <c r="SX42" s="210">
        <f t="shared" si="213"/>
        <v>0</v>
      </c>
      <c r="SY42" s="202">
        <f t="shared" si="214"/>
        <v>0</v>
      </c>
    </row>
    <row r="43" spans="2:519" ht="17.25" thickTop="1" thickBot="1">
      <c r="B43" s="165"/>
      <c r="C43" s="166" t="s">
        <v>185</v>
      </c>
      <c r="D43" s="226" t="s">
        <v>262</v>
      </c>
      <c r="E43" s="214"/>
      <c r="F43" s="215"/>
      <c r="G43" s="215"/>
      <c r="H43" s="216"/>
      <c r="I43" s="646"/>
      <c r="L43" s="369"/>
      <c r="M43" s="384" t="s">
        <v>185</v>
      </c>
      <c r="N43" s="399" t="s">
        <v>262</v>
      </c>
      <c r="O43" s="386"/>
      <c r="P43" s="387"/>
      <c r="Q43" s="387"/>
      <c r="R43" s="388"/>
      <c r="S43" s="162"/>
      <c r="T43" s="190"/>
      <c r="U43" s="190"/>
      <c r="V43" s="190"/>
      <c r="W43" s="190"/>
      <c r="X43" s="200"/>
      <c r="Y43" s="210"/>
      <c r="Z43" s="202"/>
      <c r="AA43" s="185"/>
      <c r="AB43" s="185"/>
      <c r="AC43" s="369"/>
      <c r="AD43" s="384" t="s">
        <v>185</v>
      </c>
      <c r="AE43" s="399" t="s">
        <v>262</v>
      </c>
      <c r="AF43" s="386"/>
      <c r="AG43" s="387"/>
      <c r="AH43" s="387"/>
      <c r="AI43" s="388"/>
      <c r="AJ43" s="162"/>
      <c r="AK43" s="190"/>
      <c r="AL43" s="190"/>
      <c r="AM43" s="190"/>
      <c r="AN43" s="190"/>
      <c r="AO43" s="200"/>
      <c r="AP43" s="210"/>
      <c r="AQ43" s="202"/>
      <c r="AR43" s="185"/>
      <c r="AS43" s="185"/>
      <c r="AT43" s="472"/>
      <c r="AU43" s="480" t="s">
        <v>185</v>
      </c>
      <c r="AV43" s="226" t="s">
        <v>262</v>
      </c>
      <c r="AW43" s="474"/>
      <c r="AX43" s="475"/>
      <c r="AY43" s="475"/>
      <c r="AZ43" s="476"/>
      <c r="BA43" s="162"/>
      <c r="BB43" s="190"/>
      <c r="BC43" s="190"/>
      <c r="BD43" s="190"/>
      <c r="BE43" s="190"/>
      <c r="BF43" s="200"/>
      <c r="BG43" s="210"/>
      <c r="BH43" s="202"/>
      <c r="BK43" s="516"/>
      <c r="BL43" s="524" t="s">
        <v>185</v>
      </c>
      <c r="BM43" s="534" t="s">
        <v>262</v>
      </c>
      <c r="BN43" s="526"/>
      <c r="BO43" s="527"/>
      <c r="BP43" s="527">
        <v>0</v>
      </c>
      <c r="BQ43" s="528"/>
      <c r="BR43" s="162"/>
      <c r="BS43" s="190"/>
      <c r="BT43" s="190"/>
      <c r="BU43" s="190"/>
      <c r="BV43" s="190"/>
      <c r="BW43" s="200"/>
      <c r="BX43" s="210"/>
      <c r="BY43" s="202"/>
      <c r="CB43" s="516"/>
      <c r="CC43" s="524" t="s">
        <v>185</v>
      </c>
      <c r="CD43" s="534" t="s">
        <v>262</v>
      </c>
      <c r="CE43" s="526"/>
      <c r="CF43" s="527"/>
      <c r="CG43" s="527"/>
      <c r="CH43" s="528"/>
      <c r="CI43" s="162"/>
      <c r="CJ43" s="190"/>
      <c r="CK43" s="190"/>
      <c r="CL43" s="190"/>
      <c r="CM43" s="190"/>
      <c r="CN43" s="200"/>
      <c r="CO43" s="210"/>
      <c r="CP43" s="202"/>
      <c r="CS43" s="516"/>
      <c r="CT43" s="524" t="s">
        <v>185</v>
      </c>
      <c r="CU43" s="534" t="s">
        <v>262</v>
      </c>
      <c r="CV43" s="526"/>
      <c r="CW43" s="527"/>
      <c r="CX43" s="527"/>
      <c r="CY43" s="528"/>
      <c r="CZ43" s="162"/>
      <c r="DA43" s="190"/>
      <c r="DB43" s="190"/>
      <c r="DC43" s="190"/>
      <c r="DD43" s="190"/>
      <c r="DE43" s="200"/>
      <c r="DF43" s="210"/>
      <c r="DG43" s="202"/>
      <c r="DJ43" s="516"/>
      <c r="DK43" s="524" t="s">
        <v>185</v>
      </c>
      <c r="DL43" s="573" t="s">
        <v>262</v>
      </c>
      <c r="DM43" s="526"/>
      <c r="DN43" s="527"/>
      <c r="DO43" s="527"/>
      <c r="DP43" s="528"/>
      <c r="DQ43" s="162"/>
      <c r="DR43" s="190"/>
      <c r="DS43" s="190"/>
      <c r="DT43" s="190"/>
      <c r="DU43" s="190"/>
      <c r="DV43" s="200"/>
      <c r="DW43" s="210"/>
      <c r="DX43" s="202"/>
      <c r="EA43" s="516"/>
      <c r="EB43" s="524" t="s">
        <v>185</v>
      </c>
      <c r="EC43" s="534" t="s">
        <v>262</v>
      </c>
      <c r="ED43" s="526"/>
      <c r="EE43" s="527"/>
      <c r="EF43" s="527"/>
      <c r="EG43" s="577"/>
      <c r="EH43" s="162"/>
      <c r="EI43" s="190"/>
      <c r="EJ43" s="190"/>
      <c r="EK43" s="190"/>
      <c r="EL43" s="190"/>
      <c r="EM43" s="200"/>
      <c r="EN43" s="210"/>
      <c r="EO43" s="202"/>
      <c r="ER43" s="516"/>
      <c r="ES43" s="524" t="s">
        <v>185</v>
      </c>
      <c r="ET43" s="534" t="s">
        <v>262</v>
      </c>
      <c r="EU43" s="526"/>
      <c r="EV43" s="527"/>
      <c r="EW43" s="527"/>
      <c r="EX43" s="528"/>
      <c r="EY43" s="162"/>
      <c r="EZ43" s="190"/>
      <c r="FA43" s="190"/>
      <c r="FB43" s="190"/>
      <c r="FC43" s="190"/>
      <c r="FD43" s="200"/>
      <c r="FE43" s="210"/>
      <c r="FF43" s="202"/>
      <c r="FI43" s="516"/>
      <c r="FJ43" s="524" t="s">
        <v>185</v>
      </c>
      <c r="FK43" s="534" t="s">
        <v>262</v>
      </c>
      <c r="FL43" s="526"/>
      <c r="FM43" s="527"/>
      <c r="FN43" s="527"/>
      <c r="FO43" s="528"/>
      <c r="FP43" s="162"/>
      <c r="FQ43" s="190"/>
      <c r="FR43" s="190"/>
      <c r="FS43" s="190"/>
      <c r="FT43" s="190"/>
      <c r="FU43" s="200"/>
      <c r="FV43" s="210"/>
      <c r="FW43" s="202"/>
      <c r="FZ43" s="516"/>
      <c r="GA43" s="524" t="s">
        <v>185</v>
      </c>
      <c r="GB43" s="534" t="s">
        <v>262</v>
      </c>
      <c r="GC43" s="526"/>
      <c r="GD43" s="527"/>
      <c r="GE43" s="583"/>
      <c r="GF43" s="528"/>
      <c r="GG43" s="162"/>
      <c r="GH43" s="190"/>
      <c r="GI43" s="190"/>
      <c r="GJ43" s="190"/>
      <c r="GK43" s="190"/>
      <c r="GL43" s="200"/>
      <c r="GM43" s="210"/>
      <c r="GN43" s="202"/>
      <c r="GQ43" s="516"/>
      <c r="GR43" s="524" t="s">
        <v>185</v>
      </c>
      <c r="GS43" s="534" t="s">
        <v>262</v>
      </c>
      <c r="GT43" s="526"/>
      <c r="GU43" s="527"/>
      <c r="GV43" s="527"/>
      <c r="GW43" s="528"/>
      <c r="GX43" s="162"/>
      <c r="GY43" s="190"/>
      <c r="GZ43" s="190"/>
      <c r="HA43" s="190"/>
      <c r="HB43" s="190"/>
      <c r="HC43" s="200"/>
      <c r="HD43" s="210"/>
      <c r="HE43" s="202"/>
      <c r="HH43" s="516"/>
      <c r="HI43" s="524" t="s">
        <v>185</v>
      </c>
      <c r="HJ43" s="534" t="s">
        <v>262</v>
      </c>
      <c r="HK43" s="526"/>
      <c r="HL43" s="527"/>
      <c r="HM43" s="527"/>
      <c r="HN43" s="528"/>
      <c r="HO43" s="162"/>
      <c r="HP43" s="190"/>
      <c r="HQ43" s="190"/>
      <c r="HR43" s="190"/>
      <c r="HS43" s="190"/>
      <c r="HT43" s="200"/>
      <c r="HU43" s="210"/>
      <c r="HV43" s="202"/>
      <c r="HY43" s="230"/>
      <c r="HZ43" s="170"/>
      <c r="IA43" s="227"/>
      <c r="IB43" s="228"/>
      <c r="IC43" s="207"/>
      <c r="ID43" s="229"/>
      <c r="IE43" s="225"/>
      <c r="IF43" s="209" t="e">
        <f t="shared" si="79"/>
        <v>#N/A</v>
      </c>
      <c r="IG43" s="199" t="e">
        <f t="shared" si="80"/>
        <v>#N/A</v>
      </c>
      <c r="IH43" s="200" t="e">
        <f t="shared" si="81"/>
        <v>#N/A</v>
      </c>
      <c r="II43" s="200">
        <f t="shared" si="82"/>
        <v>0</v>
      </c>
      <c r="IJ43" s="200">
        <f t="shared" si="83"/>
        <v>0</v>
      </c>
      <c r="IK43" s="200" t="e">
        <f t="shared" si="84"/>
        <v>#N/A</v>
      </c>
      <c r="IL43" s="210">
        <f t="shared" si="85"/>
        <v>0</v>
      </c>
      <c r="IM43" s="202">
        <f t="shared" si="86"/>
        <v>0</v>
      </c>
      <c r="IP43" s="230"/>
      <c r="IQ43" s="170"/>
      <c r="IR43" s="227"/>
      <c r="IS43" s="228"/>
      <c r="IT43" s="207"/>
      <c r="IU43" s="229"/>
      <c r="IV43" s="225"/>
      <c r="IW43" s="209" t="e">
        <f t="shared" si="87"/>
        <v>#N/A</v>
      </c>
      <c r="IX43" s="199" t="e">
        <f t="shared" si="88"/>
        <v>#N/A</v>
      </c>
      <c r="IY43" s="200" t="e">
        <f t="shared" si="89"/>
        <v>#N/A</v>
      </c>
      <c r="IZ43" s="200">
        <f t="shared" si="90"/>
        <v>0</v>
      </c>
      <c r="JA43" s="200">
        <f t="shared" si="91"/>
        <v>0</v>
      </c>
      <c r="JB43" s="200" t="e">
        <f t="shared" si="92"/>
        <v>#N/A</v>
      </c>
      <c r="JC43" s="210">
        <f t="shared" si="93"/>
        <v>0</v>
      </c>
      <c r="JD43" s="202">
        <f t="shared" si="94"/>
        <v>0</v>
      </c>
      <c r="JG43" s="230"/>
      <c r="JH43" s="170"/>
      <c r="JI43" s="227"/>
      <c r="JJ43" s="228"/>
      <c r="JK43" s="207"/>
      <c r="JL43" s="229"/>
      <c r="JM43" s="225"/>
      <c r="JN43" s="209" t="e">
        <f t="shared" si="95"/>
        <v>#N/A</v>
      </c>
      <c r="JO43" s="199" t="e">
        <f t="shared" si="96"/>
        <v>#N/A</v>
      </c>
      <c r="JP43" s="200" t="e">
        <f t="shared" si="97"/>
        <v>#N/A</v>
      </c>
      <c r="JQ43" s="200">
        <f t="shared" si="98"/>
        <v>0</v>
      </c>
      <c r="JR43" s="200">
        <f t="shared" si="99"/>
        <v>0</v>
      </c>
      <c r="JS43" s="200" t="e">
        <f t="shared" si="100"/>
        <v>#N/A</v>
      </c>
      <c r="JT43" s="210">
        <f t="shared" si="101"/>
        <v>0</v>
      </c>
      <c r="JU43" s="202">
        <f t="shared" si="102"/>
        <v>0</v>
      </c>
      <c r="JX43" s="230"/>
      <c r="JY43" s="170"/>
      <c r="JZ43" s="227"/>
      <c r="KA43" s="228"/>
      <c r="KB43" s="207"/>
      <c r="KC43" s="229"/>
      <c r="KD43" s="225"/>
      <c r="KE43" s="209" t="e">
        <f t="shared" si="103"/>
        <v>#N/A</v>
      </c>
      <c r="KF43" s="199" t="e">
        <f t="shared" si="104"/>
        <v>#N/A</v>
      </c>
      <c r="KG43" s="200" t="e">
        <f t="shared" si="105"/>
        <v>#N/A</v>
      </c>
      <c r="KH43" s="200">
        <f t="shared" si="106"/>
        <v>0</v>
      </c>
      <c r="KI43" s="200">
        <f t="shared" si="107"/>
        <v>0</v>
      </c>
      <c r="KJ43" s="200" t="e">
        <f t="shared" si="108"/>
        <v>#N/A</v>
      </c>
      <c r="KK43" s="210">
        <f t="shared" si="109"/>
        <v>0</v>
      </c>
      <c r="KL43" s="202">
        <f t="shared" si="110"/>
        <v>0</v>
      </c>
      <c r="KO43" s="230"/>
      <c r="KP43" s="170"/>
      <c r="KQ43" s="227"/>
      <c r="KR43" s="228"/>
      <c r="KS43" s="207"/>
      <c r="KT43" s="229"/>
      <c r="KU43" s="225"/>
      <c r="KV43" s="209" t="e">
        <f t="shared" si="111"/>
        <v>#N/A</v>
      </c>
      <c r="KW43" s="199" t="e">
        <f t="shared" si="112"/>
        <v>#N/A</v>
      </c>
      <c r="KX43" s="200" t="e">
        <f t="shared" si="113"/>
        <v>#N/A</v>
      </c>
      <c r="KY43" s="200">
        <f t="shared" si="114"/>
        <v>0</v>
      </c>
      <c r="KZ43" s="200">
        <f t="shared" si="115"/>
        <v>0</v>
      </c>
      <c r="LA43" s="200" t="e">
        <f t="shared" si="116"/>
        <v>#N/A</v>
      </c>
      <c r="LB43" s="210">
        <f t="shared" si="117"/>
        <v>0</v>
      </c>
      <c r="LC43" s="202">
        <f t="shared" si="118"/>
        <v>0</v>
      </c>
      <c r="LF43" s="230"/>
      <c r="LG43" s="170"/>
      <c r="LH43" s="227"/>
      <c r="LI43" s="228"/>
      <c r="LJ43" s="207"/>
      <c r="LK43" s="229"/>
      <c r="LL43" s="225"/>
      <c r="LM43" s="209" t="e">
        <f t="shared" si="119"/>
        <v>#N/A</v>
      </c>
      <c r="LN43" s="199" t="e">
        <f t="shared" si="120"/>
        <v>#N/A</v>
      </c>
      <c r="LO43" s="200" t="e">
        <f t="shared" si="121"/>
        <v>#N/A</v>
      </c>
      <c r="LP43" s="200">
        <f t="shared" si="122"/>
        <v>0</v>
      </c>
      <c r="LQ43" s="200">
        <f t="shared" si="123"/>
        <v>0</v>
      </c>
      <c r="LR43" s="200" t="e">
        <f t="shared" si="124"/>
        <v>#N/A</v>
      </c>
      <c r="LS43" s="210">
        <f t="shared" si="125"/>
        <v>0</v>
      </c>
      <c r="LT43" s="202">
        <f t="shared" si="126"/>
        <v>0</v>
      </c>
      <c r="LW43" s="230"/>
      <c r="LX43" s="170"/>
      <c r="LY43" s="227"/>
      <c r="LZ43" s="228"/>
      <c r="MA43" s="207"/>
      <c r="MB43" s="229"/>
      <c r="MC43" s="225"/>
      <c r="MD43" s="209" t="e">
        <f t="shared" si="127"/>
        <v>#N/A</v>
      </c>
      <c r="ME43" s="199" t="e">
        <f t="shared" si="128"/>
        <v>#N/A</v>
      </c>
      <c r="MF43" s="200" t="e">
        <f t="shared" si="129"/>
        <v>#N/A</v>
      </c>
      <c r="MG43" s="200">
        <f t="shared" si="130"/>
        <v>0</v>
      </c>
      <c r="MH43" s="200">
        <f t="shared" si="131"/>
        <v>0</v>
      </c>
      <c r="MI43" s="200" t="e">
        <f t="shared" si="132"/>
        <v>#N/A</v>
      </c>
      <c r="MJ43" s="210">
        <f t="shared" si="133"/>
        <v>0</v>
      </c>
      <c r="MK43" s="202">
        <f t="shared" si="134"/>
        <v>0</v>
      </c>
      <c r="MN43" s="230"/>
      <c r="MO43" s="170"/>
      <c r="MP43" s="227"/>
      <c r="MQ43" s="228"/>
      <c r="MR43" s="207"/>
      <c r="MS43" s="229"/>
      <c r="MT43" s="225"/>
      <c r="MU43" s="209" t="e">
        <f t="shared" si="135"/>
        <v>#N/A</v>
      </c>
      <c r="MV43" s="199" t="e">
        <f t="shared" si="136"/>
        <v>#N/A</v>
      </c>
      <c r="MW43" s="200" t="e">
        <f t="shared" si="137"/>
        <v>#N/A</v>
      </c>
      <c r="MX43" s="200">
        <f t="shared" si="138"/>
        <v>0</v>
      </c>
      <c r="MY43" s="200">
        <f t="shared" si="139"/>
        <v>0</v>
      </c>
      <c r="MZ43" s="200" t="e">
        <f t="shared" si="140"/>
        <v>#N/A</v>
      </c>
      <c r="NA43" s="210">
        <f t="shared" si="141"/>
        <v>0</v>
      </c>
      <c r="NB43" s="202">
        <f t="shared" si="142"/>
        <v>0</v>
      </c>
      <c r="NE43" s="230"/>
      <c r="NF43" s="170"/>
      <c r="NG43" s="227"/>
      <c r="NH43" s="228"/>
      <c r="NI43" s="207"/>
      <c r="NJ43" s="229"/>
      <c r="NK43" s="225"/>
      <c r="NL43" s="209" t="e">
        <f t="shared" si="143"/>
        <v>#N/A</v>
      </c>
      <c r="NM43" s="199" t="e">
        <f t="shared" si="144"/>
        <v>#N/A</v>
      </c>
      <c r="NN43" s="200" t="e">
        <f t="shared" si="145"/>
        <v>#N/A</v>
      </c>
      <c r="NO43" s="200">
        <f t="shared" si="146"/>
        <v>0</v>
      </c>
      <c r="NP43" s="200">
        <f t="shared" si="147"/>
        <v>0</v>
      </c>
      <c r="NQ43" s="200" t="e">
        <f t="shared" si="148"/>
        <v>#N/A</v>
      </c>
      <c r="NR43" s="210">
        <f t="shared" si="149"/>
        <v>0</v>
      </c>
      <c r="NS43" s="202">
        <f t="shared" si="150"/>
        <v>0</v>
      </c>
      <c r="NV43" s="230"/>
      <c r="NW43" s="170"/>
      <c r="NX43" s="227"/>
      <c r="NY43" s="228"/>
      <c r="NZ43" s="207"/>
      <c r="OA43" s="229"/>
      <c r="OB43" s="225"/>
      <c r="OC43" s="209" t="e">
        <f t="shared" si="151"/>
        <v>#N/A</v>
      </c>
      <c r="OD43" s="199" t="e">
        <f t="shared" si="152"/>
        <v>#N/A</v>
      </c>
      <c r="OE43" s="200" t="e">
        <f t="shared" si="153"/>
        <v>#N/A</v>
      </c>
      <c r="OF43" s="200">
        <f t="shared" si="154"/>
        <v>0</v>
      </c>
      <c r="OG43" s="200">
        <f t="shared" si="155"/>
        <v>0</v>
      </c>
      <c r="OH43" s="200" t="e">
        <f t="shared" si="156"/>
        <v>#N/A</v>
      </c>
      <c r="OI43" s="210">
        <f t="shared" si="157"/>
        <v>0</v>
      </c>
      <c r="OJ43" s="202">
        <f t="shared" si="158"/>
        <v>0</v>
      </c>
      <c r="OM43" s="230"/>
      <c r="ON43" s="170"/>
      <c r="OO43" s="227"/>
      <c r="OP43" s="228"/>
      <c r="OQ43" s="207"/>
      <c r="OR43" s="229"/>
      <c r="OS43" s="225"/>
      <c r="OT43" s="209" t="e">
        <f t="shared" si="159"/>
        <v>#N/A</v>
      </c>
      <c r="OU43" s="199" t="e">
        <f t="shared" si="160"/>
        <v>#N/A</v>
      </c>
      <c r="OV43" s="200" t="e">
        <f t="shared" si="161"/>
        <v>#N/A</v>
      </c>
      <c r="OW43" s="200">
        <f t="shared" si="162"/>
        <v>0</v>
      </c>
      <c r="OX43" s="200">
        <f t="shared" si="163"/>
        <v>0</v>
      </c>
      <c r="OY43" s="200" t="e">
        <f t="shared" si="164"/>
        <v>#N/A</v>
      </c>
      <c r="OZ43" s="210">
        <f t="shared" si="165"/>
        <v>0</v>
      </c>
      <c r="PA43" s="202">
        <f t="shared" si="166"/>
        <v>0</v>
      </c>
      <c r="PD43" s="230"/>
      <c r="PE43" s="170"/>
      <c r="PF43" s="227"/>
      <c r="PG43" s="228"/>
      <c r="PH43" s="207"/>
      <c r="PI43" s="229"/>
      <c r="PJ43" s="225"/>
      <c r="PK43" s="209" t="e">
        <f t="shared" si="167"/>
        <v>#N/A</v>
      </c>
      <c r="PL43" s="199" t="e">
        <f t="shared" si="168"/>
        <v>#N/A</v>
      </c>
      <c r="PM43" s="200" t="e">
        <f t="shared" si="169"/>
        <v>#N/A</v>
      </c>
      <c r="PN43" s="200">
        <f t="shared" si="170"/>
        <v>0</v>
      </c>
      <c r="PO43" s="200">
        <f t="shared" si="171"/>
        <v>0</v>
      </c>
      <c r="PP43" s="200" t="e">
        <f t="shared" si="172"/>
        <v>#N/A</v>
      </c>
      <c r="PQ43" s="210">
        <f t="shared" si="173"/>
        <v>0</v>
      </c>
      <c r="PR43" s="202">
        <f t="shared" si="174"/>
        <v>0</v>
      </c>
      <c r="PU43" s="230"/>
      <c r="PV43" s="170"/>
      <c r="PW43" s="227"/>
      <c r="PX43" s="228"/>
      <c r="PY43" s="207"/>
      <c r="PZ43" s="229"/>
      <c r="QA43" s="225"/>
      <c r="QB43" s="209" t="e">
        <f t="shared" si="175"/>
        <v>#N/A</v>
      </c>
      <c r="QC43" s="199" t="e">
        <f t="shared" si="176"/>
        <v>#N/A</v>
      </c>
      <c r="QD43" s="200" t="e">
        <f t="shared" si="177"/>
        <v>#N/A</v>
      </c>
      <c r="QE43" s="200">
        <f t="shared" si="178"/>
        <v>0</v>
      </c>
      <c r="QF43" s="200">
        <f t="shared" si="179"/>
        <v>0</v>
      </c>
      <c r="QG43" s="200" t="e">
        <f t="shared" si="180"/>
        <v>#N/A</v>
      </c>
      <c r="QH43" s="210">
        <f t="shared" si="181"/>
        <v>0</v>
      </c>
      <c r="QI43" s="202">
        <f t="shared" si="182"/>
        <v>0</v>
      </c>
      <c r="QL43" s="230"/>
      <c r="QM43" s="170"/>
      <c r="QN43" s="227"/>
      <c r="QO43" s="228"/>
      <c r="QP43" s="207"/>
      <c r="QQ43" s="229"/>
      <c r="QR43" s="225"/>
      <c r="QS43" s="209" t="e">
        <f t="shared" si="183"/>
        <v>#N/A</v>
      </c>
      <c r="QT43" s="199" t="e">
        <f t="shared" si="184"/>
        <v>#N/A</v>
      </c>
      <c r="QU43" s="200" t="e">
        <f t="shared" si="185"/>
        <v>#N/A</v>
      </c>
      <c r="QV43" s="200">
        <f t="shared" si="186"/>
        <v>0</v>
      </c>
      <c r="QW43" s="200">
        <f t="shared" si="187"/>
        <v>0</v>
      </c>
      <c r="QX43" s="200" t="e">
        <f t="shared" si="188"/>
        <v>#N/A</v>
      </c>
      <c r="QY43" s="210">
        <f t="shared" si="189"/>
        <v>0</v>
      </c>
      <c r="QZ43" s="202">
        <f t="shared" si="190"/>
        <v>0</v>
      </c>
      <c r="RC43" s="230"/>
      <c r="RD43" s="170"/>
      <c r="RE43" s="227"/>
      <c r="RF43" s="228"/>
      <c r="RG43" s="207"/>
      <c r="RH43" s="229"/>
      <c r="RI43" s="225"/>
      <c r="RJ43" s="209" t="e">
        <f t="shared" si="191"/>
        <v>#N/A</v>
      </c>
      <c r="RK43" s="199" t="e">
        <f t="shared" si="192"/>
        <v>#N/A</v>
      </c>
      <c r="RL43" s="200" t="e">
        <f t="shared" si="193"/>
        <v>#N/A</v>
      </c>
      <c r="RM43" s="200">
        <f t="shared" si="194"/>
        <v>0</v>
      </c>
      <c r="RN43" s="200">
        <f t="shared" si="195"/>
        <v>0</v>
      </c>
      <c r="RO43" s="200" t="e">
        <f t="shared" si="196"/>
        <v>#N/A</v>
      </c>
      <c r="RP43" s="210">
        <f t="shared" si="197"/>
        <v>0</v>
      </c>
      <c r="RQ43" s="202">
        <f t="shared" si="198"/>
        <v>0</v>
      </c>
      <c r="RT43" s="230"/>
      <c r="RU43" s="170"/>
      <c r="RV43" s="227"/>
      <c r="RW43" s="228"/>
      <c r="RX43" s="207"/>
      <c r="RY43" s="229"/>
      <c r="RZ43" s="225"/>
      <c r="SA43" s="209" t="e">
        <f t="shared" si="199"/>
        <v>#N/A</v>
      </c>
      <c r="SB43" s="199" t="e">
        <f t="shared" si="200"/>
        <v>#N/A</v>
      </c>
      <c r="SC43" s="200" t="e">
        <f t="shared" si="201"/>
        <v>#N/A</v>
      </c>
      <c r="SD43" s="200">
        <f t="shared" si="202"/>
        <v>0</v>
      </c>
      <c r="SE43" s="200">
        <f t="shared" si="203"/>
        <v>0</v>
      </c>
      <c r="SF43" s="200" t="e">
        <f t="shared" si="204"/>
        <v>#N/A</v>
      </c>
      <c r="SG43" s="210">
        <f t="shared" si="205"/>
        <v>0</v>
      </c>
      <c r="SH43" s="202">
        <f t="shared" si="206"/>
        <v>0</v>
      </c>
      <c r="SK43" s="230"/>
      <c r="SL43" s="170"/>
      <c r="SM43" s="227"/>
      <c r="SN43" s="228"/>
      <c r="SO43" s="207"/>
      <c r="SP43" s="229"/>
      <c r="SQ43" s="225"/>
      <c r="SR43" s="209" t="e">
        <f t="shared" si="207"/>
        <v>#N/A</v>
      </c>
      <c r="SS43" s="199" t="e">
        <f t="shared" si="208"/>
        <v>#N/A</v>
      </c>
      <c r="ST43" s="200" t="e">
        <f t="shared" si="209"/>
        <v>#N/A</v>
      </c>
      <c r="SU43" s="200">
        <f t="shared" si="210"/>
        <v>0</v>
      </c>
      <c r="SV43" s="200">
        <f t="shared" si="211"/>
        <v>0</v>
      </c>
      <c r="SW43" s="200" t="e">
        <f t="shared" si="212"/>
        <v>#N/A</v>
      </c>
      <c r="SX43" s="210">
        <f t="shared" si="213"/>
        <v>0</v>
      </c>
      <c r="SY43" s="202">
        <f t="shared" si="214"/>
        <v>0</v>
      </c>
    </row>
    <row r="44" spans="2:519" ht="120" customHeight="1" thickTop="1" thickBot="1">
      <c r="B44" s="203" t="s">
        <v>220</v>
      </c>
      <c r="C44" s="232">
        <v>4.0999999999999996</v>
      </c>
      <c r="D44" s="170" t="s">
        <v>263</v>
      </c>
      <c r="E44" s="212" t="s">
        <v>222</v>
      </c>
      <c r="F44" s="228">
        <v>1</v>
      </c>
      <c r="G44" s="207">
        <v>0</v>
      </c>
      <c r="H44" s="229">
        <f>G44*F44</f>
        <v>0</v>
      </c>
      <c r="I44" s="646"/>
      <c r="L44" s="375" t="s">
        <v>220</v>
      </c>
      <c r="M44" s="405">
        <v>4.0999999999999996</v>
      </c>
      <c r="N44" s="377" t="s">
        <v>263</v>
      </c>
      <c r="O44" s="383" t="s">
        <v>222</v>
      </c>
      <c r="P44" s="401">
        <v>1</v>
      </c>
      <c r="Q44" s="380">
        <v>115000</v>
      </c>
      <c r="R44" s="402">
        <f>Q44*P44</f>
        <v>115000</v>
      </c>
      <c r="S44" s="162">
        <f t="shared" ref="S44:S64" si="423">IF($D44=N44,1,0)</f>
        <v>1</v>
      </c>
      <c r="T44" s="190">
        <f t="shared" si="11"/>
        <v>1</v>
      </c>
      <c r="U44" s="190">
        <f t="shared" si="216"/>
        <v>1</v>
      </c>
      <c r="V44" s="190">
        <f t="shared" si="12"/>
        <v>1</v>
      </c>
      <c r="W44" s="190">
        <f t="shared" si="13"/>
        <v>1</v>
      </c>
      <c r="X44" s="200">
        <f t="shared" si="14"/>
        <v>1</v>
      </c>
      <c r="Y44" s="210">
        <f t="shared" si="15"/>
        <v>115000</v>
      </c>
      <c r="Z44" s="202">
        <f t="shared" si="16"/>
        <v>0</v>
      </c>
      <c r="AA44" s="185"/>
      <c r="AB44" s="185"/>
      <c r="AC44" s="446" t="s">
        <v>220</v>
      </c>
      <c r="AD44" s="405">
        <v>4.0999999999999996</v>
      </c>
      <c r="AE44" s="377" t="s">
        <v>263</v>
      </c>
      <c r="AF44" s="383" t="s">
        <v>222</v>
      </c>
      <c r="AG44" s="401">
        <v>1</v>
      </c>
      <c r="AH44" s="380">
        <v>168075</v>
      </c>
      <c r="AI44" s="402">
        <f>AH44*AG44</f>
        <v>168075</v>
      </c>
      <c r="AJ44" s="162">
        <f t="shared" ref="AJ44:AJ64" si="424">IF($D44=AE44,1,0)</f>
        <v>1</v>
      </c>
      <c r="AK44" s="190">
        <f t="shared" ref="AK44:AK64" si="425">IF($E44=AF44,1,0)</f>
        <v>1</v>
      </c>
      <c r="AL44" s="190">
        <f t="shared" ref="AL44:AL64" si="426">IF($F44=AG44,1,0)</f>
        <v>1</v>
      </c>
      <c r="AM44" s="190">
        <f t="shared" ref="AM44:AM64" si="427">IF(AH44=0,0,1)</f>
        <v>1</v>
      </c>
      <c r="AN44" s="190">
        <f t="shared" ref="AN44:AN64" si="428">IF(AI44=0,0,1)</f>
        <v>1</v>
      </c>
      <c r="AO44" s="200">
        <f t="shared" ref="AO44:AO64" si="429">PRODUCT(AJ44:AN44)</f>
        <v>1</v>
      </c>
      <c r="AP44" s="210">
        <f t="shared" ref="AP44:AP64" si="430">ROUND(AH44,0)</f>
        <v>168075</v>
      </c>
      <c r="AQ44" s="202">
        <f t="shared" ref="AQ44:AQ64" si="431">AH44-AP44</f>
        <v>0</v>
      </c>
      <c r="AR44" s="185"/>
      <c r="AS44" s="185"/>
      <c r="AT44" s="461" t="s">
        <v>220</v>
      </c>
      <c r="AU44" s="481">
        <v>4.0999999999999996</v>
      </c>
      <c r="AV44" s="170" t="s">
        <v>263</v>
      </c>
      <c r="AW44" s="453" t="s">
        <v>222</v>
      </c>
      <c r="AX44" s="464">
        <v>1</v>
      </c>
      <c r="AY44" s="455">
        <v>122000</v>
      </c>
      <c r="AZ44" s="466">
        <f>AY44*AX44</f>
        <v>122000</v>
      </c>
      <c r="BA44" s="162">
        <f t="shared" ref="BA44:BA64" si="432">IF($D44=AV44,1,0)</f>
        <v>1</v>
      </c>
      <c r="BB44" s="190">
        <f t="shared" ref="BB44:BB64" si="433">IF($E44=AW44,1,0)</f>
        <v>1</v>
      </c>
      <c r="BC44" s="190">
        <f t="shared" ref="BC44:BC64" si="434">IF($F44=AX44,1,0)</f>
        <v>1</v>
      </c>
      <c r="BD44" s="190">
        <f t="shared" ref="BD44:BD64" si="435">IF(AY44=0,0,1)</f>
        <v>1</v>
      </c>
      <c r="BE44" s="190">
        <f t="shared" ref="BE44:BE64" si="436">IF(AZ44=0,0,1)</f>
        <v>1</v>
      </c>
      <c r="BF44" s="200">
        <f t="shared" ref="BF44:BF64" si="437">PRODUCT(BA44:BE44)</f>
        <v>1</v>
      </c>
      <c r="BG44" s="210">
        <f t="shared" ref="BG44:BG64" si="438">ROUND(AY44,0)</f>
        <v>122000</v>
      </c>
      <c r="BH44" s="202">
        <f t="shared" ref="BH44:BH64" si="439">AY44-BG44</f>
        <v>0</v>
      </c>
      <c r="BK44" s="461" t="s">
        <v>220</v>
      </c>
      <c r="BL44" s="540">
        <v>4.0999999999999996</v>
      </c>
      <c r="BM44" s="522" t="s">
        <v>263</v>
      </c>
      <c r="BN44" s="383" t="s">
        <v>222</v>
      </c>
      <c r="BO44" s="536">
        <v>1</v>
      </c>
      <c r="BP44" s="380">
        <v>142488.9</v>
      </c>
      <c r="BQ44" s="537">
        <f t="shared" ref="BQ44:BQ49" si="440">BP44*BO44</f>
        <v>142488.9</v>
      </c>
      <c r="BR44" s="162">
        <f t="shared" ref="BR44:BR64" si="441">IF($D44=BM44,1,0)</f>
        <v>1</v>
      </c>
      <c r="BS44" s="190">
        <f t="shared" ref="BS44:BS64" si="442">IF($E44=BN44,1,0)</f>
        <v>1</v>
      </c>
      <c r="BT44" s="190">
        <f t="shared" ref="BT44:BT64" si="443">IF($F44=BO44,1,0)</f>
        <v>1</v>
      </c>
      <c r="BU44" s="190">
        <f t="shared" ref="BU44:BU64" si="444">IF(BP44=0,0,1)</f>
        <v>1</v>
      </c>
      <c r="BV44" s="190">
        <f t="shared" ref="BV44:BV64" si="445">IF(BQ44=0,0,1)</f>
        <v>1</v>
      </c>
      <c r="BW44" s="200">
        <f t="shared" ref="BW44:BW64" si="446">PRODUCT(BR44:BV44)</f>
        <v>1</v>
      </c>
      <c r="BX44" s="210">
        <f t="shared" ref="BX44:BX64" si="447">ROUND(BP44,0)</f>
        <v>142489</v>
      </c>
      <c r="BY44" s="202">
        <f t="shared" ref="BY44:BY64" si="448">BP44-BX44</f>
        <v>-0.10000000000582077</v>
      </c>
      <c r="CB44" s="461" t="s">
        <v>220</v>
      </c>
      <c r="CC44" s="540">
        <v>4.0999999999999996</v>
      </c>
      <c r="CD44" s="522" t="s">
        <v>263</v>
      </c>
      <c r="CE44" s="383" t="s">
        <v>222</v>
      </c>
      <c r="CF44" s="536">
        <v>1</v>
      </c>
      <c r="CG44" s="380">
        <v>112000</v>
      </c>
      <c r="CH44" s="537">
        <f>CG44*CF44</f>
        <v>112000</v>
      </c>
      <c r="CI44" s="162">
        <f t="shared" ref="CI44:CI64" si="449">IF($D44=CD44,1,0)</f>
        <v>1</v>
      </c>
      <c r="CJ44" s="190">
        <f t="shared" ref="CJ44:CJ64" si="450">IF($E44=CE44,1,0)</f>
        <v>1</v>
      </c>
      <c r="CK44" s="190">
        <f t="shared" ref="CK44:CK64" si="451">IF($F44=CF44,1,0)</f>
        <v>1</v>
      </c>
      <c r="CL44" s="190">
        <f t="shared" ref="CL44:CL64" si="452">IF(CG44=0,0,1)</f>
        <v>1</v>
      </c>
      <c r="CM44" s="190">
        <f t="shared" ref="CM44:CM64" si="453">IF(CH44=0,0,1)</f>
        <v>1</v>
      </c>
      <c r="CN44" s="200">
        <f t="shared" ref="CN44:CN64" si="454">PRODUCT(CI44:CM44)</f>
        <v>1</v>
      </c>
      <c r="CO44" s="210">
        <f t="shared" ref="CO44:CO64" si="455">ROUND(CG44,0)</f>
        <v>112000</v>
      </c>
      <c r="CP44" s="202">
        <f t="shared" ref="CP44:CP64" si="456">CG44-CO44</f>
        <v>0</v>
      </c>
      <c r="CS44" s="461" t="s">
        <v>220</v>
      </c>
      <c r="CT44" s="540">
        <v>4.0999999999999996</v>
      </c>
      <c r="CU44" s="522" t="s">
        <v>263</v>
      </c>
      <c r="CV44" s="383" t="s">
        <v>222</v>
      </c>
      <c r="CW44" s="536">
        <v>1</v>
      </c>
      <c r="CX44" s="565">
        <v>149901</v>
      </c>
      <c r="CY44" s="537">
        <f t="shared" ref="CY44:CY49" si="457">CX44*CW44</f>
        <v>149901</v>
      </c>
      <c r="CZ44" s="162">
        <f t="shared" ref="CZ44:CZ64" si="458">IF($D44=CU44,1,0)</f>
        <v>1</v>
      </c>
      <c r="DA44" s="190">
        <f t="shared" ref="DA44:DA64" si="459">IF($E44=CV44,1,0)</f>
        <v>1</v>
      </c>
      <c r="DB44" s="190">
        <f t="shared" ref="DB44:DB64" si="460">IF($F44=CW44,1,0)</f>
        <v>1</v>
      </c>
      <c r="DC44" s="190">
        <f t="shared" ref="DC44:DC64" si="461">IF(CX44=0,0,1)</f>
        <v>1</v>
      </c>
      <c r="DD44" s="190">
        <f t="shared" ref="DD44:DD64" si="462">IF(CY44=0,0,1)</f>
        <v>1</v>
      </c>
      <c r="DE44" s="200">
        <f t="shared" ref="DE44:DE64" si="463">PRODUCT(CZ44:DD44)</f>
        <v>1</v>
      </c>
      <c r="DF44" s="210">
        <f t="shared" ref="DF44:DF64" si="464">ROUND(CX44,0)</f>
        <v>149901</v>
      </c>
      <c r="DG44" s="202">
        <f t="shared" ref="DG44:DG64" si="465">CX44-DF44</f>
        <v>0</v>
      </c>
      <c r="DJ44" s="461" t="s">
        <v>220</v>
      </c>
      <c r="DK44" s="540">
        <v>4.0999999999999996</v>
      </c>
      <c r="DL44" s="569" t="s">
        <v>263</v>
      </c>
      <c r="DM44" s="383" t="s">
        <v>222</v>
      </c>
      <c r="DN44" s="536">
        <v>1</v>
      </c>
      <c r="DO44" s="380">
        <v>92631</v>
      </c>
      <c r="DP44" s="537">
        <f>DO44*DN44</f>
        <v>92631</v>
      </c>
      <c r="DQ44" s="162">
        <f t="shared" ref="DQ44:DQ64" si="466">IF($D44=DL44,1,0)</f>
        <v>1</v>
      </c>
      <c r="DR44" s="190">
        <f t="shared" ref="DR44:DR64" si="467">IF($E44=DM44,1,0)</f>
        <v>1</v>
      </c>
      <c r="DS44" s="190">
        <f t="shared" ref="DS44:DS64" si="468">IF($F44=DN44,1,0)</f>
        <v>1</v>
      </c>
      <c r="DT44" s="190">
        <f t="shared" ref="DT44:DT64" si="469">IF(DO44=0,0,1)</f>
        <v>1</v>
      </c>
      <c r="DU44" s="190">
        <f t="shared" ref="DU44:DU64" si="470">IF(DP44=0,0,1)</f>
        <v>1</v>
      </c>
      <c r="DV44" s="200">
        <f t="shared" ref="DV44:DV64" si="471">PRODUCT(DQ44:DU44)</f>
        <v>1</v>
      </c>
      <c r="DW44" s="210">
        <f t="shared" ref="DW44:DW64" si="472">ROUND(DO44,0)</f>
        <v>92631</v>
      </c>
      <c r="DX44" s="202">
        <f t="shared" ref="DX44:DX64" si="473">DO44-DW44</f>
        <v>0</v>
      </c>
      <c r="EA44" s="461" t="s">
        <v>220</v>
      </c>
      <c r="EB44" s="540">
        <v>4.0999999999999996</v>
      </c>
      <c r="EC44" s="522" t="s">
        <v>263</v>
      </c>
      <c r="ED44" s="383" t="s">
        <v>222</v>
      </c>
      <c r="EE44" s="536">
        <v>1</v>
      </c>
      <c r="EF44" s="380">
        <v>102700</v>
      </c>
      <c r="EG44" s="381">
        <f t="shared" si="47"/>
        <v>102700</v>
      </c>
      <c r="EH44" s="162">
        <f t="shared" ref="EH44:EH64" si="474">IF($D44=EC44,1,0)</f>
        <v>1</v>
      </c>
      <c r="EI44" s="190">
        <f t="shared" ref="EI44:EI64" si="475">IF($E44=ED44,1,0)</f>
        <v>1</v>
      </c>
      <c r="EJ44" s="190">
        <f t="shared" ref="EJ44:EJ64" si="476">IF($F44=EE44,1,0)</f>
        <v>1</v>
      </c>
      <c r="EK44" s="190">
        <f t="shared" ref="EK44:EK64" si="477">IF(EF44=0,0,1)</f>
        <v>1</v>
      </c>
      <c r="EL44" s="190">
        <f t="shared" ref="EL44:EL64" si="478">IF(EG44=0,0,1)</f>
        <v>1</v>
      </c>
      <c r="EM44" s="200">
        <f t="shared" ref="EM44:EM64" si="479">PRODUCT(EH44:EL44)</f>
        <v>1</v>
      </c>
      <c r="EN44" s="210">
        <f t="shared" ref="EN44:EN64" si="480">ROUND(EF44,0)</f>
        <v>102700</v>
      </c>
      <c r="EO44" s="202">
        <f t="shared" ref="EO44:EO64" si="481">EF44-EN44</f>
        <v>0</v>
      </c>
      <c r="ER44" s="461" t="s">
        <v>220</v>
      </c>
      <c r="ES44" s="540">
        <v>4.0999999999999996</v>
      </c>
      <c r="ET44" s="522" t="s">
        <v>263</v>
      </c>
      <c r="EU44" s="383" t="s">
        <v>222</v>
      </c>
      <c r="EV44" s="536">
        <v>1</v>
      </c>
      <c r="EW44" s="380">
        <v>141780</v>
      </c>
      <c r="EX44" s="537">
        <f t="shared" ref="EX44:EX49" si="482">EW44*EV44</f>
        <v>141780</v>
      </c>
      <c r="EY44" s="162">
        <f t="shared" ref="EY44:EY64" si="483">IF($D44=ET44,1,0)</f>
        <v>1</v>
      </c>
      <c r="EZ44" s="190">
        <f t="shared" ref="EZ44:EZ64" si="484">IF($E44=EU44,1,0)</f>
        <v>1</v>
      </c>
      <c r="FA44" s="190">
        <f t="shared" ref="FA44:FA64" si="485">IF($F44=EV44,1,0)</f>
        <v>1</v>
      </c>
      <c r="FB44" s="190">
        <f t="shared" ref="FB44:FB64" si="486">IF(EW44=0,0,1)</f>
        <v>1</v>
      </c>
      <c r="FC44" s="190">
        <f t="shared" ref="FC44:FC64" si="487">IF(EX44=0,0,1)</f>
        <v>1</v>
      </c>
      <c r="FD44" s="200">
        <f t="shared" ref="FD44:FD64" si="488">PRODUCT(EY44:FC44)</f>
        <v>1</v>
      </c>
      <c r="FE44" s="210">
        <f t="shared" ref="FE44:FE64" si="489">ROUND(EW44,0)</f>
        <v>141780</v>
      </c>
      <c r="FF44" s="202">
        <f t="shared" ref="FF44:FF64" si="490">EW44-FE44</f>
        <v>0</v>
      </c>
      <c r="FI44" s="461" t="s">
        <v>220</v>
      </c>
      <c r="FJ44" s="540">
        <v>4.0999999999999996</v>
      </c>
      <c r="FK44" s="522" t="s">
        <v>263</v>
      </c>
      <c r="FL44" s="383" t="s">
        <v>222</v>
      </c>
      <c r="FM44" s="536">
        <v>1</v>
      </c>
      <c r="FN44" s="380">
        <v>96108</v>
      </c>
      <c r="FO44" s="537">
        <f>FN44*FM44</f>
        <v>96108</v>
      </c>
      <c r="FP44" s="162">
        <f t="shared" ref="FP44:FP64" si="491">IF($D44=FK44,1,0)</f>
        <v>1</v>
      </c>
      <c r="FQ44" s="190">
        <f t="shared" ref="FQ44:FQ64" si="492">IF($E44=FL44,1,0)</f>
        <v>1</v>
      </c>
      <c r="FR44" s="190">
        <f t="shared" ref="FR44:FR64" si="493">IF($F44=FM44,1,0)</f>
        <v>1</v>
      </c>
      <c r="FS44" s="190">
        <f t="shared" ref="FS44:FS64" si="494">IF(FN44=0,0,1)</f>
        <v>1</v>
      </c>
      <c r="FT44" s="190">
        <f t="shared" ref="FT44:FT64" si="495">IF(FO44=0,0,1)</f>
        <v>1</v>
      </c>
      <c r="FU44" s="200">
        <f t="shared" ref="FU44:FU64" si="496">PRODUCT(FP44:FT44)</f>
        <v>1</v>
      </c>
      <c r="FV44" s="210">
        <f t="shared" ref="FV44:FV64" si="497">ROUND(FN44,0)</f>
        <v>96108</v>
      </c>
      <c r="FW44" s="202">
        <f t="shared" ref="FW44:FW64" si="498">FN44-FV44</f>
        <v>0</v>
      </c>
      <c r="FZ44" s="461" t="s">
        <v>220</v>
      </c>
      <c r="GA44" s="540">
        <v>4.0999999999999996</v>
      </c>
      <c r="GB44" s="522" t="s">
        <v>263</v>
      </c>
      <c r="GC44" s="383" t="s">
        <v>222</v>
      </c>
      <c r="GD44" s="536">
        <v>1</v>
      </c>
      <c r="GE44" s="582">
        <v>126036</v>
      </c>
      <c r="GF44" s="537">
        <f>GE44*GD44</f>
        <v>126036</v>
      </c>
      <c r="GG44" s="162">
        <f t="shared" ref="GG44:GG64" si="499">IF($D44=GB44,1,0)</f>
        <v>1</v>
      </c>
      <c r="GH44" s="190">
        <f t="shared" ref="GH44:GH64" si="500">IF($E44=GC44,1,0)</f>
        <v>1</v>
      </c>
      <c r="GI44" s="190">
        <f t="shared" ref="GI44:GI64" si="501">IF($F44=GD44,1,0)</f>
        <v>1</v>
      </c>
      <c r="GJ44" s="190">
        <f t="shared" ref="GJ44:GJ64" si="502">IF(GE44=0,0,1)</f>
        <v>1</v>
      </c>
      <c r="GK44" s="190">
        <f t="shared" ref="GK44:GK64" si="503">IF(GF44=0,0,1)</f>
        <v>1</v>
      </c>
      <c r="GL44" s="200">
        <f t="shared" ref="GL44:GL64" si="504">PRODUCT(GG44:GK44)</f>
        <v>1</v>
      </c>
      <c r="GM44" s="210">
        <f t="shared" ref="GM44:GM64" si="505">ROUND(GE44,0)</f>
        <v>126036</v>
      </c>
      <c r="GN44" s="202">
        <f t="shared" ref="GN44:GN64" si="506">GE44-GM44</f>
        <v>0</v>
      </c>
      <c r="GQ44" s="461" t="s">
        <v>220</v>
      </c>
      <c r="GR44" s="540">
        <v>4.0999999999999996</v>
      </c>
      <c r="GS44" s="522" t="s">
        <v>263</v>
      </c>
      <c r="GT44" s="383" t="s">
        <v>222</v>
      </c>
      <c r="GU44" s="536">
        <v>1</v>
      </c>
      <c r="GV44" s="380">
        <v>120000</v>
      </c>
      <c r="GW44" s="537">
        <f>GV44*GU44</f>
        <v>120000</v>
      </c>
      <c r="GX44" s="162">
        <f t="shared" ref="GX44:GX64" si="507">IF($D44=GS44,1,0)</f>
        <v>1</v>
      </c>
      <c r="GY44" s="190">
        <f t="shared" ref="GY44:GY64" si="508">IF($E44=GT44,1,0)</f>
        <v>1</v>
      </c>
      <c r="GZ44" s="190">
        <f t="shared" ref="GZ44:GZ64" si="509">IF($F44=GU44,1,0)</f>
        <v>1</v>
      </c>
      <c r="HA44" s="190">
        <f t="shared" ref="HA44:HA64" si="510">IF(GV44=0,0,1)</f>
        <v>1</v>
      </c>
      <c r="HB44" s="190">
        <f t="shared" ref="HB44:HB64" si="511">IF(GW44=0,0,1)</f>
        <v>1</v>
      </c>
      <c r="HC44" s="200">
        <f t="shared" ref="HC44:HC64" si="512">PRODUCT(GX44:HB44)</f>
        <v>1</v>
      </c>
      <c r="HD44" s="210">
        <f t="shared" ref="HD44:HD64" si="513">ROUND(GV44,0)</f>
        <v>120000</v>
      </c>
      <c r="HE44" s="202">
        <f t="shared" ref="HE44:HE64" si="514">GV44-HD44</f>
        <v>0</v>
      </c>
      <c r="HH44" s="461" t="s">
        <v>220</v>
      </c>
      <c r="HI44" s="540">
        <v>4.0999999999999996</v>
      </c>
      <c r="HJ44" s="522" t="s">
        <v>263</v>
      </c>
      <c r="HK44" s="383" t="s">
        <v>222</v>
      </c>
      <c r="HL44" s="536">
        <v>1</v>
      </c>
      <c r="HM44" s="380">
        <v>103050</v>
      </c>
      <c r="HN44" s="537">
        <f>HM44*HL44</f>
        <v>103050</v>
      </c>
      <c r="HO44" s="162">
        <f t="shared" ref="HO44:HO64" si="515">IF($D44=HJ44,1,0)</f>
        <v>1</v>
      </c>
      <c r="HP44" s="190">
        <f t="shared" ref="HP44:HP64" si="516">IF($E44=HK44,1,0)</f>
        <v>1</v>
      </c>
      <c r="HQ44" s="190">
        <f t="shared" ref="HQ44:HQ64" si="517">IF($F44=HL44,1,0)</f>
        <v>1</v>
      </c>
      <c r="HR44" s="190">
        <f t="shared" ref="HR44:HR64" si="518">IF(HM44=0,0,1)</f>
        <v>1</v>
      </c>
      <c r="HS44" s="190">
        <f t="shared" ref="HS44:HS64" si="519">IF(HN44=0,0,1)</f>
        <v>1</v>
      </c>
      <c r="HT44" s="200">
        <f t="shared" ref="HT44:HT64" si="520">PRODUCT(HO44:HS44)</f>
        <v>1</v>
      </c>
      <c r="HU44" s="210">
        <f t="shared" ref="HU44:HU64" si="521">ROUND(HM44,0)</f>
        <v>103050</v>
      </c>
      <c r="HV44" s="202">
        <f t="shared" ref="HV44:HV64" si="522">HM44-HU44</f>
        <v>0</v>
      </c>
      <c r="HY44" s="230"/>
      <c r="HZ44" s="170"/>
      <c r="IA44" s="227"/>
      <c r="IB44" s="228"/>
      <c r="IC44" s="207"/>
      <c r="ID44" s="229"/>
      <c r="IE44" s="209"/>
      <c r="IF44" s="209" t="e">
        <f t="shared" si="79"/>
        <v>#N/A</v>
      </c>
      <c r="IG44" s="199" t="e">
        <f t="shared" si="80"/>
        <v>#N/A</v>
      </c>
      <c r="IH44" s="200" t="e">
        <f t="shared" si="81"/>
        <v>#N/A</v>
      </c>
      <c r="II44" s="200">
        <f t="shared" si="82"/>
        <v>0</v>
      </c>
      <c r="IJ44" s="200">
        <f t="shared" si="83"/>
        <v>0</v>
      </c>
      <c r="IK44" s="200" t="e">
        <f t="shared" si="84"/>
        <v>#N/A</v>
      </c>
      <c r="IL44" s="210">
        <f t="shared" si="85"/>
        <v>0</v>
      </c>
      <c r="IM44" s="202">
        <f t="shared" si="86"/>
        <v>0</v>
      </c>
      <c r="IP44" s="230"/>
      <c r="IQ44" s="170"/>
      <c r="IR44" s="227"/>
      <c r="IS44" s="228"/>
      <c r="IT44" s="207"/>
      <c r="IU44" s="229"/>
      <c r="IV44" s="209"/>
      <c r="IW44" s="209" t="e">
        <f t="shared" si="87"/>
        <v>#N/A</v>
      </c>
      <c r="IX44" s="199" t="e">
        <f t="shared" si="88"/>
        <v>#N/A</v>
      </c>
      <c r="IY44" s="200" t="e">
        <f t="shared" si="89"/>
        <v>#N/A</v>
      </c>
      <c r="IZ44" s="200">
        <f t="shared" si="90"/>
        <v>0</v>
      </c>
      <c r="JA44" s="200">
        <f t="shared" si="91"/>
        <v>0</v>
      </c>
      <c r="JB44" s="200" t="e">
        <f t="shared" si="92"/>
        <v>#N/A</v>
      </c>
      <c r="JC44" s="210">
        <f t="shared" si="93"/>
        <v>0</v>
      </c>
      <c r="JD44" s="202">
        <f t="shared" si="94"/>
        <v>0</v>
      </c>
      <c r="JG44" s="230"/>
      <c r="JH44" s="170"/>
      <c r="JI44" s="227"/>
      <c r="JJ44" s="228"/>
      <c r="JK44" s="207"/>
      <c r="JL44" s="229"/>
      <c r="JM44" s="209"/>
      <c r="JN44" s="209" t="e">
        <f t="shared" si="95"/>
        <v>#N/A</v>
      </c>
      <c r="JO44" s="199" t="e">
        <f t="shared" si="96"/>
        <v>#N/A</v>
      </c>
      <c r="JP44" s="200" t="e">
        <f t="shared" si="97"/>
        <v>#N/A</v>
      </c>
      <c r="JQ44" s="200">
        <f t="shared" si="98"/>
        <v>0</v>
      </c>
      <c r="JR44" s="200">
        <f t="shared" si="99"/>
        <v>0</v>
      </c>
      <c r="JS44" s="200" t="e">
        <f t="shared" si="100"/>
        <v>#N/A</v>
      </c>
      <c r="JT44" s="210">
        <f t="shared" si="101"/>
        <v>0</v>
      </c>
      <c r="JU44" s="202">
        <f t="shared" si="102"/>
        <v>0</v>
      </c>
      <c r="JX44" s="230"/>
      <c r="JY44" s="170"/>
      <c r="JZ44" s="227"/>
      <c r="KA44" s="228"/>
      <c r="KB44" s="207"/>
      <c r="KC44" s="229"/>
      <c r="KD44" s="209"/>
      <c r="KE44" s="209" t="e">
        <f t="shared" si="103"/>
        <v>#N/A</v>
      </c>
      <c r="KF44" s="199" t="e">
        <f t="shared" si="104"/>
        <v>#N/A</v>
      </c>
      <c r="KG44" s="200" t="e">
        <f t="shared" si="105"/>
        <v>#N/A</v>
      </c>
      <c r="KH44" s="200">
        <f t="shared" si="106"/>
        <v>0</v>
      </c>
      <c r="KI44" s="200">
        <f t="shared" si="107"/>
        <v>0</v>
      </c>
      <c r="KJ44" s="200" t="e">
        <f t="shared" si="108"/>
        <v>#N/A</v>
      </c>
      <c r="KK44" s="210">
        <f t="shared" si="109"/>
        <v>0</v>
      </c>
      <c r="KL44" s="202">
        <f t="shared" si="110"/>
        <v>0</v>
      </c>
      <c r="KO44" s="230"/>
      <c r="KP44" s="170"/>
      <c r="KQ44" s="227"/>
      <c r="KR44" s="228"/>
      <c r="KS44" s="207"/>
      <c r="KT44" s="229"/>
      <c r="KU44" s="209"/>
      <c r="KV44" s="209" t="e">
        <f t="shared" si="111"/>
        <v>#N/A</v>
      </c>
      <c r="KW44" s="199" t="e">
        <f t="shared" si="112"/>
        <v>#N/A</v>
      </c>
      <c r="KX44" s="200" t="e">
        <f t="shared" si="113"/>
        <v>#N/A</v>
      </c>
      <c r="KY44" s="200">
        <f t="shared" si="114"/>
        <v>0</v>
      </c>
      <c r="KZ44" s="200">
        <f t="shared" si="115"/>
        <v>0</v>
      </c>
      <c r="LA44" s="200" t="e">
        <f t="shared" si="116"/>
        <v>#N/A</v>
      </c>
      <c r="LB44" s="210">
        <f t="shared" si="117"/>
        <v>0</v>
      </c>
      <c r="LC44" s="202">
        <f t="shared" si="118"/>
        <v>0</v>
      </c>
      <c r="LF44" s="230"/>
      <c r="LG44" s="170"/>
      <c r="LH44" s="227"/>
      <c r="LI44" s="228"/>
      <c r="LJ44" s="207"/>
      <c r="LK44" s="229"/>
      <c r="LL44" s="209"/>
      <c r="LM44" s="209" t="e">
        <f t="shared" si="119"/>
        <v>#N/A</v>
      </c>
      <c r="LN44" s="199" t="e">
        <f t="shared" si="120"/>
        <v>#N/A</v>
      </c>
      <c r="LO44" s="200" t="e">
        <f t="shared" si="121"/>
        <v>#N/A</v>
      </c>
      <c r="LP44" s="200">
        <f t="shared" si="122"/>
        <v>0</v>
      </c>
      <c r="LQ44" s="200">
        <f t="shared" si="123"/>
        <v>0</v>
      </c>
      <c r="LR44" s="200" t="e">
        <f t="shared" si="124"/>
        <v>#N/A</v>
      </c>
      <c r="LS44" s="210">
        <f t="shared" si="125"/>
        <v>0</v>
      </c>
      <c r="LT44" s="202">
        <f t="shared" si="126"/>
        <v>0</v>
      </c>
      <c r="LW44" s="230"/>
      <c r="LX44" s="170"/>
      <c r="LY44" s="227"/>
      <c r="LZ44" s="228"/>
      <c r="MA44" s="207"/>
      <c r="MB44" s="229"/>
      <c r="MC44" s="209"/>
      <c r="MD44" s="209" t="e">
        <f t="shared" si="127"/>
        <v>#N/A</v>
      </c>
      <c r="ME44" s="199" t="e">
        <f t="shared" si="128"/>
        <v>#N/A</v>
      </c>
      <c r="MF44" s="200" t="e">
        <f t="shared" si="129"/>
        <v>#N/A</v>
      </c>
      <c r="MG44" s="200">
        <f t="shared" si="130"/>
        <v>0</v>
      </c>
      <c r="MH44" s="200">
        <f t="shared" si="131"/>
        <v>0</v>
      </c>
      <c r="MI44" s="200" t="e">
        <f t="shared" si="132"/>
        <v>#N/A</v>
      </c>
      <c r="MJ44" s="210">
        <f t="shared" si="133"/>
        <v>0</v>
      </c>
      <c r="MK44" s="202">
        <f t="shared" si="134"/>
        <v>0</v>
      </c>
      <c r="MN44" s="230"/>
      <c r="MO44" s="170"/>
      <c r="MP44" s="227"/>
      <c r="MQ44" s="228"/>
      <c r="MR44" s="207"/>
      <c r="MS44" s="229"/>
      <c r="MT44" s="209"/>
      <c r="MU44" s="209" t="e">
        <f t="shared" si="135"/>
        <v>#N/A</v>
      </c>
      <c r="MV44" s="199" t="e">
        <f t="shared" si="136"/>
        <v>#N/A</v>
      </c>
      <c r="MW44" s="200" t="e">
        <f t="shared" si="137"/>
        <v>#N/A</v>
      </c>
      <c r="MX44" s="200">
        <f t="shared" si="138"/>
        <v>0</v>
      </c>
      <c r="MY44" s="200">
        <f t="shared" si="139"/>
        <v>0</v>
      </c>
      <c r="MZ44" s="200" t="e">
        <f t="shared" si="140"/>
        <v>#N/A</v>
      </c>
      <c r="NA44" s="210">
        <f t="shared" si="141"/>
        <v>0</v>
      </c>
      <c r="NB44" s="202">
        <f t="shared" si="142"/>
        <v>0</v>
      </c>
      <c r="NE44" s="230"/>
      <c r="NF44" s="170"/>
      <c r="NG44" s="227"/>
      <c r="NH44" s="228"/>
      <c r="NI44" s="207"/>
      <c r="NJ44" s="229"/>
      <c r="NK44" s="209"/>
      <c r="NL44" s="209" t="e">
        <f t="shared" si="143"/>
        <v>#N/A</v>
      </c>
      <c r="NM44" s="199" t="e">
        <f t="shared" si="144"/>
        <v>#N/A</v>
      </c>
      <c r="NN44" s="200" t="e">
        <f t="shared" si="145"/>
        <v>#N/A</v>
      </c>
      <c r="NO44" s="200">
        <f t="shared" si="146"/>
        <v>0</v>
      </c>
      <c r="NP44" s="200">
        <f t="shared" si="147"/>
        <v>0</v>
      </c>
      <c r="NQ44" s="200" t="e">
        <f t="shared" si="148"/>
        <v>#N/A</v>
      </c>
      <c r="NR44" s="210">
        <f t="shared" si="149"/>
        <v>0</v>
      </c>
      <c r="NS44" s="202">
        <f t="shared" si="150"/>
        <v>0</v>
      </c>
      <c r="NV44" s="230"/>
      <c r="NW44" s="170"/>
      <c r="NX44" s="227"/>
      <c r="NY44" s="228"/>
      <c r="NZ44" s="207"/>
      <c r="OA44" s="229"/>
      <c r="OB44" s="209"/>
      <c r="OC44" s="209" t="e">
        <f t="shared" si="151"/>
        <v>#N/A</v>
      </c>
      <c r="OD44" s="199" t="e">
        <f t="shared" si="152"/>
        <v>#N/A</v>
      </c>
      <c r="OE44" s="200" t="e">
        <f t="shared" si="153"/>
        <v>#N/A</v>
      </c>
      <c r="OF44" s="200">
        <f t="shared" si="154"/>
        <v>0</v>
      </c>
      <c r="OG44" s="200">
        <f t="shared" si="155"/>
        <v>0</v>
      </c>
      <c r="OH44" s="200" t="e">
        <f t="shared" si="156"/>
        <v>#N/A</v>
      </c>
      <c r="OI44" s="210">
        <f t="shared" si="157"/>
        <v>0</v>
      </c>
      <c r="OJ44" s="202">
        <f t="shared" si="158"/>
        <v>0</v>
      </c>
      <c r="OM44" s="230"/>
      <c r="ON44" s="170"/>
      <c r="OO44" s="227"/>
      <c r="OP44" s="228"/>
      <c r="OQ44" s="207"/>
      <c r="OR44" s="229"/>
      <c r="OS44" s="209"/>
      <c r="OT44" s="209" t="e">
        <f t="shared" si="159"/>
        <v>#N/A</v>
      </c>
      <c r="OU44" s="199" t="e">
        <f t="shared" si="160"/>
        <v>#N/A</v>
      </c>
      <c r="OV44" s="200" t="e">
        <f t="shared" si="161"/>
        <v>#N/A</v>
      </c>
      <c r="OW44" s="200">
        <f t="shared" si="162"/>
        <v>0</v>
      </c>
      <c r="OX44" s="200">
        <f t="shared" si="163"/>
        <v>0</v>
      </c>
      <c r="OY44" s="200" t="e">
        <f t="shared" si="164"/>
        <v>#N/A</v>
      </c>
      <c r="OZ44" s="210">
        <f t="shared" si="165"/>
        <v>0</v>
      </c>
      <c r="PA44" s="202">
        <f t="shared" si="166"/>
        <v>0</v>
      </c>
      <c r="PD44" s="230"/>
      <c r="PE44" s="170"/>
      <c r="PF44" s="227"/>
      <c r="PG44" s="228"/>
      <c r="PH44" s="207"/>
      <c r="PI44" s="229"/>
      <c r="PJ44" s="209"/>
      <c r="PK44" s="209" t="e">
        <f t="shared" si="167"/>
        <v>#N/A</v>
      </c>
      <c r="PL44" s="199" t="e">
        <f t="shared" si="168"/>
        <v>#N/A</v>
      </c>
      <c r="PM44" s="200" t="e">
        <f t="shared" si="169"/>
        <v>#N/A</v>
      </c>
      <c r="PN44" s="200">
        <f t="shared" si="170"/>
        <v>0</v>
      </c>
      <c r="PO44" s="200">
        <f t="shared" si="171"/>
        <v>0</v>
      </c>
      <c r="PP44" s="200" t="e">
        <f t="shared" si="172"/>
        <v>#N/A</v>
      </c>
      <c r="PQ44" s="210">
        <f t="shared" si="173"/>
        <v>0</v>
      </c>
      <c r="PR44" s="202">
        <f t="shared" si="174"/>
        <v>0</v>
      </c>
      <c r="PU44" s="230"/>
      <c r="PV44" s="170"/>
      <c r="PW44" s="227"/>
      <c r="PX44" s="228"/>
      <c r="PY44" s="207"/>
      <c r="PZ44" s="229"/>
      <c r="QA44" s="209"/>
      <c r="QB44" s="209" t="e">
        <f t="shared" si="175"/>
        <v>#N/A</v>
      </c>
      <c r="QC44" s="199" t="e">
        <f t="shared" si="176"/>
        <v>#N/A</v>
      </c>
      <c r="QD44" s="200" t="e">
        <f t="shared" si="177"/>
        <v>#N/A</v>
      </c>
      <c r="QE44" s="200">
        <f t="shared" si="178"/>
        <v>0</v>
      </c>
      <c r="QF44" s="200">
        <f t="shared" si="179"/>
        <v>0</v>
      </c>
      <c r="QG44" s="200" t="e">
        <f t="shared" si="180"/>
        <v>#N/A</v>
      </c>
      <c r="QH44" s="210">
        <f t="shared" si="181"/>
        <v>0</v>
      </c>
      <c r="QI44" s="202">
        <f t="shared" si="182"/>
        <v>0</v>
      </c>
      <c r="QL44" s="230"/>
      <c r="QM44" s="170"/>
      <c r="QN44" s="227"/>
      <c r="QO44" s="228"/>
      <c r="QP44" s="207"/>
      <c r="QQ44" s="229"/>
      <c r="QR44" s="209"/>
      <c r="QS44" s="209" t="e">
        <f t="shared" si="183"/>
        <v>#N/A</v>
      </c>
      <c r="QT44" s="199" t="e">
        <f t="shared" si="184"/>
        <v>#N/A</v>
      </c>
      <c r="QU44" s="200" t="e">
        <f t="shared" si="185"/>
        <v>#N/A</v>
      </c>
      <c r="QV44" s="200">
        <f t="shared" si="186"/>
        <v>0</v>
      </c>
      <c r="QW44" s="200">
        <f t="shared" si="187"/>
        <v>0</v>
      </c>
      <c r="QX44" s="200" t="e">
        <f t="shared" si="188"/>
        <v>#N/A</v>
      </c>
      <c r="QY44" s="210">
        <f t="shared" si="189"/>
        <v>0</v>
      </c>
      <c r="QZ44" s="202">
        <f t="shared" si="190"/>
        <v>0</v>
      </c>
      <c r="RC44" s="230"/>
      <c r="RD44" s="170"/>
      <c r="RE44" s="227"/>
      <c r="RF44" s="228"/>
      <c r="RG44" s="207"/>
      <c r="RH44" s="229"/>
      <c r="RI44" s="209"/>
      <c r="RJ44" s="209" t="e">
        <f t="shared" si="191"/>
        <v>#N/A</v>
      </c>
      <c r="RK44" s="199" t="e">
        <f t="shared" si="192"/>
        <v>#N/A</v>
      </c>
      <c r="RL44" s="200" t="e">
        <f t="shared" si="193"/>
        <v>#N/A</v>
      </c>
      <c r="RM44" s="200">
        <f t="shared" si="194"/>
        <v>0</v>
      </c>
      <c r="RN44" s="200">
        <f t="shared" si="195"/>
        <v>0</v>
      </c>
      <c r="RO44" s="200" t="e">
        <f t="shared" si="196"/>
        <v>#N/A</v>
      </c>
      <c r="RP44" s="210">
        <f t="shared" si="197"/>
        <v>0</v>
      </c>
      <c r="RQ44" s="202">
        <f t="shared" si="198"/>
        <v>0</v>
      </c>
      <c r="RT44" s="230"/>
      <c r="RU44" s="170"/>
      <c r="RV44" s="227"/>
      <c r="RW44" s="228"/>
      <c r="RX44" s="207"/>
      <c r="RY44" s="229"/>
      <c r="RZ44" s="209"/>
      <c r="SA44" s="209" t="e">
        <f t="shared" si="199"/>
        <v>#N/A</v>
      </c>
      <c r="SB44" s="199" t="e">
        <f t="shared" si="200"/>
        <v>#N/A</v>
      </c>
      <c r="SC44" s="200" t="e">
        <f t="shared" si="201"/>
        <v>#N/A</v>
      </c>
      <c r="SD44" s="200">
        <f t="shared" si="202"/>
        <v>0</v>
      </c>
      <c r="SE44" s="200">
        <f t="shared" si="203"/>
        <v>0</v>
      </c>
      <c r="SF44" s="200" t="e">
        <f t="shared" si="204"/>
        <v>#N/A</v>
      </c>
      <c r="SG44" s="210">
        <f t="shared" si="205"/>
        <v>0</v>
      </c>
      <c r="SH44" s="202">
        <f t="shared" si="206"/>
        <v>0</v>
      </c>
      <c r="SK44" s="230"/>
      <c r="SL44" s="170"/>
      <c r="SM44" s="227"/>
      <c r="SN44" s="228"/>
      <c r="SO44" s="207"/>
      <c r="SP44" s="229"/>
      <c r="SQ44" s="209"/>
      <c r="SR44" s="209" t="e">
        <f t="shared" si="207"/>
        <v>#N/A</v>
      </c>
      <c r="SS44" s="199" t="e">
        <f t="shared" si="208"/>
        <v>#N/A</v>
      </c>
      <c r="ST44" s="200" t="e">
        <f t="shared" si="209"/>
        <v>#N/A</v>
      </c>
      <c r="SU44" s="200">
        <f t="shared" si="210"/>
        <v>0</v>
      </c>
      <c r="SV44" s="200">
        <f t="shared" si="211"/>
        <v>0</v>
      </c>
      <c r="SW44" s="200" t="e">
        <f t="shared" si="212"/>
        <v>#N/A</v>
      </c>
      <c r="SX44" s="210">
        <f t="shared" si="213"/>
        <v>0</v>
      </c>
      <c r="SY44" s="202">
        <f t="shared" si="214"/>
        <v>0</v>
      </c>
    </row>
    <row r="45" spans="2:519" ht="70.5" customHeight="1" thickTop="1" thickBot="1">
      <c r="B45" s="203" t="s">
        <v>215</v>
      </c>
      <c r="C45" s="232">
        <v>4.2</v>
      </c>
      <c r="D45" s="170" t="s">
        <v>264</v>
      </c>
      <c r="E45" s="231" t="s">
        <v>144</v>
      </c>
      <c r="F45" s="228">
        <v>1</v>
      </c>
      <c r="G45" s="207">
        <v>0</v>
      </c>
      <c r="H45" s="229">
        <f>G45*F45</f>
        <v>0</v>
      </c>
      <c r="I45" s="646"/>
      <c r="L45" s="375" t="s">
        <v>215</v>
      </c>
      <c r="M45" s="405">
        <v>4.2</v>
      </c>
      <c r="N45" s="377" t="s">
        <v>264</v>
      </c>
      <c r="O45" s="404" t="s">
        <v>144</v>
      </c>
      <c r="P45" s="401">
        <v>1</v>
      </c>
      <c r="Q45" s="380">
        <v>60000</v>
      </c>
      <c r="R45" s="402">
        <f>Q45*P45</f>
        <v>60000</v>
      </c>
      <c r="S45" s="162">
        <f t="shared" si="423"/>
        <v>1</v>
      </c>
      <c r="T45" s="190">
        <f t="shared" si="11"/>
        <v>1</v>
      </c>
      <c r="U45" s="190">
        <f t="shared" si="216"/>
        <v>1</v>
      </c>
      <c r="V45" s="190">
        <f t="shared" si="12"/>
        <v>1</v>
      </c>
      <c r="W45" s="190">
        <f t="shared" si="13"/>
        <v>1</v>
      </c>
      <c r="X45" s="200">
        <f t="shared" si="14"/>
        <v>1</v>
      </c>
      <c r="Y45" s="210">
        <f t="shared" si="15"/>
        <v>60000</v>
      </c>
      <c r="Z45" s="202">
        <f t="shared" si="16"/>
        <v>0</v>
      </c>
      <c r="AA45" s="185"/>
      <c r="AB45" s="185"/>
      <c r="AC45" s="446" t="s">
        <v>215</v>
      </c>
      <c r="AD45" s="405">
        <v>4.2</v>
      </c>
      <c r="AE45" s="377" t="s">
        <v>264</v>
      </c>
      <c r="AF45" s="404" t="s">
        <v>144</v>
      </c>
      <c r="AG45" s="401">
        <v>1</v>
      </c>
      <c r="AH45" s="380">
        <v>57270</v>
      </c>
      <c r="AI45" s="402">
        <f>AH45*AG45</f>
        <v>57270</v>
      </c>
      <c r="AJ45" s="162">
        <f t="shared" si="424"/>
        <v>1</v>
      </c>
      <c r="AK45" s="190">
        <f t="shared" si="425"/>
        <v>1</v>
      </c>
      <c r="AL45" s="190">
        <f t="shared" si="426"/>
        <v>1</v>
      </c>
      <c r="AM45" s="190">
        <f t="shared" si="427"/>
        <v>1</v>
      </c>
      <c r="AN45" s="190">
        <f t="shared" si="428"/>
        <v>1</v>
      </c>
      <c r="AO45" s="200">
        <f t="shared" si="429"/>
        <v>1</v>
      </c>
      <c r="AP45" s="210">
        <f t="shared" si="430"/>
        <v>57270</v>
      </c>
      <c r="AQ45" s="202">
        <f t="shared" si="431"/>
        <v>0</v>
      </c>
      <c r="AR45" s="185"/>
      <c r="AS45" s="185"/>
      <c r="AT45" s="461" t="s">
        <v>215</v>
      </c>
      <c r="AU45" s="481">
        <v>4.2</v>
      </c>
      <c r="AV45" s="170" t="s">
        <v>264</v>
      </c>
      <c r="AW45" s="479" t="s">
        <v>144</v>
      </c>
      <c r="AX45" s="464">
        <v>1</v>
      </c>
      <c r="AY45" s="455">
        <v>91000</v>
      </c>
      <c r="AZ45" s="466">
        <f>AY45*AX45</f>
        <v>91000</v>
      </c>
      <c r="BA45" s="162">
        <f t="shared" si="432"/>
        <v>1</v>
      </c>
      <c r="BB45" s="190">
        <f t="shared" si="433"/>
        <v>1</v>
      </c>
      <c r="BC45" s="190">
        <f t="shared" si="434"/>
        <v>1</v>
      </c>
      <c r="BD45" s="190">
        <f t="shared" si="435"/>
        <v>1</v>
      </c>
      <c r="BE45" s="190">
        <f t="shared" si="436"/>
        <v>1</v>
      </c>
      <c r="BF45" s="200">
        <f t="shared" si="437"/>
        <v>1</v>
      </c>
      <c r="BG45" s="210">
        <f t="shared" si="438"/>
        <v>91000</v>
      </c>
      <c r="BH45" s="202">
        <f t="shared" si="439"/>
        <v>0</v>
      </c>
      <c r="BK45" s="461" t="s">
        <v>215</v>
      </c>
      <c r="BL45" s="540">
        <v>4.2</v>
      </c>
      <c r="BM45" s="522" t="s">
        <v>264</v>
      </c>
      <c r="BN45" s="539" t="s">
        <v>144</v>
      </c>
      <c r="BO45" s="536">
        <v>1</v>
      </c>
      <c r="BP45" s="380">
        <v>123769.76999999997</v>
      </c>
      <c r="BQ45" s="537">
        <f t="shared" si="440"/>
        <v>123769.76999999997</v>
      </c>
      <c r="BR45" s="162">
        <f t="shared" si="441"/>
        <v>1</v>
      </c>
      <c r="BS45" s="190">
        <f t="shared" si="442"/>
        <v>1</v>
      </c>
      <c r="BT45" s="190">
        <f t="shared" si="443"/>
        <v>1</v>
      </c>
      <c r="BU45" s="190">
        <f t="shared" si="444"/>
        <v>1</v>
      </c>
      <c r="BV45" s="190">
        <f t="shared" si="445"/>
        <v>1</v>
      </c>
      <c r="BW45" s="200">
        <f t="shared" si="446"/>
        <v>1</v>
      </c>
      <c r="BX45" s="210">
        <f t="shared" si="447"/>
        <v>123770</v>
      </c>
      <c r="BY45" s="202">
        <f t="shared" si="448"/>
        <v>-0.23000000002502929</v>
      </c>
      <c r="CB45" s="461" t="s">
        <v>215</v>
      </c>
      <c r="CC45" s="540">
        <v>4.2</v>
      </c>
      <c r="CD45" s="522" t="s">
        <v>264</v>
      </c>
      <c r="CE45" s="539" t="s">
        <v>144</v>
      </c>
      <c r="CF45" s="536">
        <v>1</v>
      </c>
      <c r="CG45" s="380">
        <v>58000</v>
      </c>
      <c r="CH45" s="537">
        <f>CG45*CF45</f>
        <v>58000</v>
      </c>
      <c r="CI45" s="162">
        <f t="shared" si="449"/>
        <v>1</v>
      </c>
      <c r="CJ45" s="190">
        <f t="shared" si="450"/>
        <v>1</v>
      </c>
      <c r="CK45" s="190">
        <f t="shared" si="451"/>
        <v>1</v>
      </c>
      <c r="CL45" s="190">
        <f t="shared" si="452"/>
        <v>1</v>
      </c>
      <c r="CM45" s="190">
        <f t="shared" si="453"/>
        <v>1</v>
      </c>
      <c r="CN45" s="200">
        <f t="shared" si="454"/>
        <v>1</v>
      </c>
      <c r="CO45" s="210">
        <f t="shared" si="455"/>
        <v>58000</v>
      </c>
      <c r="CP45" s="202">
        <f t="shared" si="456"/>
        <v>0</v>
      </c>
      <c r="CS45" s="461" t="s">
        <v>215</v>
      </c>
      <c r="CT45" s="540">
        <v>4.2</v>
      </c>
      <c r="CU45" s="522" t="s">
        <v>264</v>
      </c>
      <c r="CV45" s="539" t="s">
        <v>144</v>
      </c>
      <c r="CW45" s="536">
        <v>1</v>
      </c>
      <c r="CX45" s="565">
        <v>148847</v>
      </c>
      <c r="CY45" s="537">
        <f t="shared" si="457"/>
        <v>148847</v>
      </c>
      <c r="CZ45" s="162">
        <f t="shared" si="458"/>
        <v>1</v>
      </c>
      <c r="DA45" s="190">
        <f t="shared" si="459"/>
        <v>1</v>
      </c>
      <c r="DB45" s="190">
        <f t="shared" si="460"/>
        <v>1</v>
      </c>
      <c r="DC45" s="190">
        <f t="shared" si="461"/>
        <v>1</v>
      </c>
      <c r="DD45" s="190">
        <f t="shared" si="462"/>
        <v>1</v>
      </c>
      <c r="DE45" s="200">
        <f t="shared" si="463"/>
        <v>1</v>
      </c>
      <c r="DF45" s="210">
        <f t="shared" si="464"/>
        <v>148847</v>
      </c>
      <c r="DG45" s="202">
        <f t="shared" si="465"/>
        <v>0</v>
      </c>
      <c r="DJ45" s="461" t="s">
        <v>215</v>
      </c>
      <c r="DK45" s="540">
        <v>4.2</v>
      </c>
      <c r="DL45" s="569" t="s">
        <v>264</v>
      </c>
      <c r="DM45" s="539" t="s">
        <v>144</v>
      </c>
      <c r="DN45" s="536">
        <v>1</v>
      </c>
      <c r="DO45" s="380">
        <v>82383.923999999999</v>
      </c>
      <c r="DP45" s="537">
        <f>DO45*DN45</f>
        <v>82383.923999999999</v>
      </c>
      <c r="DQ45" s="162">
        <f t="shared" si="466"/>
        <v>1</v>
      </c>
      <c r="DR45" s="190">
        <f t="shared" si="467"/>
        <v>1</v>
      </c>
      <c r="DS45" s="190">
        <f t="shared" si="468"/>
        <v>1</v>
      </c>
      <c r="DT45" s="190">
        <f t="shared" si="469"/>
        <v>1</v>
      </c>
      <c r="DU45" s="190">
        <f t="shared" si="470"/>
        <v>1</v>
      </c>
      <c r="DV45" s="200">
        <f t="shared" si="471"/>
        <v>1</v>
      </c>
      <c r="DW45" s="210">
        <f t="shared" si="472"/>
        <v>82384</v>
      </c>
      <c r="DX45" s="202">
        <f t="shared" si="473"/>
        <v>-7.6000000000931323E-2</v>
      </c>
      <c r="EA45" s="461" t="s">
        <v>215</v>
      </c>
      <c r="EB45" s="540">
        <v>4.2</v>
      </c>
      <c r="EC45" s="522" t="s">
        <v>264</v>
      </c>
      <c r="ED45" s="539" t="s">
        <v>144</v>
      </c>
      <c r="EE45" s="536">
        <v>1</v>
      </c>
      <c r="EF45" s="380">
        <v>67200</v>
      </c>
      <c r="EG45" s="381">
        <f t="shared" si="47"/>
        <v>67200</v>
      </c>
      <c r="EH45" s="162">
        <f t="shared" si="474"/>
        <v>1</v>
      </c>
      <c r="EI45" s="190">
        <f t="shared" si="475"/>
        <v>1</v>
      </c>
      <c r="EJ45" s="190">
        <f t="shared" si="476"/>
        <v>1</v>
      </c>
      <c r="EK45" s="190">
        <f t="shared" si="477"/>
        <v>1</v>
      </c>
      <c r="EL45" s="190">
        <f t="shared" si="478"/>
        <v>1</v>
      </c>
      <c r="EM45" s="200">
        <f t="shared" si="479"/>
        <v>1</v>
      </c>
      <c r="EN45" s="210">
        <f t="shared" si="480"/>
        <v>67200</v>
      </c>
      <c r="EO45" s="202">
        <f t="shared" si="481"/>
        <v>0</v>
      </c>
      <c r="ER45" s="461" t="s">
        <v>215</v>
      </c>
      <c r="ES45" s="540">
        <v>4.2</v>
      </c>
      <c r="ET45" s="522" t="s">
        <v>264</v>
      </c>
      <c r="EU45" s="539" t="s">
        <v>144</v>
      </c>
      <c r="EV45" s="536">
        <v>1</v>
      </c>
      <c r="EW45" s="380">
        <v>123153.99999999999</v>
      </c>
      <c r="EX45" s="537">
        <f t="shared" si="482"/>
        <v>123153.99999999999</v>
      </c>
      <c r="EY45" s="162">
        <f t="shared" si="483"/>
        <v>1</v>
      </c>
      <c r="EZ45" s="190">
        <f t="shared" si="484"/>
        <v>1</v>
      </c>
      <c r="FA45" s="190">
        <f t="shared" si="485"/>
        <v>1</v>
      </c>
      <c r="FB45" s="190">
        <f t="shared" si="486"/>
        <v>1</v>
      </c>
      <c r="FC45" s="190">
        <f t="shared" si="487"/>
        <v>1</v>
      </c>
      <c r="FD45" s="200">
        <f t="shared" si="488"/>
        <v>1</v>
      </c>
      <c r="FE45" s="210">
        <f t="shared" si="489"/>
        <v>123154</v>
      </c>
      <c r="FF45" s="202">
        <f t="shared" si="490"/>
        <v>0</v>
      </c>
      <c r="FI45" s="461" t="s">
        <v>215</v>
      </c>
      <c r="FJ45" s="540">
        <v>4.2</v>
      </c>
      <c r="FK45" s="522" t="s">
        <v>264</v>
      </c>
      <c r="FL45" s="539" t="s">
        <v>144</v>
      </c>
      <c r="FM45" s="536">
        <v>1</v>
      </c>
      <c r="FN45" s="380">
        <v>84351</v>
      </c>
      <c r="FO45" s="537">
        <f>FN45*FM45</f>
        <v>84351</v>
      </c>
      <c r="FP45" s="162">
        <f t="shared" si="491"/>
        <v>1</v>
      </c>
      <c r="FQ45" s="190">
        <f t="shared" si="492"/>
        <v>1</v>
      </c>
      <c r="FR45" s="190">
        <f t="shared" si="493"/>
        <v>1</v>
      </c>
      <c r="FS45" s="190">
        <f t="shared" si="494"/>
        <v>1</v>
      </c>
      <c r="FT45" s="190">
        <f t="shared" si="495"/>
        <v>1</v>
      </c>
      <c r="FU45" s="200">
        <f t="shared" si="496"/>
        <v>1</v>
      </c>
      <c r="FV45" s="210">
        <f t="shared" si="497"/>
        <v>84351</v>
      </c>
      <c r="FW45" s="202">
        <f t="shared" si="498"/>
        <v>0</v>
      </c>
      <c r="FZ45" s="461" t="s">
        <v>215</v>
      </c>
      <c r="GA45" s="540">
        <v>4.2</v>
      </c>
      <c r="GB45" s="522" t="s">
        <v>264</v>
      </c>
      <c r="GC45" s="539" t="s">
        <v>144</v>
      </c>
      <c r="GD45" s="536">
        <v>1</v>
      </c>
      <c r="GE45" s="582">
        <v>65900</v>
      </c>
      <c r="GF45" s="537">
        <f>GE45*GD45</f>
        <v>65900</v>
      </c>
      <c r="GG45" s="162">
        <f t="shared" si="499"/>
        <v>1</v>
      </c>
      <c r="GH45" s="190">
        <f t="shared" si="500"/>
        <v>1</v>
      </c>
      <c r="GI45" s="190">
        <f t="shared" si="501"/>
        <v>1</v>
      </c>
      <c r="GJ45" s="190">
        <f t="shared" si="502"/>
        <v>1</v>
      </c>
      <c r="GK45" s="190">
        <f t="shared" si="503"/>
        <v>1</v>
      </c>
      <c r="GL45" s="200">
        <f t="shared" si="504"/>
        <v>1</v>
      </c>
      <c r="GM45" s="210">
        <f t="shared" si="505"/>
        <v>65900</v>
      </c>
      <c r="GN45" s="202">
        <f t="shared" si="506"/>
        <v>0</v>
      </c>
      <c r="GQ45" s="461" t="s">
        <v>215</v>
      </c>
      <c r="GR45" s="540">
        <v>4.2</v>
      </c>
      <c r="GS45" s="522" t="s">
        <v>264</v>
      </c>
      <c r="GT45" s="539" t="s">
        <v>144</v>
      </c>
      <c r="GU45" s="536">
        <v>1</v>
      </c>
      <c r="GV45" s="380">
        <v>85000</v>
      </c>
      <c r="GW45" s="537">
        <f>GV45*GU45</f>
        <v>85000</v>
      </c>
      <c r="GX45" s="162">
        <f t="shared" si="507"/>
        <v>1</v>
      </c>
      <c r="GY45" s="190">
        <f t="shared" si="508"/>
        <v>1</v>
      </c>
      <c r="GZ45" s="190">
        <f t="shared" si="509"/>
        <v>1</v>
      </c>
      <c r="HA45" s="190">
        <f t="shared" si="510"/>
        <v>1</v>
      </c>
      <c r="HB45" s="190">
        <f t="shared" si="511"/>
        <v>1</v>
      </c>
      <c r="HC45" s="200">
        <f t="shared" si="512"/>
        <v>1</v>
      </c>
      <c r="HD45" s="210">
        <f t="shared" si="513"/>
        <v>85000</v>
      </c>
      <c r="HE45" s="202">
        <f t="shared" si="514"/>
        <v>0</v>
      </c>
      <c r="HH45" s="461" t="s">
        <v>215</v>
      </c>
      <c r="HI45" s="540">
        <v>4.2</v>
      </c>
      <c r="HJ45" s="522" t="s">
        <v>264</v>
      </c>
      <c r="HK45" s="539" t="s">
        <v>144</v>
      </c>
      <c r="HL45" s="536">
        <v>1</v>
      </c>
      <c r="HM45" s="380">
        <v>74425</v>
      </c>
      <c r="HN45" s="537">
        <f>HM45*HL45</f>
        <v>74425</v>
      </c>
      <c r="HO45" s="162">
        <f t="shared" si="515"/>
        <v>1</v>
      </c>
      <c r="HP45" s="190">
        <f t="shared" si="516"/>
        <v>1</v>
      </c>
      <c r="HQ45" s="190">
        <f t="shared" si="517"/>
        <v>1</v>
      </c>
      <c r="HR45" s="190">
        <f t="shared" si="518"/>
        <v>1</v>
      </c>
      <c r="HS45" s="190">
        <f t="shared" si="519"/>
        <v>1</v>
      </c>
      <c r="HT45" s="200">
        <f t="shared" si="520"/>
        <v>1</v>
      </c>
      <c r="HU45" s="210">
        <f t="shared" si="521"/>
        <v>74425</v>
      </c>
      <c r="HV45" s="202">
        <f t="shared" si="522"/>
        <v>0</v>
      </c>
      <c r="HY45" s="166"/>
      <c r="HZ45" s="226"/>
      <c r="IA45" s="214"/>
      <c r="IB45" s="215"/>
      <c r="IC45" s="215"/>
      <c r="ID45" s="216"/>
      <c r="IE45" s="209"/>
      <c r="IF45" s="209" t="e">
        <f t="shared" si="79"/>
        <v>#N/A</v>
      </c>
      <c r="IG45" s="199" t="e">
        <f t="shared" si="80"/>
        <v>#N/A</v>
      </c>
      <c r="IH45" s="200" t="e">
        <f t="shared" si="81"/>
        <v>#N/A</v>
      </c>
      <c r="II45" s="200">
        <f t="shared" si="82"/>
        <v>0</v>
      </c>
      <c r="IJ45" s="200">
        <f t="shared" si="83"/>
        <v>0</v>
      </c>
      <c r="IK45" s="200" t="e">
        <f t="shared" si="84"/>
        <v>#N/A</v>
      </c>
      <c r="IL45" s="210">
        <f t="shared" si="85"/>
        <v>0</v>
      </c>
      <c r="IM45" s="202">
        <f t="shared" si="86"/>
        <v>0</v>
      </c>
      <c r="IP45" s="166"/>
      <c r="IQ45" s="226"/>
      <c r="IR45" s="214"/>
      <c r="IS45" s="215"/>
      <c r="IT45" s="215"/>
      <c r="IU45" s="216"/>
      <c r="IV45" s="209"/>
      <c r="IW45" s="209" t="e">
        <f t="shared" si="87"/>
        <v>#N/A</v>
      </c>
      <c r="IX45" s="199" t="e">
        <f t="shared" si="88"/>
        <v>#N/A</v>
      </c>
      <c r="IY45" s="200" t="e">
        <f t="shared" si="89"/>
        <v>#N/A</v>
      </c>
      <c r="IZ45" s="200">
        <f t="shared" si="90"/>
        <v>0</v>
      </c>
      <c r="JA45" s="200">
        <f t="shared" si="91"/>
        <v>0</v>
      </c>
      <c r="JB45" s="200" t="e">
        <f t="shared" si="92"/>
        <v>#N/A</v>
      </c>
      <c r="JC45" s="210">
        <f t="shared" si="93"/>
        <v>0</v>
      </c>
      <c r="JD45" s="202">
        <f t="shared" si="94"/>
        <v>0</v>
      </c>
      <c r="JG45" s="166"/>
      <c r="JH45" s="226"/>
      <c r="JI45" s="214"/>
      <c r="JJ45" s="215"/>
      <c r="JK45" s="215"/>
      <c r="JL45" s="216"/>
      <c r="JM45" s="209"/>
      <c r="JN45" s="209" t="e">
        <f t="shared" si="95"/>
        <v>#N/A</v>
      </c>
      <c r="JO45" s="199" t="e">
        <f t="shared" si="96"/>
        <v>#N/A</v>
      </c>
      <c r="JP45" s="200" t="e">
        <f t="shared" si="97"/>
        <v>#N/A</v>
      </c>
      <c r="JQ45" s="200">
        <f t="shared" si="98"/>
        <v>0</v>
      </c>
      <c r="JR45" s="200">
        <f t="shared" si="99"/>
        <v>0</v>
      </c>
      <c r="JS45" s="200" t="e">
        <f t="shared" si="100"/>
        <v>#N/A</v>
      </c>
      <c r="JT45" s="210">
        <f t="shared" si="101"/>
        <v>0</v>
      </c>
      <c r="JU45" s="202">
        <f t="shared" si="102"/>
        <v>0</v>
      </c>
      <c r="JX45" s="166"/>
      <c r="JY45" s="226"/>
      <c r="JZ45" s="214"/>
      <c r="KA45" s="215"/>
      <c r="KB45" s="215"/>
      <c r="KC45" s="216"/>
      <c r="KD45" s="209"/>
      <c r="KE45" s="209" t="e">
        <f t="shared" si="103"/>
        <v>#N/A</v>
      </c>
      <c r="KF45" s="199" t="e">
        <f t="shared" si="104"/>
        <v>#N/A</v>
      </c>
      <c r="KG45" s="200" t="e">
        <f t="shared" si="105"/>
        <v>#N/A</v>
      </c>
      <c r="KH45" s="200">
        <f t="shared" si="106"/>
        <v>0</v>
      </c>
      <c r="KI45" s="200">
        <f t="shared" si="107"/>
        <v>0</v>
      </c>
      <c r="KJ45" s="200" t="e">
        <f t="shared" si="108"/>
        <v>#N/A</v>
      </c>
      <c r="KK45" s="210">
        <f t="shared" si="109"/>
        <v>0</v>
      </c>
      <c r="KL45" s="202">
        <f t="shared" si="110"/>
        <v>0</v>
      </c>
      <c r="KO45" s="166"/>
      <c r="KP45" s="226"/>
      <c r="KQ45" s="214"/>
      <c r="KR45" s="215"/>
      <c r="KS45" s="215"/>
      <c r="KT45" s="216"/>
      <c r="KU45" s="209"/>
      <c r="KV45" s="209" t="e">
        <f t="shared" si="111"/>
        <v>#N/A</v>
      </c>
      <c r="KW45" s="199" t="e">
        <f t="shared" si="112"/>
        <v>#N/A</v>
      </c>
      <c r="KX45" s="200" t="e">
        <f t="shared" si="113"/>
        <v>#N/A</v>
      </c>
      <c r="KY45" s="200">
        <f t="shared" si="114"/>
        <v>0</v>
      </c>
      <c r="KZ45" s="200">
        <f t="shared" si="115"/>
        <v>0</v>
      </c>
      <c r="LA45" s="200" t="e">
        <f t="shared" si="116"/>
        <v>#N/A</v>
      </c>
      <c r="LB45" s="210">
        <f t="shared" si="117"/>
        <v>0</v>
      </c>
      <c r="LC45" s="202">
        <f t="shared" si="118"/>
        <v>0</v>
      </c>
      <c r="LF45" s="166"/>
      <c r="LG45" s="226"/>
      <c r="LH45" s="214"/>
      <c r="LI45" s="215"/>
      <c r="LJ45" s="215"/>
      <c r="LK45" s="216"/>
      <c r="LL45" s="209"/>
      <c r="LM45" s="209" t="e">
        <f t="shared" si="119"/>
        <v>#N/A</v>
      </c>
      <c r="LN45" s="199" t="e">
        <f t="shared" si="120"/>
        <v>#N/A</v>
      </c>
      <c r="LO45" s="200" t="e">
        <f t="shared" si="121"/>
        <v>#N/A</v>
      </c>
      <c r="LP45" s="200">
        <f t="shared" si="122"/>
        <v>0</v>
      </c>
      <c r="LQ45" s="200">
        <f t="shared" si="123"/>
        <v>0</v>
      </c>
      <c r="LR45" s="200" t="e">
        <f t="shared" si="124"/>
        <v>#N/A</v>
      </c>
      <c r="LS45" s="210">
        <f t="shared" si="125"/>
        <v>0</v>
      </c>
      <c r="LT45" s="202">
        <f t="shared" si="126"/>
        <v>0</v>
      </c>
      <c r="LW45" s="166"/>
      <c r="LX45" s="226"/>
      <c r="LY45" s="214"/>
      <c r="LZ45" s="215"/>
      <c r="MA45" s="215"/>
      <c r="MB45" s="216"/>
      <c r="MC45" s="209"/>
      <c r="MD45" s="209" t="e">
        <f t="shared" si="127"/>
        <v>#N/A</v>
      </c>
      <c r="ME45" s="199" t="e">
        <f t="shared" si="128"/>
        <v>#N/A</v>
      </c>
      <c r="MF45" s="200" t="e">
        <f t="shared" si="129"/>
        <v>#N/A</v>
      </c>
      <c r="MG45" s="200">
        <f t="shared" si="130"/>
        <v>0</v>
      </c>
      <c r="MH45" s="200">
        <f t="shared" si="131"/>
        <v>0</v>
      </c>
      <c r="MI45" s="200" t="e">
        <f t="shared" si="132"/>
        <v>#N/A</v>
      </c>
      <c r="MJ45" s="210">
        <f t="shared" si="133"/>
        <v>0</v>
      </c>
      <c r="MK45" s="202">
        <f t="shared" si="134"/>
        <v>0</v>
      </c>
      <c r="MN45" s="166"/>
      <c r="MO45" s="226"/>
      <c r="MP45" s="214"/>
      <c r="MQ45" s="215"/>
      <c r="MR45" s="215"/>
      <c r="MS45" s="216"/>
      <c r="MT45" s="209"/>
      <c r="MU45" s="209" t="e">
        <f t="shared" si="135"/>
        <v>#N/A</v>
      </c>
      <c r="MV45" s="199" t="e">
        <f t="shared" si="136"/>
        <v>#N/A</v>
      </c>
      <c r="MW45" s="200" t="e">
        <f t="shared" si="137"/>
        <v>#N/A</v>
      </c>
      <c r="MX45" s="200">
        <f t="shared" si="138"/>
        <v>0</v>
      </c>
      <c r="MY45" s="200">
        <f t="shared" si="139"/>
        <v>0</v>
      </c>
      <c r="MZ45" s="200" t="e">
        <f t="shared" si="140"/>
        <v>#N/A</v>
      </c>
      <c r="NA45" s="210">
        <f t="shared" si="141"/>
        <v>0</v>
      </c>
      <c r="NB45" s="202">
        <f t="shared" si="142"/>
        <v>0</v>
      </c>
      <c r="NE45" s="166"/>
      <c r="NF45" s="226"/>
      <c r="NG45" s="214"/>
      <c r="NH45" s="215"/>
      <c r="NI45" s="215"/>
      <c r="NJ45" s="216"/>
      <c r="NK45" s="209"/>
      <c r="NL45" s="209" t="e">
        <f t="shared" si="143"/>
        <v>#N/A</v>
      </c>
      <c r="NM45" s="199" t="e">
        <f t="shared" si="144"/>
        <v>#N/A</v>
      </c>
      <c r="NN45" s="200" t="e">
        <f t="shared" si="145"/>
        <v>#N/A</v>
      </c>
      <c r="NO45" s="200">
        <f t="shared" si="146"/>
        <v>0</v>
      </c>
      <c r="NP45" s="200">
        <f t="shared" si="147"/>
        <v>0</v>
      </c>
      <c r="NQ45" s="200" t="e">
        <f t="shared" si="148"/>
        <v>#N/A</v>
      </c>
      <c r="NR45" s="210">
        <f t="shared" si="149"/>
        <v>0</v>
      </c>
      <c r="NS45" s="202">
        <f t="shared" si="150"/>
        <v>0</v>
      </c>
      <c r="NV45" s="166"/>
      <c r="NW45" s="226"/>
      <c r="NX45" s="214"/>
      <c r="NY45" s="215"/>
      <c r="NZ45" s="215"/>
      <c r="OA45" s="216"/>
      <c r="OB45" s="209"/>
      <c r="OC45" s="209" t="e">
        <f t="shared" si="151"/>
        <v>#N/A</v>
      </c>
      <c r="OD45" s="199" t="e">
        <f t="shared" si="152"/>
        <v>#N/A</v>
      </c>
      <c r="OE45" s="200" t="e">
        <f t="shared" si="153"/>
        <v>#N/A</v>
      </c>
      <c r="OF45" s="200">
        <f t="shared" si="154"/>
        <v>0</v>
      </c>
      <c r="OG45" s="200">
        <f t="shared" si="155"/>
        <v>0</v>
      </c>
      <c r="OH45" s="200" t="e">
        <f t="shared" si="156"/>
        <v>#N/A</v>
      </c>
      <c r="OI45" s="210">
        <f t="shared" si="157"/>
        <v>0</v>
      </c>
      <c r="OJ45" s="202">
        <f t="shared" si="158"/>
        <v>0</v>
      </c>
      <c r="OM45" s="166"/>
      <c r="ON45" s="226"/>
      <c r="OO45" s="214"/>
      <c r="OP45" s="215"/>
      <c r="OQ45" s="215"/>
      <c r="OR45" s="216"/>
      <c r="OS45" s="209"/>
      <c r="OT45" s="209" t="e">
        <f t="shared" si="159"/>
        <v>#N/A</v>
      </c>
      <c r="OU45" s="199" t="e">
        <f t="shared" si="160"/>
        <v>#N/A</v>
      </c>
      <c r="OV45" s="200" t="e">
        <f t="shared" si="161"/>
        <v>#N/A</v>
      </c>
      <c r="OW45" s="200">
        <f t="shared" si="162"/>
        <v>0</v>
      </c>
      <c r="OX45" s="200">
        <f t="shared" si="163"/>
        <v>0</v>
      </c>
      <c r="OY45" s="200" t="e">
        <f t="shared" si="164"/>
        <v>#N/A</v>
      </c>
      <c r="OZ45" s="210">
        <f t="shared" si="165"/>
        <v>0</v>
      </c>
      <c r="PA45" s="202">
        <f t="shared" si="166"/>
        <v>0</v>
      </c>
      <c r="PD45" s="166"/>
      <c r="PE45" s="226"/>
      <c r="PF45" s="214"/>
      <c r="PG45" s="215"/>
      <c r="PH45" s="215"/>
      <c r="PI45" s="216"/>
      <c r="PJ45" s="209"/>
      <c r="PK45" s="209" t="e">
        <f t="shared" si="167"/>
        <v>#N/A</v>
      </c>
      <c r="PL45" s="199" t="e">
        <f t="shared" si="168"/>
        <v>#N/A</v>
      </c>
      <c r="PM45" s="200" t="e">
        <f t="shared" si="169"/>
        <v>#N/A</v>
      </c>
      <c r="PN45" s="200">
        <f t="shared" si="170"/>
        <v>0</v>
      </c>
      <c r="PO45" s="200">
        <f t="shared" si="171"/>
        <v>0</v>
      </c>
      <c r="PP45" s="200" t="e">
        <f t="shared" si="172"/>
        <v>#N/A</v>
      </c>
      <c r="PQ45" s="210">
        <f t="shared" si="173"/>
        <v>0</v>
      </c>
      <c r="PR45" s="202">
        <f t="shared" si="174"/>
        <v>0</v>
      </c>
      <c r="PU45" s="166"/>
      <c r="PV45" s="226"/>
      <c r="PW45" s="214"/>
      <c r="PX45" s="215"/>
      <c r="PY45" s="215"/>
      <c r="PZ45" s="216"/>
      <c r="QA45" s="209"/>
      <c r="QB45" s="209" t="e">
        <f t="shared" si="175"/>
        <v>#N/A</v>
      </c>
      <c r="QC45" s="199" t="e">
        <f t="shared" si="176"/>
        <v>#N/A</v>
      </c>
      <c r="QD45" s="200" t="e">
        <f t="shared" si="177"/>
        <v>#N/A</v>
      </c>
      <c r="QE45" s="200">
        <f t="shared" si="178"/>
        <v>0</v>
      </c>
      <c r="QF45" s="200">
        <f t="shared" si="179"/>
        <v>0</v>
      </c>
      <c r="QG45" s="200" t="e">
        <f t="shared" si="180"/>
        <v>#N/A</v>
      </c>
      <c r="QH45" s="210">
        <f t="shared" si="181"/>
        <v>0</v>
      </c>
      <c r="QI45" s="202">
        <f t="shared" si="182"/>
        <v>0</v>
      </c>
      <c r="QL45" s="166"/>
      <c r="QM45" s="226"/>
      <c r="QN45" s="214"/>
      <c r="QO45" s="215"/>
      <c r="QP45" s="215"/>
      <c r="QQ45" s="216"/>
      <c r="QR45" s="209"/>
      <c r="QS45" s="209" t="e">
        <f t="shared" si="183"/>
        <v>#N/A</v>
      </c>
      <c r="QT45" s="199" t="e">
        <f t="shared" si="184"/>
        <v>#N/A</v>
      </c>
      <c r="QU45" s="200" t="e">
        <f t="shared" si="185"/>
        <v>#N/A</v>
      </c>
      <c r="QV45" s="200">
        <f t="shared" si="186"/>
        <v>0</v>
      </c>
      <c r="QW45" s="200">
        <f t="shared" si="187"/>
        <v>0</v>
      </c>
      <c r="QX45" s="200" t="e">
        <f t="shared" si="188"/>
        <v>#N/A</v>
      </c>
      <c r="QY45" s="210">
        <f t="shared" si="189"/>
        <v>0</v>
      </c>
      <c r="QZ45" s="202">
        <f t="shared" si="190"/>
        <v>0</v>
      </c>
      <c r="RC45" s="166"/>
      <c r="RD45" s="226"/>
      <c r="RE45" s="214"/>
      <c r="RF45" s="215"/>
      <c r="RG45" s="215"/>
      <c r="RH45" s="216"/>
      <c r="RI45" s="209"/>
      <c r="RJ45" s="209" t="e">
        <f t="shared" si="191"/>
        <v>#N/A</v>
      </c>
      <c r="RK45" s="199" t="e">
        <f t="shared" si="192"/>
        <v>#N/A</v>
      </c>
      <c r="RL45" s="200" t="e">
        <f t="shared" si="193"/>
        <v>#N/A</v>
      </c>
      <c r="RM45" s="200">
        <f t="shared" si="194"/>
        <v>0</v>
      </c>
      <c r="RN45" s="200">
        <f t="shared" si="195"/>
        <v>0</v>
      </c>
      <c r="RO45" s="200" t="e">
        <f t="shared" si="196"/>
        <v>#N/A</v>
      </c>
      <c r="RP45" s="210">
        <f t="shared" si="197"/>
        <v>0</v>
      </c>
      <c r="RQ45" s="202">
        <f t="shared" si="198"/>
        <v>0</v>
      </c>
      <c r="RT45" s="166"/>
      <c r="RU45" s="226"/>
      <c r="RV45" s="214"/>
      <c r="RW45" s="215"/>
      <c r="RX45" s="215"/>
      <c r="RY45" s="216"/>
      <c r="RZ45" s="209"/>
      <c r="SA45" s="209" t="e">
        <f t="shared" si="199"/>
        <v>#N/A</v>
      </c>
      <c r="SB45" s="199" t="e">
        <f t="shared" si="200"/>
        <v>#N/A</v>
      </c>
      <c r="SC45" s="200" t="e">
        <f t="shared" si="201"/>
        <v>#N/A</v>
      </c>
      <c r="SD45" s="200">
        <f t="shared" si="202"/>
        <v>0</v>
      </c>
      <c r="SE45" s="200">
        <f t="shared" si="203"/>
        <v>0</v>
      </c>
      <c r="SF45" s="200" t="e">
        <f t="shared" si="204"/>
        <v>#N/A</v>
      </c>
      <c r="SG45" s="210">
        <f t="shared" si="205"/>
        <v>0</v>
      </c>
      <c r="SH45" s="202">
        <f t="shared" si="206"/>
        <v>0</v>
      </c>
      <c r="SK45" s="166"/>
      <c r="SL45" s="226"/>
      <c r="SM45" s="214"/>
      <c r="SN45" s="215"/>
      <c r="SO45" s="215"/>
      <c r="SP45" s="216"/>
      <c r="SQ45" s="209"/>
      <c r="SR45" s="209" t="e">
        <f t="shared" si="207"/>
        <v>#N/A</v>
      </c>
      <c r="SS45" s="199" t="e">
        <f t="shared" si="208"/>
        <v>#N/A</v>
      </c>
      <c r="ST45" s="200" t="e">
        <f t="shared" si="209"/>
        <v>#N/A</v>
      </c>
      <c r="SU45" s="200">
        <f t="shared" si="210"/>
        <v>0</v>
      </c>
      <c r="SV45" s="200">
        <f t="shared" si="211"/>
        <v>0</v>
      </c>
      <c r="SW45" s="200" t="e">
        <f t="shared" si="212"/>
        <v>#N/A</v>
      </c>
      <c r="SX45" s="210">
        <f t="shared" si="213"/>
        <v>0</v>
      </c>
      <c r="SY45" s="202">
        <f t="shared" si="214"/>
        <v>0</v>
      </c>
    </row>
    <row r="46" spans="2:519" ht="72.75" customHeight="1" thickTop="1" thickBot="1">
      <c r="B46" s="203" t="s">
        <v>215</v>
      </c>
      <c r="C46" s="232">
        <v>4.3</v>
      </c>
      <c r="D46" s="170" t="s">
        <v>265</v>
      </c>
      <c r="E46" s="231" t="s">
        <v>144</v>
      </c>
      <c r="F46" s="228">
        <v>1</v>
      </c>
      <c r="G46" s="207">
        <v>0</v>
      </c>
      <c r="H46" s="229">
        <f>G46*F46</f>
        <v>0</v>
      </c>
      <c r="I46" s="646"/>
      <c r="L46" s="375" t="s">
        <v>215</v>
      </c>
      <c r="M46" s="405">
        <v>4.3</v>
      </c>
      <c r="N46" s="377" t="s">
        <v>265</v>
      </c>
      <c r="O46" s="404" t="s">
        <v>144</v>
      </c>
      <c r="P46" s="401">
        <v>1</v>
      </c>
      <c r="Q46" s="380">
        <v>45000</v>
      </c>
      <c r="R46" s="402">
        <f>Q46*P46</f>
        <v>45000</v>
      </c>
      <c r="S46" s="162">
        <f t="shared" si="423"/>
        <v>1</v>
      </c>
      <c r="T46" s="190">
        <f t="shared" si="11"/>
        <v>1</v>
      </c>
      <c r="U46" s="190">
        <f t="shared" si="216"/>
        <v>1</v>
      </c>
      <c r="V46" s="190">
        <f t="shared" si="12"/>
        <v>1</v>
      </c>
      <c r="W46" s="190">
        <f t="shared" si="13"/>
        <v>1</v>
      </c>
      <c r="X46" s="200">
        <f t="shared" si="14"/>
        <v>1</v>
      </c>
      <c r="Y46" s="210">
        <f t="shared" si="15"/>
        <v>45000</v>
      </c>
      <c r="Z46" s="202">
        <f t="shared" si="16"/>
        <v>0</v>
      </c>
      <c r="AA46" s="185"/>
      <c r="AB46" s="185"/>
      <c r="AC46" s="375" t="s">
        <v>215</v>
      </c>
      <c r="AD46" s="405">
        <v>4.3</v>
      </c>
      <c r="AE46" s="377" t="s">
        <v>265</v>
      </c>
      <c r="AF46" s="404" t="s">
        <v>144</v>
      </c>
      <c r="AG46" s="401">
        <v>1</v>
      </c>
      <c r="AH46" s="380">
        <v>48555</v>
      </c>
      <c r="AI46" s="402">
        <f>AH46*AG46</f>
        <v>48555</v>
      </c>
      <c r="AJ46" s="162">
        <f t="shared" si="424"/>
        <v>1</v>
      </c>
      <c r="AK46" s="190">
        <f t="shared" si="425"/>
        <v>1</v>
      </c>
      <c r="AL46" s="190">
        <f t="shared" si="426"/>
        <v>1</v>
      </c>
      <c r="AM46" s="190">
        <f t="shared" si="427"/>
        <v>1</v>
      </c>
      <c r="AN46" s="190">
        <f t="shared" si="428"/>
        <v>1</v>
      </c>
      <c r="AO46" s="200">
        <f t="shared" si="429"/>
        <v>1</v>
      </c>
      <c r="AP46" s="210">
        <f t="shared" si="430"/>
        <v>48555</v>
      </c>
      <c r="AQ46" s="202">
        <f t="shared" si="431"/>
        <v>0</v>
      </c>
      <c r="AR46" s="185"/>
      <c r="AS46" s="185"/>
      <c r="AT46" s="461" t="s">
        <v>215</v>
      </c>
      <c r="AU46" s="481">
        <v>4.3</v>
      </c>
      <c r="AV46" s="170" t="s">
        <v>265</v>
      </c>
      <c r="AW46" s="479" t="s">
        <v>144</v>
      </c>
      <c r="AX46" s="464">
        <v>1</v>
      </c>
      <c r="AY46" s="455">
        <v>75000</v>
      </c>
      <c r="AZ46" s="466">
        <f>AY46*AX46</f>
        <v>75000</v>
      </c>
      <c r="BA46" s="162">
        <f t="shared" si="432"/>
        <v>1</v>
      </c>
      <c r="BB46" s="190">
        <f t="shared" si="433"/>
        <v>1</v>
      </c>
      <c r="BC46" s="190">
        <f t="shared" si="434"/>
        <v>1</v>
      </c>
      <c r="BD46" s="190">
        <f t="shared" si="435"/>
        <v>1</v>
      </c>
      <c r="BE46" s="190">
        <f t="shared" si="436"/>
        <v>1</v>
      </c>
      <c r="BF46" s="200">
        <f t="shared" si="437"/>
        <v>1</v>
      </c>
      <c r="BG46" s="210">
        <f t="shared" si="438"/>
        <v>75000</v>
      </c>
      <c r="BH46" s="202">
        <f t="shared" si="439"/>
        <v>0</v>
      </c>
      <c r="BK46" s="461" t="s">
        <v>215</v>
      </c>
      <c r="BL46" s="540">
        <v>4.3</v>
      </c>
      <c r="BM46" s="522" t="s">
        <v>265</v>
      </c>
      <c r="BN46" s="539" t="s">
        <v>144</v>
      </c>
      <c r="BO46" s="536">
        <v>1</v>
      </c>
      <c r="BP46" s="380">
        <v>88566.62999999999</v>
      </c>
      <c r="BQ46" s="537">
        <f t="shared" si="440"/>
        <v>88566.62999999999</v>
      </c>
      <c r="BR46" s="162">
        <f t="shared" si="441"/>
        <v>1</v>
      </c>
      <c r="BS46" s="190">
        <f t="shared" si="442"/>
        <v>1</v>
      </c>
      <c r="BT46" s="190">
        <f t="shared" si="443"/>
        <v>1</v>
      </c>
      <c r="BU46" s="190">
        <f t="shared" si="444"/>
        <v>1</v>
      </c>
      <c r="BV46" s="190">
        <f t="shared" si="445"/>
        <v>1</v>
      </c>
      <c r="BW46" s="200">
        <f t="shared" si="446"/>
        <v>1</v>
      </c>
      <c r="BX46" s="210">
        <f t="shared" si="447"/>
        <v>88567</v>
      </c>
      <c r="BY46" s="202">
        <f t="shared" si="448"/>
        <v>-0.3700000000098953</v>
      </c>
      <c r="CB46" s="461" t="s">
        <v>215</v>
      </c>
      <c r="CC46" s="540">
        <v>4.3</v>
      </c>
      <c r="CD46" s="522" t="s">
        <v>265</v>
      </c>
      <c r="CE46" s="539" t="s">
        <v>144</v>
      </c>
      <c r="CF46" s="536">
        <v>1</v>
      </c>
      <c r="CG46" s="380">
        <v>42000</v>
      </c>
      <c r="CH46" s="537">
        <f>CG46*CF46</f>
        <v>42000</v>
      </c>
      <c r="CI46" s="162">
        <f t="shared" si="449"/>
        <v>1</v>
      </c>
      <c r="CJ46" s="190">
        <f t="shared" si="450"/>
        <v>1</v>
      </c>
      <c r="CK46" s="190">
        <f t="shared" si="451"/>
        <v>1</v>
      </c>
      <c r="CL46" s="190">
        <f t="shared" si="452"/>
        <v>1</v>
      </c>
      <c r="CM46" s="190">
        <f t="shared" si="453"/>
        <v>1</v>
      </c>
      <c r="CN46" s="200">
        <f t="shared" si="454"/>
        <v>1</v>
      </c>
      <c r="CO46" s="210">
        <f t="shared" si="455"/>
        <v>42000</v>
      </c>
      <c r="CP46" s="202">
        <f t="shared" si="456"/>
        <v>0</v>
      </c>
      <c r="CS46" s="461" t="s">
        <v>215</v>
      </c>
      <c r="CT46" s="540">
        <v>4.3</v>
      </c>
      <c r="CU46" s="522" t="s">
        <v>265</v>
      </c>
      <c r="CV46" s="539" t="s">
        <v>144</v>
      </c>
      <c r="CW46" s="536">
        <v>1</v>
      </c>
      <c r="CX46" s="565">
        <v>125665</v>
      </c>
      <c r="CY46" s="537">
        <f t="shared" si="457"/>
        <v>125665</v>
      </c>
      <c r="CZ46" s="162">
        <f t="shared" si="458"/>
        <v>1</v>
      </c>
      <c r="DA46" s="190">
        <f t="shared" si="459"/>
        <v>1</v>
      </c>
      <c r="DB46" s="190">
        <f t="shared" si="460"/>
        <v>1</v>
      </c>
      <c r="DC46" s="190">
        <f t="shared" si="461"/>
        <v>1</v>
      </c>
      <c r="DD46" s="190">
        <f t="shared" si="462"/>
        <v>1</v>
      </c>
      <c r="DE46" s="200">
        <f t="shared" si="463"/>
        <v>1</v>
      </c>
      <c r="DF46" s="210">
        <f t="shared" si="464"/>
        <v>125665</v>
      </c>
      <c r="DG46" s="202">
        <f t="shared" si="465"/>
        <v>0</v>
      </c>
      <c r="DJ46" s="461" t="s">
        <v>215</v>
      </c>
      <c r="DK46" s="540">
        <v>4.3</v>
      </c>
      <c r="DL46" s="569" t="s">
        <v>265</v>
      </c>
      <c r="DM46" s="539" t="s">
        <v>144</v>
      </c>
      <c r="DN46" s="536">
        <v>1</v>
      </c>
      <c r="DO46" s="380">
        <v>67509.203999999998</v>
      </c>
      <c r="DP46" s="537">
        <f>DO46*DN46</f>
        <v>67509.203999999998</v>
      </c>
      <c r="DQ46" s="162">
        <f t="shared" si="466"/>
        <v>1</v>
      </c>
      <c r="DR46" s="190">
        <f t="shared" si="467"/>
        <v>1</v>
      </c>
      <c r="DS46" s="190">
        <f t="shared" si="468"/>
        <v>1</v>
      </c>
      <c r="DT46" s="190">
        <f t="shared" si="469"/>
        <v>1</v>
      </c>
      <c r="DU46" s="190">
        <f t="shared" si="470"/>
        <v>1</v>
      </c>
      <c r="DV46" s="200">
        <f t="shared" si="471"/>
        <v>1</v>
      </c>
      <c r="DW46" s="210">
        <f t="shared" si="472"/>
        <v>67509</v>
      </c>
      <c r="DX46" s="202">
        <f t="shared" si="473"/>
        <v>0.20399999999790452</v>
      </c>
      <c r="EA46" s="461" t="s">
        <v>215</v>
      </c>
      <c r="EB46" s="540">
        <v>4.3</v>
      </c>
      <c r="EC46" s="522" t="s">
        <v>265</v>
      </c>
      <c r="ED46" s="539" t="s">
        <v>144</v>
      </c>
      <c r="EE46" s="536">
        <v>1</v>
      </c>
      <c r="EF46" s="380">
        <v>48000</v>
      </c>
      <c r="EG46" s="381">
        <f t="shared" si="47"/>
        <v>48000</v>
      </c>
      <c r="EH46" s="162">
        <f t="shared" si="474"/>
        <v>1</v>
      </c>
      <c r="EI46" s="190">
        <f t="shared" si="475"/>
        <v>1</v>
      </c>
      <c r="EJ46" s="190">
        <f t="shared" si="476"/>
        <v>1</v>
      </c>
      <c r="EK46" s="190">
        <f t="shared" si="477"/>
        <v>1</v>
      </c>
      <c r="EL46" s="190">
        <f t="shared" si="478"/>
        <v>1</v>
      </c>
      <c r="EM46" s="200">
        <f t="shared" si="479"/>
        <v>1</v>
      </c>
      <c r="EN46" s="210">
        <f t="shared" si="480"/>
        <v>48000</v>
      </c>
      <c r="EO46" s="202">
        <f t="shared" si="481"/>
        <v>0</v>
      </c>
      <c r="ER46" s="461" t="s">
        <v>215</v>
      </c>
      <c r="ES46" s="540">
        <v>4.3</v>
      </c>
      <c r="ET46" s="522" t="s">
        <v>265</v>
      </c>
      <c r="EU46" s="539" t="s">
        <v>144</v>
      </c>
      <c r="EV46" s="536">
        <v>1</v>
      </c>
      <c r="EW46" s="380">
        <v>88126</v>
      </c>
      <c r="EX46" s="537">
        <f t="shared" si="482"/>
        <v>88126</v>
      </c>
      <c r="EY46" s="162">
        <f t="shared" si="483"/>
        <v>1</v>
      </c>
      <c r="EZ46" s="190">
        <f t="shared" si="484"/>
        <v>1</v>
      </c>
      <c r="FA46" s="190">
        <f t="shared" si="485"/>
        <v>1</v>
      </c>
      <c r="FB46" s="190">
        <f t="shared" si="486"/>
        <v>1</v>
      </c>
      <c r="FC46" s="190">
        <f t="shared" si="487"/>
        <v>1</v>
      </c>
      <c r="FD46" s="200">
        <f t="shared" si="488"/>
        <v>1</v>
      </c>
      <c r="FE46" s="210">
        <f t="shared" si="489"/>
        <v>88126</v>
      </c>
      <c r="FF46" s="202">
        <f t="shared" si="490"/>
        <v>0</v>
      </c>
      <c r="FI46" s="461" t="s">
        <v>215</v>
      </c>
      <c r="FJ46" s="540">
        <v>4.3</v>
      </c>
      <c r="FK46" s="522" t="s">
        <v>265</v>
      </c>
      <c r="FL46" s="539" t="s">
        <v>144</v>
      </c>
      <c r="FM46" s="536">
        <v>1</v>
      </c>
      <c r="FN46" s="380">
        <v>58494</v>
      </c>
      <c r="FO46" s="537">
        <f>FN46*FM46</f>
        <v>58494</v>
      </c>
      <c r="FP46" s="162">
        <f t="shared" si="491"/>
        <v>1</v>
      </c>
      <c r="FQ46" s="190">
        <f t="shared" si="492"/>
        <v>1</v>
      </c>
      <c r="FR46" s="190">
        <f t="shared" si="493"/>
        <v>1</v>
      </c>
      <c r="FS46" s="190">
        <f t="shared" si="494"/>
        <v>1</v>
      </c>
      <c r="FT46" s="190">
        <f t="shared" si="495"/>
        <v>1</v>
      </c>
      <c r="FU46" s="200">
        <f t="shared" si="496"/>
        <v>1</v>
      </c>
      <c r="FV46" s="210">
        <f t="shared" si="497"/>
        <v>58494</v>
      </c>
      <c r="FW46" s="202">
        <f t="shared" si="498"/>
        <v>0</v>
      </c>
      <c r="FZ46" s="461" t="s">
        <v>215</v>
      </c>
      <c r="GA46" s="540">
        <v>4.3</v>
      </c>
      <c r="GB46" s="522" t="s">
        <v>265</v>
      </c>
      <c r="GC46" s="539" t="s">
        <v>144</v>
      </c>
      <c r="GD46" s="536">
        <v>1</v>
      </c>
      <c r="GE46" s="582">
        <v>51200</v>
      </c>
      <c r="GF46" s="537">
        <f>GE46*GD46</f>
        <v>51200</v>
      </c>
      <c r="GG46" s="162">
        <f t="shared" si="499"/>
        <v>1</v>
      </c>
      <c r="GH46" s="190">
        <f t="shared" si="500"/>
        <v>1</v>
      </c>
      <c r="GI46" s="190">
        <f t="shared" si="501"/>
        <v>1</v>
      </c>
      <c r="GJ46" s="190">
        <f t="shared" si="502"/>
        <v>1</v>
      </c>
      <c r="GK46" s="190">
        <f t="shared" si="503"/>
        <v>1</v>
      </c>
      <c r="GL46" s="200">
        <f t="shared" si="504"/>
        <v>1</v>
      </c>
      <c r="GM46" s="210">
        <f t="shared" si="505"/>
        <v>51200</v>
      </c>
      <c r="GN46" s="202">
        <f t="shared" si="506"/>
        <v>0</v>
      </c>
      <c r="GQ46" s="461" t="s">
        <v>215</v>
      </c>
      <c r="GR46" s="540">
        <v>4.3</v>
      </c>
      <c r="GS46" s="522" t="s">
        <v>265</v>
      </c>
      <c r="GT46" s="539" t="s">
        <v>144</v>
      </c>
      <c r="GU46" s="536">
        <v>1</v>
      </c>
      <c r="GV46" s="380">
        <v>50000</v>
      </c>
      <c r="GW46" s="537">
        <f>GV46*GU46</f>
        <v>50000</v>
      </c>
      <c r="GX46" s="162">
        <f t="shared" si="507"/>
        <v>1</v>
      </c>
      <c r="GY46" s="190">
        <f t="shared" si="508"/>
        <v>1</v>
      </c>
      <c r="GZ46" s="190">
        <f t="shared" si="509"/>
        <v>1</v>
      </c>
      <c r="HA46" s="190">
        <f t="shared" si="510"/>
        <v>1</v>
      </c>
      <c r="HB46" s="190">
        <f t="shared" si="511"/>
        <v>1</v>
      </c>
      <c r="HC46" s="200">
        <f t="shared" si="512"/>
        <v>1</v>
      </c>
      <c r="HD46" s="210">
        <f t="shared" si="513"/>
        <v>50000</v>
      </c>
      <c r="HE46" s="202">
        <f t="shared" si="514"/>
        <v>0</v>
      </c>
      <c r="HH46" s="461" t="s">
        <v>215</v>
      </c>
      <c r="HI46" s="540">
        <v>4.3</v>
      </c>
      <c r="HJ46" s="522" t="s">
        <v>265</v>
      </c>
      <c r="HK46" s="539" t="s">
        <v>144</v>
      </c>
      <c r="HL46" s="536">
        <v>1</v>
      </c>
      <c r="HM46" s="380">
        <v>51525</v>
      </c>
      <c r="HN46" s="537">
        <f>HM46*HL46</f>
        <v>51525</v>
      </c>
      <c r="HO46" s="162">
        <f t="shared" si="515"/>
        <v>1</v>
      </c>
      <c r="HP46" s="190">
        <f t="shared" si="516"/>
        <v>1</v>
      </c>
      <c r="HQ46" s="190">
        <f t="shared" si="517"/>
        <v>1</v>
      </c>
      <c r="HR46" s="190">
        <f t="shared" si="518"/>
        <v>1</v>
      </c>
      <c r="HS46" s="190">
        <f t="shared" si="519"/>
        <v>1</v>
      </c>
      <c r="HT46" s="200">
        <f t="shared" si="520"/>
        <v>1</v>
      </c>
      <c r="HU46" s="210">
        <f t="shared" si="521"/>
        <v>51525</v>
      </c>
      <c r="HV46" s="202">
        <f t="shared" si="522"/>
        <v>0</v>
      </c>
      <c r="HY46" s="232"/>
      <c r="HZ46" s="170"/>
      <c r="IA46" s="212"/>
      <c r="IB46" s="228"/>
      <c r="IC46" s="207"/>
      <c r="ID46" s="229"/>
      <c r="IE46" s="209"/>
      <c r="IF46" s="209" t="e">
        <f t="shared" si="79"/>
        <v>#N/A</v>
      </c>
      <c r="IG46" s="199" t="e">
        <f t="shared" si="80"/>
        <v>#N/A</v>
      </c>
      <c r="IH46" s="200" t="e">
        <f t="shared" si="81"/>
        <v>#N/A</v>
      </c>
      <c r="II46" s="200">
        <f t="shared" si="82"/>
        <v>0</v>
      </c>
      <c r="IJ46" s="200">
        <f t="shared" si="83"/>
        <v>0</v>
      </c>
      <c r="IK46" s="200" t="e">
        <f t="shared" si="84"/>
        <v>#N/A</v>
      </c>
      <c r="IL46" s="210">
        <f t="shared" si="85"/>
        <v>0</v>
      </c>
      <c r="IM46" s="202">
        <f t="shared" si="86"/>
        <v>0</v>
      </c>
      <c r="IP46" s="232"/>
      <c r="IQ46" s="170"/>
      <c r="IR46" s="212"/>
      <c r="IS46" s="228"/>
      <c r="IT46" s="207"/>
      <c r="IU46" s="229"/>
      <c r="IV46" s="209"/>
      <c r="IW46" s="209" t="e">
        <f t="shared" si="87"/>
        <v>#N/A</v>
      </c>
      <c r="IX46" s="199" t="e">
        <f t="shared" si="88"/>
        <v>#N/A</v>
      </c>
      <c r="IY46" s="200" t="e">
        <f t="shared" si="89"/>
        <v>#N/A</v>
      </c>
      <c r="IZ46" s="200">
        <f t="shared" si="90"/>
        <v>0</v>
      </c>
      <c r="JA46" s="200">
        <f t="shared" si="91"/>
        <v>0</v>
      </c>
      <c r="JB46" s="200" t="e">
        <f t="shared" si="92"/>
        <v>#N/A</v>
      </c>
      <c r="JC46" s="210">
        <f t="shared" si="93"/>
        <v>0</v>
      </c>
      <c r="JD46" s="202">
        <f t="shared" si="94"/>
        <v>0</v>
      </c>
      <c r="JG46" s="232"/>
      <c r="JH46" s="170"/>
      <c r="JI46" s="212"/>
      <c r="JJ46" s="228"/>
      <c r="JK46" s="207"/>
      <c r="JL46" s="229"/>
      <c r="JM46" s="209"/>
      <c r="JN46" s="209" t="e">
        <f t="shared" si="95"/>
        <v>#N/A</v>
      </c>
      <c r="JO46" s="199" t="e">
        <f t="shared" si="96"/>
        <v>#N/A</v>
      </c>
      <c r="JP46" s="200" t="e">
        <f t="shared" si="97"/>
        <v>#N/A</v>
      </c>
      <c r="JQ46" s="200">
        <f t="shared" si="98"/>
        <v>0</v>
      </c>
      <c r="JR46" s="200">
        <f t="shared" si="99"/>
        <v>0</v>
      </c>
      <c r="JS46" s="200" t="e">
        <f t="shared" si="100"/>
        <v>#N/A</v>
      </c>
      <c r="JT46" s="210">
        <f t="shared" si="101"/>
        <v>0</v>
      </c>
      <c r="JU46" s="202">
        <f t="shared" si="102"/>
        <v>0</v>
      </c>
      <c r="JX46" s="232"/>
      <c r="JY46" s="170"/>
      <c r="JZ46" s="212"/>
      <c r="KA46" s="228"/>
      <c r="KB46" s="207"/>
      <c r="KC46" s="229"/>
      <c r="KD46" s="209"/>
      <c r="KE46" s="209" t="e">
        <f t="shared" si="103"/>
        <v>#N/A</v>
      </c>
      <c r="KF46" s="199" t="e">
        <f t="shared" si="104"/>
        <v>#N/A</v>
      </c>
      <c r="KG46" s="200" t="e">
        <f t="shared" si="105"/>
        <v>#N/A</v>
      </c>
      <c r="KH46" s="200">
        <f t="shared" si="106"/>
        <v>0</v>
      </c>
      <c r="KI46" s="200">
        <f t="shared" si="107"/>
        <v>0</v>
      </c>
      <c r="KJ46" s="200" t="e">
        <f t="shared" si="108"/>
        <v>#N/A</v>
      </c>
      <c r="KK46" s="210">
        <f t="shared" si="109"/>
        <v>0</v>
      </c>
      <c r="KL46" s="202">
        <f t="shared" si="110"/>
        <v>0</v>
      </c>
      <c r="KO46" s="232"/>
      <c r="KP46" s="170"/>
      <c r="KQ46" s="212"/>
      <c r="KR46" s="228"/>
      <c r="KS46" s="207"/>
      <c r="KT46" s="229"/>
      <c r="KU46" s="209"/>
      <c r="KV46" s="209" t="e">
        <f t="shared" si="111"/>
        <v>#N/A</v>
      </c>
      <c r="KW46" s="199" t="e">
        <f t="shared" si="112"/>
        <v>#N/A</v>
      </c>
      <c r="KX46" s="200" t="e">
        <f t="shared" si="113"/>
        <v>#N/A</v>
      </c>
      <c r="KY46" s="200">
        <f t="shared" si="114"/>
        <v>0</v>
      </c>
      <c r="KZ46" s="200">
        <f t="shared" si="115"/>
        <v>0</v>
      </c>
      <c r="LA46" s="200" t="e">
        <f t="shared" si="116"/>
        <v>#N/A</v>
      </c>
      <c r="LB46" s="210">
        <f t="shared" si="117"/>
        <v>0</v>
      </c>
      <c r="LC46" s="202">
        <f t="shared" si="118"/>
        <v>0</v>
      </c>
      <c r="LF46" s="232"/>
      <c r="LG46" s="170"/>
      <c r="LH46" s="212"/>
      <c r="LI46" s="228"/>
      <c r="LJ46" s="207"/>
      <c r="LK46" s="229"/>
      <c r="LL46" s="209"/>
      <c r="LM46" s="209" t="e">
        <f t="shared" si="119"/>
        <v>#N/A</v>
      </c>
      <c r="LN46" s="199" t="e">
        <f t="shared" si="120"/>
        <v>#N/A</v>
      </c>
      <c r="LO46" s="200" t="e">
        <f t="shared" si="121"/>
        <v>#N/A</v>
      </c>
      <c r="LP46" s="200">
        <f t="shared" si="122"/>
        <v>0</v>
      </c>
      <c r="LQ46" s="200">
        <f t="shared" si="123"/>
        <v>0</v>
      </c>
      <c r="LR46" s="200" t="e">
        <f t="shared" si="124"/>
        <v>#N/A</v>
      </c>
      <c r="LS46" s="210">
        <f t="shared" si="125"/>
        <v>0</v>
      </c>
      <c r="LT46" s="202">
        <f t="shared" si="126"/>
        <v>0</v>
      </c>
      <c r="LW46" s="232"/>
      <c r="LX46" s="170"/>
      <c r="LY46" s="212"/>
      <c r="LZ46" s="228"/>
      <c r="MA46" s="207"/>
      <c r="MB46" s="229"/>
      <c r="MC46" s="209"/>
      <c r="MD46" s="209" t="e">
        <f t="shared" si="127"/>
        <v>#N/A</v>
      </c>
      <c r="ME46" s="199" t="e">
        <f t="shared" si="128"/>
        <v>#N/A</v>
      </c>
      <c r="MF46" s="200" t="e">
        <f t="shared" si="129"/>
        <v>#N/A</v>
      </c>
      <c r="MG46" s="200">
        <f t="shared" si="130"/>
        <v>0</v>
      </c>
      <c r="MH46" s="200">
        <f t="shared" si="131"/>
        <v>0</v>
      </c>
      <c r="MI46" s="200" t="e">
        <f t="shared" si="132"/>
        <v>#N/A</v>
      </c>
      <c r="MJ46" s="210">
        <f t="shared" si="133"/>
        <v>0</v>
      </c>
      <c r="MK46" s="202">
        <f t="shared" si="134"/>
        <v>0</v>
      </c>
      <c r="MN46" s="232"/>
      <c r="MO46" s="170"/>
      <c r="MP46" s="212"/>
      <c r="MQ46" s="228"/>
      <c r="MR46" s="207"/>
      <c r="MS46" s="229"/>
      <c r="MT46" s="209"/>
      <c r="MU46" s="209" t="e">
        <f t="shared" si="135"/>
        <v>#N/A</v>
      </c>
      <c r="MV46" s="199" t="e">
        <f t="shared" si="136"/>
        <v>#N/A</v>
      </c>
      <c r="MW46" s="200" t="e">
        <f t="shared" si="137"/>
        <v>#N/A</v>
      </c>
      <c r="MX46" s="200">
        <f t="shared" si="138"/>
        <v>0</v>
      </c>
      <c r="MY46" s="200">
        <f t="shared" si="139"/>
        <v>0</v>
      </c>
      <c r="MZ46" s="200" t="e">
        <f t="shared" si="140"/>
        <v>#N/A</v>
      </c>
      <c r="NA46" s="210">
        <f t="shared" si="141"/>
        <v>0</v>
      </c>
      <c r="NB46" s="202">
        <f t="shared" si="142"/>
        <v>0</v>
      </c>
      <c r="NE46" s="232"/>
      <c r="NF46" s="170"/>
      <c r="NG46" s="212"/>
      <c r="NH46" s="228"/>
      <c r="NI46" s="207"/>
      <c r="NJ46" s="229"/>
      <c r="NK46" s="209"/>
      <c r="NL46" s="209" t="e">
        <f t="shared" si="143"/>
        <v>#N/A</v>
      </c>
      <c r="NM46" s="199" t="e">
        <f t="shared" si="144"/>
        <v>#N/A</v>
      </c>
      <c r="NN46" s="200" t="e">
        <f t="shared" si="145"/>
        <v>#N/A</v>
      </c>
      <c r="NO46" s="200">
        <f t="shared" si="146"/>
        <v>0</v>
      </c>
      <c r="NP46" s="200">
        <f t="shared" si="147"/>
        <v>0</v>
      </c>
      <c r="NQ46" s="200" t="e">
        <f t="shared" si="148"/>
        <v>#N/A</v>
      </c>
      <c r="NR46" s="210">
        <f t="shared" si="149"/>
        <v>0</v>
      </c>
      <c r="NS46" s="202">
        <f t="shared" si="150"/>
        <v>0</v>
      </c>
      <c r="NV46" s="232"/>
      <c r="NW46" s="170"/>
      <c r="NX46" s="212"/>
      <c r="NY46" s="228"/>
      <c r="NZ46" s="207"/>
      <c r="OA46" s="229"/>
      <c r="OB46" s="209"/>
      <c r="OC46" s="209" t="e">
        <f t="shared" si="151"/>
        <v>#N/A</v>
      </c>
      <c r="OD46" s="199" t="e">
        <f t="shared" si="152"/>
        <v>#N/A</v>
      </c>
      <c r="OE46" s="200" t="e">
        <f t="shared" si="153"/>
        <v>#N/A</v>
      </c>
      <c r="OF46" s="200">
        <f t="shared" si="154"/>
        <v>0</v>
      </c>
      <c r="OG46" s="200">
        <f t="shared" si="155"/>
        <v>0</v>
      </c>
      <c r="OH46" s="200" t="e">
        <f t="shared" si="156"/>
        <v>#N/A</v>
      </c>
      <c r="OI46" s="210">
        <f t="shared" si="157"/>
        <v>0</v>
      </c>
      <c r="OJ46" s="202">
        <f t="shared" si="158"/>
        <v>0</v>
      </c>
      <c r="OM46" s="232"/>
      <c r="ON46" s="170"/>
      <c r="OO46" s="212"/>
      <c r="OP46" s="228"/>
      <c r="OQ46" s="207"/>
      <c r="OR46" s="229"/>
      <c r="OS46" s="209"/>
      <c r="OT46" s="209" t="e">
        <f t="shared" si="159"/>
        <v>#N/A</v>
      </c>
      <c r="OU46" s="199" t="e">
        <f t="shared" si="160"/>
        <v>#N/A</v>
      </c>
      <c r="OV46" s="200" t="e">
        <f t="shared" si="161"/>
        <v>#N/A</v>
      </c>
      <c r="OW46" s="200">
        <f t="shared" si="162"/>
        <v>0</v>
      </c>
      <c r="OX46" s="200">
        <f t="shared" si="163"/>
        <v>0</v>
      </c>
      <c r="OY46" s="200" t="e">
        <f t="shared" si="164"/>
        <v>#N/A</v>
      </c>
      <c r="OZ46" s="210">
        <f t="shared" si="165"/>
        <v>0</v>
      </c>
      <c r="PA46" s="202">
        <f t="shared" si="166"/>
        <v>0</v>
      </c>
      <c r="PD46" s="232"/>
      <c r="PE46" s="170"/>
      <c r="PF46" s="212"/>
      <c r="PG46" s="228"/>
      <c r="PH46" s="207"/>
      <c r="PI46" s="229"/>
      <c r="PJ46" s="209"/>
      <c r="PK46" s="209" t="e">
        <f t="shared" si="167"/>
        <v>#N/A</v>
      </c>
      <c r="PL46" s="199" t="e">
        <f t="shared" si="168"/>
        <v>#N/A</v>
      </c>
      <c r="PM46" s="200" t="e">
        <f t="shared" si="169"/>
        <v>#N/A</v>
      </c>
      <c r="PN46" s="200">
        <f t="shared" si="170"/>
        <v>0</v>
      </c>
      <c r="PO46" s="200">
        <f t="shared" si="171"/>
        <v>0</v>
      </c>
      <c r="PP46" s="200" t="e">
        <f t="shared" si="172"/>
        <v>#N/A</v>
      </c>
      <c r="PQ46" s="210">
        <f t="shared" si="173"/>
        <v>0</v>
      </c>
      <c r="PR46" s="202">
        <f t="shared" si="174"/>
        <v>0</v>
      </c>
      <c r="PU46" s="232"/>
      <c r="PV46" s="170"/>
      <c r="PW46" s="212"/>
      <c r="PX46" s="228"/>
      <c r="PY46" s="207"/>
      <c r="PZ46" s="229"/>
      <c r="QA46" s="209"/>
      <c r="QB46" s="209" t="e">
        <f t="shared" si="175"/>
        <v>#N/A</v>
      </c>
      <c r="QC46" s="199" t="e">
        <f t="shared" si="176"/>
        <v>#N/A</v>
      </c>
      <c r="QD46" s="200" t="e">
        <f t="shared" si="177"/>
        <v>#N/A</v>
      </c>
      <c r="QE46" s="200">
        <f t="shared" si="178"/>
        <v>0</v>
      </c>
      <c r="QF46" s="200">
        <f t="shared" si="179"/>
        <v>0</v>
      </c>
      <c r="QG46" s="200" t="e">
        <f t="shared" si="180"/>
        <v>#N/A</v>
      </c>
      <c r="QH46" s="210">
        <f t="shared" si="181"/>
        <v>0</v>
      </c>
      <c r="QI46" s="202">
        <f t="shared" si="182"/>
        <v>0</v>
      </c>
      <c r="QL46" s="232"/>
      <c r="QM46" s="170"/>
      <c r="QN46" s="212"/>
      <c r="QO46" s="228"/>
      <c r="QP46" s="207"/>
      <c r="QQ46" s="229"/>
      <c r="QR46" s="209"/>
      <c r="QS46" s="209" t="e">
        <f t="shared" si="183"/>
        <v>#N/A</v>
      </c>
      <c r="QT46" s="199" t="e">
        <f t="shared" si="184"/>
        <v>#N/A</v>
      </c>
      <c r="QU46" s="200" t="e">
        <f t="shared" si="185"/>
        <v>#N/A</v>
      </c>
      <c r="QV46" s="200">
        <f t="shared" si="186"/>
        <v>0</v>
      </c>
      <c r="QW46" s="200">
        <f t="shared" si="187"/>
        <v>0</v>
      </c>
      <c r="QX46" s="200" t="e">
        <f t="shared" si="188"/>
        <v>#N/A</v>
      </c>
      <c r="QY46" s="210">
        <f t="shared" si="189"/>
        <v>0</v>
      </c>
      <c r="QZ46" s="202">
        <f t="shared" si="190"/>
        <v>0</v>
      </c>
      <c r="RC46" s="232"/>
      <c r="RD46" s="170"/>
      <c r="RE46" s="212"/>
      <c r="RF46" s="228"/>
      <c r="RG46" s="207"/>
      <c r="RH46" s="229"/>
      <c r="RI46" s="209"/>
      <c r="RJ46" s="209" t="e">
        <f t="shared" si="191"/>
        <v>#N/A</v>
      </c>
      <c r="RK46" s="199" t="e">
        <f t="shared" si="192"/>
        <v>#N/A</v>
      </c>
      <c r="RL46" s="200" t="e">
        <f t="shared" si="193"/>
        <v>#N/A</v>
      </c>
      <c r="RM46" s="200">
        <f t="shared" si="194"/>
        <v>0</v>
      </c>
      <c r="RN46" s="200">
        <f t="shared" si="195"/>
        <v>0</v>
      </c>
      <c r="RO46" s="200" t="e">
        <f t="shared" si="196"/>
        <v>#N/A</v>
      </c>
      <c r="RP46" s="210">
        <f t="shared" si="197"/>
        <v>0</v>
      </c>
      <c r="RQ46" s="202">
        <f t="shared" si="198"/>
        <v>0</v>
      </c>
      <c r="RT46" s="232"/>
      <c r="RU46" s="170"/>
      <c r="RV46" s="212"/>
      <c r="RW46" s="228"/>
      <c r="RX46" s="207"/>
      <c r="RY46" s="229"/>
      <c r="RZ46" s="209"/>
      <c r="SA46" s="209" t="e">
        <f t="shared" si="199"/>
        <v>#N/A</v>
      </c>
      <c r="SB46" s="199" t="e">
        <f t="shared" si="200"/>
        <v>#N/A</v>
      </c>
      <c r="SC46" s="200" t="e">
        <f t="shared" si="201"/>
        <v>#N/A</v>
      </c>
      <c r="SD46" s="200">
        <f t="shared" si="202"/>
        <v>0</v>
      </c>
      <c r="SE46" s="200">
        <f t="shared" si="203"/>
        <v>0</v>
      </c>
      <c r="SF46" s="200" t="e">
        <f t="shared" si="204"/>
        <v>#N/A</v>
      </c>
      <c r="SG46" s="210">
        <f t="shared" si="205"/>
        <v>0</v>
      </c>
      <c r="SH46" s="202">
        <f t="shared" si="206"/>
        <v>0</v>
      </c>
      <c r="SK46" s="232"/>
      <c r="SL46" s="170"/>
      <c r="SM46" s="212"/>
      <c r="SN46" s="228"/>
      <c r="SO46" s="207"/>
      <c r="SP46" s="229"/>
      <c r="SQ46" s="209"/>
      <c r="SR46" s="209" t="e">
        <f t="shared" si="207"/>
        <v>#N/A</v>
      </c>
      <c r="SS46" s="199" t="e">
        <f t="shared" si="208"/>
        <v>#N/A</v>
      </c>
      <c r="ST46" s="200" t="e">
        <f t="shared" si="209"/>
        <v>#N/A</v>
      </c>
      <c r="SU46" s="200">
        <f t="shared" si="210"/>
        <v>0</v>
      </c>
      <c r="SV46" s="200">
        <f t="shared" si="211"/>
        <v>0</v>
      </c>
      <c r="SW46" s="200" t="e">
        <f t="shared" si="212"/>
        <v>#N/A</v>
      </c>
      <c r="SX46" s="210">
        <f t="shared" si="213"/>
        <v>0</v>
      </c>
      <c r="SY46" s="202">
        <f t="shared" si="214"/>
        <v>0</v>
      </c>
    </row>
    <row r="47" spans="2:519" ht="105.75" customHeight="1" thickTop="1" thickBot="1">
      <c r="B47" s="203" t="s">
        <v>215</v>
      </c>
      <c r="C47" s="232">
        <v>4.4000000000000004</v>
      </c>
      <c r="D47" s="170" t="s">
        <v>266</v>
      </c>
      <c r="E47" s="227" t="s">
        <v>251</v>
      </c>
      <c r="F47" s="228">
        <v>1</v>
      </c>
      <c r="G47" s="207">
        <v>0</v>
      </c>
      <c r="H47" s="233">
        <f>G47*F47</f>
        <v>0</v>
      </c>
      <c r="I47" s="646"/>
      <c r="L47" s="375" t="s">
        <v>215</v>
      </c>
      <c r="M47" s="405">
        <v>4.4000000000000004</v>
      </c>
      <c r="N47" s="377" t="s">
        <v>266</v>
      </c>
      <c r="O47" s="400" t="s">
        <v>251</v>
      </c>
      <c r="P47" s="401">
        <v>1</v>
      </c>
      <c r="Q47" s="380">
        <v>1350000</v>
      </c>
      <c r="R47" s="406">
        <f>Q47*P47</f>
        <v>1350000</v>
      </c>
      <c r="S47" s="162">
        <f t="shared" si="423"/>
        <v>1</v>
      </c>
      <c r="T47" s="190">
        <f t="shared" si="11"/>
        <v>1</v>
      </c>
      <c r="U47" s="190">
        <f t="shared" si="216"/>
        <v>1</v>
      </c>
      <c r="V47" s="190">
        <f t="shared" si="12"/>
        <v>1</v>
      </c>
      <c r="W47" s="190">
        <f t="shared" si="13"/>
        <v>1</v>
      </c>
      <c r="X47" s="200">
        <f t="shared" si="14"/>
        <v>1</v>
      </c>
      <c r="Y47" s="210">
        <f t="shared" si="15"/>
        <v>1350000</v>
      </c>
      <c r="Z47" s="202">
        <f t="shared" si="16"/>
        <v>0</v>
      </c>
      <c r="AA47" s="185"/>
      <c r="AB47" s="185"/>
      <c r="AC47" s="375" t="s">
        <v>215</v>
      </c>
      <c r="AD47" s="405">
        <v>4.4000000000000004</v>
      </c>
      <c r="AE47" s="377" t="s">
        <v>266</v>
      </c>
      <c r="AF47" s="400" t="s">
        <v>251</v>
      </c>
      <c r="AG47" s="401">
        <v>1</v>
      </c>
      <c r="AH47" s="380">
        <v>809250</v>
      </c>
      <c r="AI47" s="406">
        <f>AH47*AG47</f>
        <v>809250</v>
      </c>
      <c r="AJ47" s="162">
        <f t="shared" si="424"/>
        <v>1</v>
      </c>
      <c r="AK47" s="190">
        <f t="shared" si="425"/>
        <v>1</v>
      </c>
      <c r="AL47" s="190">
        <f t="shared" si="426"/>
        <v>1</v>
      </c>
      <c r="AM47" s="190">
        <f t="shared" si="427"/>
        <v>1</v>
      </c>
      <c r="AN47" s="190">
        <f t="shared" si="428"/>
        <v>1</v>
      </c>
      <c r="AO47" s="200">
        <f t="shared" si="429"/>
        <v>1</v>
      </c>
      <c r="AP47" s="210">
        <f t="shared" si="430"/>
        <v>809250</v>
      </c>
      <c r="AQ47" s="202">
        <f t="shared" si="431"/>
        <v>0</v>
      </c>
      <c r="AR47" s="185"/>
      <c r="AS47" s="185"/>
      <c r="AT47" s="461" t="s">
        <v>215</v>
      </c>
      <c r="AU47" s="481">
        <v>4.4000000000000004</v>
      </c>
      <c r="AV47" s="170" t="s">
        <v>266</v>
      </c>
      <c r="AW47" s="477" t="s">
        <v>251</v>
      </c>
      <c r="AX47" s="464">
        <v>1</v>
      </c>
      <c r="AY47" s="455">
        <v>877000</v>
      </c>
      <c r="AZ47" s="482">
        <f>AY47*AX47</f>
        <v>877000</v>
      </c>
      <c r="BA47" s="162">
        <f t="shared" si="432"/>
        <v>1</v>
      </c>
      <c r="BB47" s="190">
        <f t="shared" si="433"/>
        <v>1</v>
      </c>
      <c r="BC47" s="190">
        <f t="shared" si="434"/>
        <v>1</v>
      </c>
      <c r="BD47" s="190">
        <f t="shared" si="435"/>
        <v>1</v>
      </c>
      <c r="BE47" s="190">
        <f t="shared" si="436"/>
        <v>1</v>
      </c>
      <c r="BF47" s="200">
        <f t="shared" si="437"/>
        <v>1</v>
      </c>
      <c r="BG47" s="210">
        <f t="shared" si="438"/>
        <v>877000</v>
      </c>
      <c r="BH47" s="202">
        <f t="shared" si="439"/>
        <v>0</v>
      </c>
      <c r="BK47" s="461" t="s">
        <v>215</v>
      </c>
      <c r="BL47" s="540">
        <v>4.4000000000000004</v>
      </c>
      <c r="BM47" s="522" t="s">
        <v>266</v>
      </c>
      <c r="BN47" s="535" t="s">
        <v>251</v>
      </c>
      <c r="BO47" s="536">
        <v>1</v>
      </c>
      <c r="BP47" s="380">
        <v>942941.24999999977</v>
      </c>
      <c r="BQ47" s="541">
        <f t="shared" si="440"/>
        <v>942941.24999999977</v>
      </c>
      <c r="BR47" s="162">
        <f t="shared" si="441"/>
        <v>1</v>
      </c>
      <c r="BS47" s="190">
        <f t="shared" si="442"/>
        <v>1</v>
      </c>
      <c r="BT47" s="190">
        <f t="shared" si="443"/>
        <v>1</v>
      </c>
      <c r="BU47" s="190">
        <f t="shared" si="444"/>
        <v>1</v>
      </c>
      <c r="BV47" s="190">
        <f t="shared" si="445"/>
        <v>1</v>
      </c>
      <c r="BW47" s="200">
        <f t="shared" si="446"/>
        <v>1</v>
      </c>
      <c r="BX47" s="210">
        <f t="shared" si="447"/>
        <v>942941</v>
      </c>
      <c r="BY47" s="202">
        <f t="shared" si="448"/>
        <v>0.24999999976716936</v>
      </c>
      <c r="CB47" s="461" t="s">
        <v>215</v>
      </c>
      <c r="CC47" s="540">
        <v>4.4000000000000004</v>
      </c>
      <c r="CD47" s="522" t="s">
        <v>266</v>
      </c>
      <c r="CE47" s="535" t="s">
        <v>251</v>
      </c>
      <c r="CF47" s="536">
        <v>1</v>
      </c>
      <c r="CG47" s="380">
        <v>1200000</v>
      </c>
      <c r="CH47" s="541">
        <f>CG47*CF47</f>
        <v>1200000</v>
      </c>
      <c r="CI47" s="162">
        <f t="shared" si="449"/>
        <v>1</v>
      </c>
      <c r="CJ47" s="190">
        <f t="shared" si="450"/>
        <v>1</v>
      </c>
      <c r="CK47" s="190">
        <f t="shared" si="451"/>
        <v>1</v>
      </c>
      <c r="CL47" s="190">
        <f t="shared" si="452"/>
        <v>1</v>
      </c>
      <c r="CM47" s="190">
        <f t="shared" si="453"/>
        <v>1</v>
      </c>
      <c r="CN47" s="200">
        <f t="shared" si="454"/>
        <v>1</v>
      </c>
      <c r="CO47" s="210">
        <f t="shared" si="455"/>
        <v>1200000</v>
      </c>
      <c r="CP47" s="202">
        <f t="shared" si="456"/>
        <v>0</v>
      </c>
      <c r="CS47" s="461" t="s">
        <v>215</v>
      </c>
      <c r="CT47" s="540">
        <v>4.4000000000000004</v>
      </c>
      <c r="CU47" s="522" t="s">
        <v>266</v>
      </c>
      <c r="CV47" s="535" t="s">
        <v>251</v>
      </c>
      <c r="CW47" s="536">
        <v>1</v>
      </c>
      <c r="CX47" s="565">
        <v>693739</v>
      </c>
      <c r="CY47" s="541">
        <f t="shared" si="457"/>
        <v>693739</v>
      </c>
      <c r="CZ47" s="162">
        <f t="shared" si="458"/>
        <v>1</v>
      </c>
      <c r="DA47" s="190">
        <f t="shared" si="459"/>
        <v>1</v>
      </c>
      <c r="DB47" s="190">
        <f t="shared" si="460"/>
        <v>1</v>
      </c>
      <c r="DC47" s="190">
        <f t="shared" si="461"/>
        <v>1</v>
      </c>
      <c r="DD47" s="190">
        <f t="shared" si="462"/>
        <v>1</v>
      </c>
      <c r="DE47" s="200">
        <f t="shared" si="463"/>
        <v>1</v>
      </c>
      <c r="DF47" s="210">
        <f t="shared" si="464"/>
        <v>693739</v>
      </c>
      <c r="DG47" s="202">
        <f t="shared" si="465"/>
        <v>0</v>
      </c>
      <c r="DJ47" s="461" t="s">
        <v>215</v>
      </c>
      <c r="DK47" s="540">
        <v>4.4000000000000004</v>
      </c>
      <c r="DL47" s="569" t="s">
        <v>266</v>
      </c>
      <c r="DM47" s="535" t="s">
        <v>251</v>
      </c>
      <c r="DN47" s="536">
        <v>1</v>
      </c>
      <c r="DO47" s="380">
        <v>889801.12199999997</v>
      </c>
      <c r="DP47" s="541">
        <f>DO47*DN47</f>
        <v>889801.12199999997</v>
      </c>
      <c r="DQ47" s="162">
        <f t="shared" si="466"/>
        <v>1</v>
      </c>
      <c r="DR47" s="190">
        <f t="shared" si="467"/>
        <v>1</v>
      </c>
      <c r="DS47" s="190">
        <f t="shared" si="468"/>
        <v>1</v>
      </c>
      <c r="DT47" s="190">
        <f t="shared" si="469"/>
        <v>1</v>
      </c>
      <c r="DU47" s="190">
        <f t="shared" si="470"/>
        <v>1</v>
      </c>
      <c r="DV47" s="200">
        <f t="shared" si="471"/>
        <v>1</v>
      </c>
      <c r="DW47" s="210">
        <f t="shared" si="472"/>
        <v>889801</v>
      </c>
      <c r="DX47" s="202">
        <f t="shared" si="473"/>
        <v>0.12199999997392297</v>
      </c>
      <c r="EA47" s="461" t="s">
        <v>215</v>
      </c>
      <c r="EB47" s="540">
        <v>4.4000000000000004</v>
      </c>
      <c r="EC47" s="522" t="s">
        <v>266</v>
      </c>
      <c r="ED47" s="535" t="s">
        <v>251</v>
      </c>
      <c r="EE47" s="536">
        <v>1</v>
      </c>
      <c r="EF47" s="380">
        <v>790300</v>
      </c>
      <c r="EG47" s="381">
        <f t="shared" si="47"/>
        <v>790300</v>
      </c>
      <c r="EH47" s="162">
        <f t="shared" si="474"/>
        <v>1</v>
      </c>
      <c r="EI47" s="190">
        <f t="shared" si="475"/>
        <v>1</v>
      </c>
      <c r="EJ47" s="190">
        <f t="shared" si="476"/>
        <v>1</v>
      </c>
      <c r="EK47" s="190">
        <f t="shared" si="477"/>
        <v>1</v>
      </c>
      <c r="EL47" s="190">
        <f t="shared" si="478"/>
        <v>1</v>
      </c>
      <c r="EM47" s="200">
        <f t="shared" si="479"/>
        <v>1</v>
      </c>
      <c r="EN47" s="210">
        <f t="shared" si="480"/>
        <v>790300</v>
      </c>
      <c r="EO47" s="202">
        <f t="shared" si="481"/>
        <v>0</v>
      </c>
      <c r="ER47" s="461" t="s">
        <v>215</v>
      </c>
      <c r="ES47" s="540">
        <v>4.4000000000000004</v>
      </c>
      <c r="ET47" s="522" t="s">
        <v>266</v>
      </c>
      <c r="EU47" s="535" t="s">
        <v>251</v>
      </c>
      <c r="EV47" s="536">
        <v>1</v>
      </c>
      <c r="EW47" s="380">
        <v>938249.99999999988</v>
      </c>
      <c r="EX47" s="541">
        <f t="shared" si="482"/>
        <v>938249.99999999988</v>
      </c>
      <c r="EY47" s="162">
        <f t="shared" si="483"/>
        <v>1</v>
      </c>
      <c r="EZ47" s="190">
        <f t="shared" si="484"/>
        <v>1</v>
      </c>
      <c r="FA47" s="190">
        <f t="shared" si="485"/>
        <v>1</v>
      </c>
      <c r="FB47" s="190">
        <f t="shared" si="486"/>
        <v>1</v>
      </c>
      <c r="FC47" s="190">
        <f t="shared" si="487"/>
        <v>1</v>
      </c>
      <c r="FD47" s="200">
        <f t="shared" si="488"/>
        <v>1</v>
      </c>
      <c r="FE47" s="210">
        <f t="shared" si="489"/>
        <v>938250</v>
      </c>
      <c r="FF47" s="202">
        <f t="shared" si="490"/>
        <v>0</v>
      </c>
      <c r="FI47" s="461" t="s">
        <v>215</v>
      </c>
      <c r="FJ47" s="540">
        <v>4.4000000000000004</v>
      </c>
      <c r="FK47" s="522" t="s">
        <v>266</v>
      </c>
      <c r="FL47" s="535" t="s">
        <v>251</v>
      </c>
      <c r="FM47" s="536">
        <v>1</v>
      </c>
      <c r="FN47" s="380">
        <v>757228</v>
      </c>
      <c r="FO47" s="541">
        <f>FN47*FM47</f>
        <v>757228</v>
      </c>
      <c r="FP47" s="162">
        <f t="shared" si="491"/>
        <v>1</v>
      </c>
      <c r="FQ47" s="190">
        <f t="shared" si="492"/>
        <v>1</v>
      </c>
      <c r="FR47" s="190">
        <f t="shared" si="493"/>
        <v>1</v>
      </c>
      <c r="FS47" s="190">
        <f t="shared" si="494"/>
        <v>1</v>
      </c>
      <c r="FT47" s="190">
        <f t="shared" si="495"/>
        <v>1</v>
      </c>
      <c r="FU47" s="200">
        <f t="shared" si="496"/>
        <v>1</v>
      </c>
      <c r="FV47" s="210">
        <f t="shared" si="497"/>
        <v>757228</v>
      </c>
      <c r="FW47" s="202">
        <f t="shared" si="498"/>
        <v>0</v>
      </c>
      <c r="FZ47" s="461" t="s">
        <v>215</v>
      </c>
      <c r="GA47" s="540">
        <v>4.4000000000000004</v>
      </c>
      <c r="GB47" s="522" t="s">
        <v>266</v>
      </c>
      <c r="GC47" s="535" t="s">
        <v>251</v>
      </c>
      <c r="GD47" s="536">
        <v>1</v>
      </c>
      <c r="GE47" s="582">
        <v>960200</v>
      </c>
      <c r="GF47" s="541">
        <f>GE47*GD47</f>
        <v>960200</v>
      </c>
      <c r="GG47" s="162">
        <f t="shared" si="499"/>
        <v>1</v>
      </c>
      <c r="GH47" s="190">
        <f t="shared" si="500"/>
        <v>1</v>
      </c>
      <c r="GI47" s="190">
        <f t="shared" si="501"/>
        <v>1</v>
      </c>
      <c r="GJ47" s="190">
        <f t="shared" si="502"/>
        <v>1</v>
      </c>
      <c r="GK47" s="190">
        <f t="shared" si="503"/>
        <v>1</v>
      </c>
      <c r="GL47" s="200">
        <f t="shared" si="504"/>
        <v>1</v>
      </c>
      <c r="GM47" s="210">
        <f t="shared" si="505"/>
        <v>960200</v>
      </c>
      <c r="GN47" s="202">
        <f t="shared" si="506"/>
        <v>0</v>
      </c>
      <c r="GQ47" s="461" t="s">
        <v>215</v>
      </c>
      <c r="GR47" s="540">
        <v>4.4000000000000004</v>
      </c>
      <c r="GS47" s="522" t="s">
        <v>266</v>
      </c>
      <c r="GT47" s="535" t="s">
        <v>251</v>
      </c>
      <c r="GU47" s="536">
        <v>1</v>
      </c>
      <c r="GV47" s="380">
        <v>1200000</v>
      </c>
      <c r="GW47" s="541">
        <f>GV47*GU47</f>
        <v>1200000</v>
      </c>
      <c r="GX47" s="162">
        <f t="shared" si="507"/>
        <v>1</v>
      </c>
      <c r="GY47" s="190">
        <f t="shared" si="508"/>
        <v>1</v>
      </c>
      <c r="GZ47" s="190">
        <f t="shared" si="509"/>
        <v>1</v>
      </c>
      <c r="HA47" s="190">
        <f t="shared" si="510"/>
        <v>1</v>
      </c>
      <c r="HB47" s="190">
        <f t="shared" si="511"/>
        <v>1</v>
      </c>
      <c r="HC47" s="200">
        <f t="shared" si="512"/>
        <v>1</v>
      </c>
      <c r="HD47" s="210">
        <f t="shared" si="513"/>
        <v>1200000</v>
      </c>
      <c r="HE47" s="202">
        <f t="shared" si="514"/>
        <v>0</v>
      </c>
      <c r="HH47" s="461" t="s">
        <v>215</v>
      </c>
      <c r="HI47" s="540">
        <v>4.4000000000000004</v>
      </c>
      <c r="HJ47" s="522" t="s">
        <v>266</v>
      </c>
      <c r="HK47" s="535" t="s">
        <v>251</v>
      </c>
      <c r="HL47" s="536">
        <v>1</v>
      </c>
      <c r="HM47" s="380">
        <v>916000</v>
      </c>
      <c r="HN47" s="541">
        <f>HM47*HL47</f>
        <v>916000</v>
      </c>
      <c r="HO47" s="162">
        <f t="shared" si="515"/>
        <v>1</v>
      </c>
      <c r="HP47" s="190">
        <f t="shared" si="516"/>
        <v>1</v>
      </c>
      <c r="HQ47" s="190">
        <f t="shared" si="517"/>
        <v>1</v>
      </c>
      <c r="HR47" s="190">
        <f t="shared" si="518"/>
        <v>1</v>
      </c>
      <c r="HS47" s="190">
        <f t="shared" si="519"/>
        <v>1</v>
      </c>
      <c r="HT47" s="200">
        <f t="shared" si="520"/>
        <v>1</v>
      </c>
      <c r="HU47" s="210">
        <f t="shared" si="521"/>
        <v>916000</v>
      </c>
      <c r="HV47" s="202">
        <f t="shared" si="522"/>
        <v>0</v>
      </c>
      <c r="HY47" s="232"/>
      <c r="HZ47" s="170"/>
      <c r="IA47" s="231"/>
      <c r="IB47" s="228"/>
      <c r="IC47" s="207"/>
      <c r="ID47" s="229"/>
      <c r="IE47" s="209"/>
      <c r="IF47" s="209" t="e">
        <f t="shared" si="79"/>
        <v>#N/A</v>
      </c>
      <c r="IG47" s="199" t="e">
        <f t="shared" si="80"/>
        <v>#N/A</v>
      </c>
      <c r="IH47" s="200" t="e">
        <f t="shared" si="81"/>
        <v>#N/A</v>
      </c>
      <c r="II47" s="200">
        <f t="shared" si="82"/>
        <v>0</v>
      </c>
      <c r="IJ47" s="200">
        <f t="shared" si="83"/>
        <v>0</v>
      </c>
      <c r="IK47" s="200" t="e">
        <f t="shared" si="84"/>
        <v>#N/A</v>
      </c>
      <c r="IL47" s="210">
        <f t="shared" si="85"/>
        <v>0</v>
      </c>
      <c r="IM47" s="202">
        <f t="shared" si="86"/>
        <v>0</v>
      </c>
      <c r="IP47" s="232"/>
      <c r="IQ47" s="170"/>
      <c r="IR47" s="231"/>
      <c r="IS47" s="228"/>
      <c r="IT47" s="207"/>
      <c r="IU47" s="229"/>
      <c r="IV47" s="209"/>
      <c r="IW47" s="209" t="e">
        <f t="shared" si="87"/>
        <v>#N/A</v>
      </c>
      <c r="IX47" s="199" t="e">
        <f t="shared" si="88"/>
        <v>#N/A</v>
      </c>
      <c r="IY47" s="200" t="e">
        <f t="shared" si="89"/>
        <v>#N/A</v>
      </c>
      <c r="IZ47" s="200">
        <f t="shared" si="90"/>
        <v>0</v>
      </c>
      <c r="JA47" s="200">
        <f t="shared" si="91"/>
        <v>0</v>
      </c>
      <c r="JB47" s="200" t="e">
        <f t="shared" si="92"/>
        <v>#N/A</v>
      </c>
      <c r="JC47" s="210">
        <f t="shared" si="93"/>
        <v>0</v>
      </c>
      <c r="JD47" s="202">
        <f t="shared" si="94"/>
        <v>0</v>
      </c>
      <c r="JG47" s="232"/>
      <c r="JH47" s="170"/>
      <c r="JI47" s="231"/>
      <c r="JJ47" s="228"/>
      <c r="JK47" s="207"/>
      <c r="JL47" s="229"/>
      <c r="JM47" s="209"/>
      <c r="JN47" s="209" t="e">
        <f t="shared" si="95"/>
        <v>#N/A</v>
      </c>
      <c r="JO47" s="199" t="e">
        <f t="shared" si="96"/>
        <v>#N/A</v>
      </c>
      <c r="JP47" s="200" t="e">
        <f t="shared" si="97"/>
        <v>#N/A</v>
      </c>
      <c r="JQ47" s="200">
        <f t="shared" si="98"/>
        <v>0</v>
      </c>
      <c r="JR47" s="200">
        <f t="shared" si="99"/>
        <v>0</v>
      </c>
      <c r="JS47" s="200" t="e">
        <f t="shared" si="100"/>
        <v>#N/A</v>
      </c>
      <c r="JT47" s="210">
        <f t="shared" si="101"/>
        <v>0</v>
      </c>
      <c r="JU47" s="202">
        <f t="shared" si="102"/>
        <v>0</v>
      </c>
      <c r="JX47" s="232"/>
      <c r="JY47" s="170"/>
      <c r="JZ47" s="231"/>
      <c r="KA47" s="228"/>
      <c r="KB47" s="207"/>
      <c r="KC47" s="229"/>
      <c r="KD47" s="209"/>
      <c r="KE47" s="209" t="e">
        <f t="shared" si="103"/>
        <v>#N/A</v>
      </c>
      <c r="KF47" s="199" t="e">
        <f t="shared" si="104"/>
        <v>#N/A</v>
      </c>
      <c r="KG47" s="200" t="e">
        <f t="shared" si="105"/>
        <v>#N/A</v>
      </c>
      <c r="KH47" s="200">
        <f t="shared" si="106"/>
        <v>0</v>
      </c>
      <c r="KI47" s="200">
        <f t="shared" si="107"/>
        <v>0</v>
      </c>
      <c r="KJ47" s="200" t="e">
        <f t="shared" si="108"/>
        <v>#N/A</v>
      </c>
      <c r="KK47" s="210">
        <f t="shared" si="109"/>
        <v>0</v>
      </c>
      <c r="KL47" s="202">
        <f t="shared" si="110"/>
        <v>0</v>
      </c>
      <c r="KO47" s="232"/>
      <c r="KP47" s="170"/>
      <c r="KQ47" s="231"/>
      <c r="KR47" s="228"/>
      <c r="KS47" s="207"/>
      <c r="KT47" s="229"/>
      <c r="KU47" s="209"/>
      <c r="KV47" s="209" t="e">
        <f t="shared" si="111"/>
        <v>#N/A</v>
      </c>
      <c r="KW47" s="199" t="e">
        <f t="shared" si="112"/>
        <v>#N/A</v>
      </c>
      <c r="KX47" s="200" t="e">
        <f t="shared" si="113"/>
        <v>#N/A</v>
      </c>
      <c r="KY47" s="200">
        <f t="shared" si="114"/>
        <v>0</v>
      </c>
      <c r="KZ47" s="200">
        <f t="shared" si="115"/>
        <v>0</v>
      </c>
      <c r="LA47" s="200" t="e">
        <f t="shared" si="116"/>
        <v>#N/A</v>
      </c>
      <c r="LB47" s="210">
        <f t="shared" si="117"/>
        <v>0</v>
      </c>
      <c r="LC47" s="202">
        <f t="shared" si="118"/>
        <v>0</v>
      </c>
      <c r="LF47" s="232"/>
      <c r="LG47" s="170"/>
      <c r="LH47" s="231"/>
      <c r="LI47" s="228"/>
      <c r="LJ47" s="207"/>
      <c r="LK47" s="229"/>
      <c r="LL47" s="209"/>
      <c r="LM47" s="209" t="e">
        <f t="shared" si="119"/>
        <v>#N/A</v>
      </c>
      <c r="LN47" s="199" t="e">
        <f t="shared" si="120"/>
        <v>#N/A</v>
      </c>
      <c r="LO47" s="200" t="e">
        <f t="shared" si="121"/>
        <v>#N/A</v>
      </c>
      <c r="LP47" s="200">
        <f t="shared" si="122"/>
        <v>0</v>
      </c>
      <c r="LQ47" s="200">
        <f t="shared" si="123"/>
        <v>0</v>
      </c>
      <c r="LR47" s="200" t="e">
        <f t="shared" si="124"/>
        <v>#N/A</v>
      </c>
      <c r="LS47" s="210">
        <f t="shared" si="125"/>
        <v>0</v>
      </c>
      <c r="LT47" s="202">
        <f t="shared" si="126"/>
        <v>0</v>
      </c>
      <c r="LW47" s="232"/>
      <c r="LX47" s="170"/>
      <c r="LY47" s="231"/>
      <c r="LZ47" s="228"/>
      <c r="MA47" s="207"/>
      <c r="MB47" s="229"/>
      <c r="MC47" s="209"/>
      <c r="MD47" s="209" t="e">
        <f t="shared" si="127"/>
        <v>#N/A</v>
      </c>
      <c r="ME47" s="199" t="e">
        <f t="shared" si="128"/>
        <v>#N/A</v>
      </c>
      <c r="MF47" s="200" t="e">
        <f t="shared" si="129"/>
        <v>#N/A</v>
      </c>
      <c r="MG47" s="200">
        <f t="shared" si="130"/>
        <v>0</v>
      </c>
      <c r="MH47" s="200">
        <f t="shared" si="131"/>
        <v>0</v>
      </c>
      <c r="MI47" s="200" t="e">
        <f t="shared" si="132"/>
        <v>#N/A</v>
      </c>
      <c r="MJ47" s="210">
        <f t="shared" si="133"/>
        <v>0</v>
      </c>
      <c r="MK47" s="202">
        <f t="shared" si="134"/>
        <v>0</v>
      </c>
      <c r="MN47" s="232"/>
      <c r="MO47" s="170"/>
      <c r="MP47" s="231"/>
      <c r="MQ47" s="228"/>
      <c r="MR47" s="207"/>
      <c r="MS47" s="229"/>
      <c r="MT47" s="209"/>
      <c r="MU47" s="209" t="e">
        <f t="shared" si="135"/>
        <v>#N/A</v>
      </c>
      <c r="MV47" s="199" t="e">
        <f t="shared" si="136"/>
        <v>#N/A</v>
      </c>
      <c r="MW47" s="200" t="e">
        <f t="shared" si="137"/>
        <v>#N/A</v>
      </c>
      <c r="MX47" s="200">
        <f t="shared" si="138"/>
        <v>0</v>
      </c>
      <c r="MY47" s="200">
        <f t="shared" si="139"/>
        <v>0</v>
      </c>
      <c r="MZ47" s="200" t="e">
        <f t="shared" si="140"/>
        <v>#N/A</v>
      </c>
      <c r="NA47" s="210">
        <f t="shared" si="141"/>
        <v>0</v>
      </c>
      <c r="NB47" s="202">
        <f t="shared" si="142"/>
        <v>0</v>
      </c>
      <c r="NE47" s="232"/>
      <c r="NF47" s="170"/>
      <c r="NG47" s="231"/>
      <c r="NH47" s="228"/>
      <c r="NI47" s="207"/>
      <c r="NJ47" s="229"/>
      <c r="NK47" s="209"/>
      <c r="NL47" s="209" t="e">
        <f t="shared" si="143"/>
        <v>#N/A</v>
      </c>
      <c r="NM47" s="199" t="e">
        <f t="shared" si="144"/>
        <v>#N/A</v>
      </c>
      <c r="NN47" s="200" t="e">
        <f t="shared" si="145"/>
        <v>#N/A</v>
      </c>
      <c r="NO47" s="200">
        <f t="shared" si="146"/>
        <v>0</v>
      </c>
      <c r="NP47" s="200">
        <f t="shared" si="147"/>
        <v>0</v>
      </c>
      <c r="NQ47" s="200" t="e">
        <f t="shared" si="148"/>
        <v>#N/A</v>
      </c>
      <c r="NR47" s="210">
        <f t="shared" si="149"/>
        <v>0</v>
      </c>
      <c r="NS47" s="202">
        <f t="shared" si="150"/>
        <v>0</v>
      </c>
      <c r="NV47" s="232"/>
      <c r="NW47" s="170"/>
      <c r="NX47" s="231"/>
      <c r="NY47" s="228"/>
      <c r="NZ47" s="207"/>
      <c r="OA47" s="229"/>
      <c r="OB47" s="209"/>
      <c r="OC47" s="209" t="e">
        <f t="shared" si="151"/>
        <v>#N/A</v>
      </c>
      <c r="OD47" s="199" t="e">
        <f t="shared" si="152"/>
        <v>#N/A</v>
      </c>
      <c r="OE47" s="200" t="e">
        <f t="shared" si="153"/>
        <v>#N/A</v>
      </c>
      <c r="OF47" s="200">
        <f t="shared" si="154"/>
        <v>0</v>
      </c>
      <c r="OG47" s="200">
        <f t="shared" si="155"/>
        <v>0</v>
      </c>
      <c r="OH47" s="200" t="e">
        <f t="shared" si="156"/>
        <v>#N/A</v>
      </c>
      <c r="OI47" s="210">
        <f t="shared" si="157"/>
        <v>0</v>
      </c>
      <c r="OJ47" s="202">
        <f t="shared" si="158"/>
        <v>0</v>
      </c>
      <c r="OM47" s="232"/>
      <c r="ON47" s="170"/>
      <c r="OO47" s="231"/>
      <c r="OP47" s="228"/>
      <c r="OQ47" s="207"/>
      <c r="OR47" s="229"/>
      <c r="OS47" s="209"/>
      <c r="OT47" s="209" t="e">
        <f t="shared" si="159"/>
        <v>#N/A</v>
      </c>
      <c r="OU47" s="199" t="e">
        <f t="shared" si="160"/>
        <v>#N/A</v>
      </c>
      <c r="OV47" s="200" t="e">
        <f t="shared" si="161"/>
        <v>#N/A</v>
      </c>
      <c r="OW47" s="200">
        <f t="shared" si="162"/>
        <v>0</v>
      </c>
      <c r="OX47" s="200">
        <f t="shared" si="163"/>
        <v>0</v>
      </c>
      <c r="OY47" s="200" t="e">
        <f t="shared" si="164"/>
        <v>#N/A</v>
      </c>
      <c r="OZ47" s="210">
        <f t="shared" si="165"/>
        <v>0</v>
      </c>
      <c r="PA47" s="202">
        <f t="shared" si="166"/>
        <v>0</v>
      </c>
      <c r="PD47" s="232"/>
      <c r="PE47" s="170"/>
      <c r="PF47" s="231"/>
      <c r="PG47" s="228"/>
      <c r="PH47" s="207"/>
      <c r="PI47" s="229"/>
      <c r="PJ47" s="209"/>
      <c r="PK47" s="209" t="e">
        <f t="shared" si="167"/>
        <v>#N/A</v>
      </c>
      <c r="PL47" s="199" t="e">
        <f t="shared" si="168"/>
        <v>#N/A</v>
      </c>
      <c r="PM47" s="200" t="e">
        <f t="shared" si="169"/>
        <v>#N/A</v>
      </c>
      <c r="PN47" s="200">
        <f t="shared" si="170"/>
        <v>0</v>
      </c>
      <c r="PO47" s="200">
        <f t="shared" si="171"/>
        <v>0</v>
      </c>
      <c r="PP47" s="200" t="e">
        <f t="shared" si="172"/>
        <v>#N/A</v>
      </c>
      <c r="PQ47" s="210">
        <f t="shared" si="173"/>
        <v>0</v>
      </c>
      <c r="PR47" s="202">
        <f t="shared" si="174"/>
        <v>0</v>
      </c>
      <c r="PU47" s="232"/>
      <c r="PV47" s="170"/>
      <c r="PW47" s="231"/>
      <c r="PX47" s="228"/>
      <c r="PY47" s="207"/>
      <c r="PZ47" s="229"/>
      <c r="QA47" s="209"/>
      <c r="QB47" s="209" t="e">
        <f t="shared" si="175"/>
        <v>#N/A</v>
      </c>
      <c r="QC47" s="199" t="e">
        <f t="shared" si="176"/>
        <v>#N/A</v>
      </c>
      <c r="QD47" s="200" t="e">
        <f t="shared" si="177"/>
        <v>#N/A</v>
      </c>
      <c r="QE47" s="200">
        <f t="shared" si="178"/>
        <v>0</v>
      </c>
      <c r="QF47" s="200">
        <f t="shared" si="179"/>
        <v>0</v>
      </c>
      <c r="QG47" s="200" t="e">
        <f t="shared" si="180"/>
        <v>#N/A</v>
      </c>
      <c r="QH47" s="210">
        <f t="shared" si="181"/>
        <v>0</v>
      </c>
      <c r="QI47" s="202">
        <f t="shared" si="182"/>
        <v>0</v>
      </c>
      <c r="QL47" s="232"/>
      <c r="QM47" s="170"/>
      <c r="QN47" s="231"/>
      <c r="QO47" s="228"/>
      <c r="QP47" s="207"/>
      <c r="QQ47" s="229"/>
      <c r="QR47" s="209"/>
      <c r="QS47" s="209" t="e">
        <f t="shared" si="183"/>
        <v>#N/A</v>
      </c>
      <c r="QT47" s="199" t="e">
        <f t="shared" si="184"/>
        <v>#N/A</v>
      </c>
      <c r="QU47" s="200" t="e">
        <f t="shared" si="185"/>
        <v>#N/A</v>
      </c>
      <c r="QV47" s="200">
        <f t="shared" si="186"/>
        <v>0</v>
      </c>
      <c r="QW47" s="200">
        <f t="shared" si="187"/>
        <v>0</v>
      </c>
      <c r="QX47" s="200" t="e">
        <f t="shared" si="188"/>
        <v>#N/A</v>
      </c>
      <c r="QY47" s="210">
        <f t="shared" si="189"/>
        <v>0</v>
      </c>
      <c r="QZ47" s="202">
        <f t="shared" si="190"/>
        <v>0</v>
      </c>
      <c r="RC47" s="232"/>
      <c r="RD47" s="170"/>
      <c r="RE47" s="231"/>
      <c r="RF47" s="228"/>
      <c r="RG47" s="207"/>
      <c r="RH47" s="229"/>
      <c r="RI47" s="209"/>
      <c r="RJ47" s="209" t="e">
        <f t="shared" si="191"/>
        <v>#N/A</v>
      </c>
      <c r="RK47" s="199" t="e">
        <f t="shared" si="192"/>
        <v>#N/A</v>
      </c>
      <c r="RL47" s="200" t="e">
        <f t="shared" si="193"/>
        <v>#N/A</v>
      </c>
      <c r="RM47" s="200">
        <f t="shared" si="194"/>
        <v>0</v>
      </c>
      <c r="RN47" s="200">
        <f t="shared" si="195"/>
        <v>0</v>
      </c>
      <c r="RO47" s="200" t="e">
        <f t="shared" si="196"/>
        <v>#N/A</v>
      </c>
      <c r="RP47" s="210">
        <f t="shared" si="197"/>
        <v>0</v>
      </c>
      <c r="RQ47" s="202">
        <f t="shared" si="198"/>
        <v>0</v>
      </c>
      <c r="RT47" s="232"/>
      <c r="RU47" s="170"/>
      <c r="RV47" s="231"/>
      <c r="RW47" s="228"/>
      <c r="RX47" s="207"/>
      <c r="RY47" s="229"/>
      <c r="RZ47" s="209"/>
      <c r="SA47" s="209" t="e">
        <f t="shared" si="199"/>
        <v>#N/A</v>
      </c>
      <c r="SB47" s="199" t="e">
        <f t="shared" si="200"/>
        <v>#N/A</v>
      </c>
      <c r="SC47" s="200" t="e">
        <f t="shared" si="201"/>
        <v>#N/A</v>
      </c>
      <c r="SD47" s="200">
        <f t="shared" si="202"/>
        <v>0</v>
      </c>
      <c r="SE47" s="200">
        <f t="shared" si="203"/>
        <v>0</v>
      </c>
      <c r="SF47" s="200" t="e">
        <f t="shared" si="204"/>
        <v>#N/A</v>
      </c>
      <c r="SG47" s="210">
        <f t="shared" si="205"/>
        <v>0</v>
      </c>
      <c r="SH47" s="202">
        <f t="shared" si="206"/>
        <v>0</v>
      </c>
      <c r="SK47" s="232"/>
      <c r="SL47" s="170"/>
      <c r="SM47" s="231"/>
      <c r="SN47" s="228"/>
      <c r="SO47" s="207"/>
      <c r="SP47" s="229"/>
      <c r="SQ47" s="209"/>
      <c r="SR47" s="209" t="e">
        <f t="shared" si="207"/>
        <v>#N/A</v>
      </c>
      <c r="SS47" s="199" t="e">
        <f t="shared" si="208"/>
        <v>#N/A</v>
      </c>
      <c r="ST47" s="200" t="e">
        <f t="shared" si="209"/>
        <v>#N/A</v>
      </c>
      <c r="SU47" s="200">
        <f t="shared" si="210"/>
        <v>0</v>
      </c>
      <c r="SV47" s="200">
        <f t="shared" si="211"/>
        <v>0</v>
      </c>
      <c r="SW47" s="200" t="e">
        <f t="shared" si="212"/>
        <v>#N/A</v>
      </c>
      <c r="SX47" s="210">
        <f t="shared" si="213"/>
        <v>0</v>
      </c>
      <c r="SY47" s="202">
        <f t="shared" si="214"/>
        <v>0</v>
      </c>
    </row>
    <row r="48" spans="2:519" ht="99" customHeight="1" thickTop="1" thickBot="1">
      <c r="B48" s="203" t="s">
        <v>215</v>
      </c>
      <c r="C48" s="232">
        <v>4.5</v>
      </c>
      <c r="D48" s="170" t="s">
        <v>267</v>
      </c>
      <c r="E48" s="227" t="s">
        <v>251</v>
      </c>
      <c r="F48" s="228">
        <v>1</v>
      </c>
      <c r="G48" s="207">
        <v>0</v>
      </c>
      <c r="H48" s="229">
        <f>G48*F48</f>
        <v>0</v>
      </c>
      <c r="I48" s="646"/>
      <c r="L48" s="375" t="s">
        <v>215</v>
      </c>
      <c r="M48" s="405">
        <v>4.5</v>
      </c>
      <c r="N48" s="377" t="s">
        <v>267</v>
      </c>
      <c r="O48" s="400" t="s">
        <v>251</v>
      </c>
      <c r="P48" s="401">
        <v>1</v>
      </c>
      <c r="Q48" s="380">
        <v>750000</v>
      </c>
      <c r="R48" s="402">
        <f>Q48*P48</f>
        <v>750000</v>
      </c>
      <c r="S48" s="162">
        <f t="shared" si="423"/>
        <v>1</v>
      </c>
      <c r="T48" s="190">
        <f t="shared" si="11"/>
        <v>1</v>
      </c>
      <c r="U48" s="190">
        <f t="shared" si="216"/>
        <v>1</v>
      </c>
      <c r="V48" s="190">
        <f t="shared" si="12"/>
        <v>1</v>
      </c>
      <c r="W48" s="190">
        <f t="shared" si="13"/>
        <v>1</v>
      </c>
      <c r="X48" s="200">
        <f t="shared" si="14"/>
        <v>1</v>
      </c>
      <c r="Y48" s="210">
        <f t="shared" si="15"/>
        <v>750000</v>
      </c>
      <c r="Z48" s="202">
        <f t="shared" si="16"/>
        <v>0</v>
      </c>
      <c r="AA48" s="185"/>
      <c r="AB48" s="185"/>
      <c r="AC48" s="375" t="s">
        <v>215</v>
      </c>
      <c r="AD48" s="405">
        <v>4.5</v>
      </c>
      <c r="AE48" s="377" t="s">
        <v>267</v>
      </c>
      <c r="AF48" s="400" t="s">
        <v>251</v>
      </c>
      <c r="AG48" s="401">
        <v>1</v>
      </c>
      <c r="AH48" s="380">
        <v>759450</v>
      </c>
      <c r="AI48" s="402">
        <f>AH48*AG48</f>
        <v>759450</v>
      </c>
      <c r="AJ48" s="162">
        <f t="shared" si="424"/>
        <v>1</v>
      </c>
      <c r="AK48" s="190">
        <f t="shared" si="425"/>
        <v>1</v>
      </c>
      <c r="AL48" s="190">
        <f t="shared" si="426"/>
        <v>1</v>
      </c>
      <c r="AM48" s="190">
        <f t="shared" si="427"/>
        <v>1</v>
      </c>
      <c r="AN48" s="190">
        <f t="shared" si="428"/>
        <v>1</v>
      </c>
      <c r="AO48" s="200">
        <f t="shared" si="429"/>
        <v>1</v>
      </c>
      <c r="AP48" s="210">
        <f t="shared" si="430"/>
        <v>759450</v>
      </c>
      <c r="AQ48" s="202">
        <f t="shared" si="431"/>
        <v>0</v>
      </c>
      <c r="AR48" s="185"/>
      <c r="AS48" s="185"/>
      <c r="AT48" s="461" t="s">
        <v>215</v>
      </c>
      <c r="AU48" s="481">
        <v>4.5</v>
      </c>
      <c r="AV48" s="170" t="s">
        <v>267</v>
      </c>
      <c r="AW48" s="477" t="s">
        <v>251</v>
      </c>
      <c r="AX48" s="464">
        <v>1</v>
      </c>
      <c r="AY48" s="455">
        <v>780000</v>
      </c>
      <c r="AZ48" s="466">
        <f>AY48*AX48</f>
        <v>780000</v>
      </c>
      <c r="BA48" s="162">
        <f t="shared" si="432"/>
        <v>1</v>
      </c>
      <c r="BB48" s="190">
        <f t="shared" si="433"/>
        <v>1</v>
      </c>
      <c r="BC48" s="190">
        <f t="shared" si="434"/>
        <v>1</v>
      </c>
      <c r="BD48" s="190">
        <f t="shared" si="435"/>
        <v>1</v>
      </c>
      <c r="BE48" s="190">
        <f t="shared" si="436"/>
        <v>1</v>
      </c>
      <c r="BF48" s="200">
        <f t="shared" si="437"/>
        <v>1</v>
      </c>
      <c r="BG48" s="210">
        <f t="shared" si="438"/>
        <v>780000</v>
      </c>
      <c r="BH48" s="202">
        <f t="shared" si="439"/>
        <v>0</v>
      </c>
      <c r="BK48" s="461" t="s">
        <v>215</v>
      </c>
      <c r="BL48" s="540">
        <v>4.5</v>
      </c>
      <c r="BM48" s="522" t="s">
        <v>267</v>
      </c>
      <c r="BN48" s="535" t="s">
        <v>251</v>
      </c>
      <c r="BO48" s="536">
        <v>1</v>
      </c>
      <c r="BP48" s="380">
        <v>824200.49999999988</v>
      </c>
      <c r="BQ48" s="537">
        <f t="shared" si="440"/>
        <v>824200.49999999988</v>
      </c>
      <c r="BR48" s="162">
        <f t="shared" si="441"/>
        <v>1</v>
      </c>
      <c r="BS48" s="190">
        <f t="shared" si="442"/>
        <v>1</v>
      </c>
      <c r="BT48" s="190">
        <f t="shared" si="443"/>
        <v>1</v>
      </c>
      <c r="BU48" s="190">
        <f t="shared" si="444"/>
        <v>1</v>
      </c>
      <c r="BV48" s="190">
        <f t="shared" si="445"/>
        <v>1</v>
      </c>
      <c r="BW48" s="200">
        <f t="shared" si="446"/>
        <v>1</v>
      </c>
      <c r="BX48" s="210">
        <f t="shared" si="447"/>
        <v>824201</v>
      </c>
      <c r="BY48" s="202">
        <f t="shared" si="448"/>
        <v>-0.50000000011641532</v>
      </c>
      <c r="CB48" s="461" t="s">
        <v>215</v>
      </c>
      <c r="CC48" s="540">
        <v>4.5</v>
      </c>
      <c r="CD48" s="522" t="s">
        <v>267</v>
      </c>
      <c r="CE48" s="535" t="s">
        <v>251</v>
      </c>
      <c r="CF48" s="536">
        <v>1</v>
      </c>
      <c r="CG48" s="380">
        <v>700000</v>
      </c>
      <c r="CH48" s="537">
        <f>CG48*CF48</f>
        <v>700000</v>
      </c>
      <c r="CI48" s="162">
        <f t="shared" si="449"/>
        <v>1</v>
      </c>
      <c r="CJ48" s="190">
        <f t="shared" si="450"/>
        <v>1</v>
      </c>
      <c r="CK48" s="190">
        <f t="shared" si="451"/>
        <v>1</v>
      </c>
      <c r="CL48" s="190">
        <f t="shared" si="452"/>
        <v>1</v>
      </c>
      <c r="CM48" s="190">
        <f t="shared" si="453"/>
        <v>1</v>
      </c>
      <c r="CN48" s="200">
        <f t="shared" si="454"/>
        <v>1</v>
      </c>
      <c r="CO48" s="210">
        <f t="shared" si="455"/>
        <v>700000</v>
      </c>
      <c r="CP48" s="202">
        <f t="shared" si="456"/>
        <v>0</v>
      </c>
      <c r="CS48" s="461" t="s">
        <v>215</v>
      </c>
      <c r="CT48" s="540">
        <v>4.5</v>
      </c>
      <c r="CU48" s="522" t="s">
        <v>267</v>
      </c>
      <c r="CV48" s="535" t="s">
        <v>251</v>
      </c>
      <c r="CW48" s="536">
        <v>1</v>
      </c>
      <c r="CX48" s="565">
        <v>477125</v>
      </c>
      <c r="CY48" s="537">
        <f t="shared" si="457"/>
        <v>477125</v>
      </c>
      <c r="CZ48" s="162">
        <f t="shared" si="458"/>
        <v>1</v>
      </c>
      <c r="DA48" s="190">
        <f t="shared" si="459"/>
        <v>1</v>
      </c>
      <c r="DB48" s="190">
        <f t="shared" si="460"/>
        <v>1</v>
      </c>
      <c r="DC48" s="190">
        <f t="shared" si="461"/>
        <v>1</v>
      </c>
      <c r="DD48" s="190">
        <f t="shared" si="462"/>
        <v>1</v>
      </c>
      <c r="DE48" s="200">
        <f t="shared" si="463"/>
        <v>1</v>
      </c>
      <c r="DF48" s="210">
        <f t="shared" si="464"/>
        <v>477125</v>
      </c>
      <c r="DG48" s="202">
        <f t="shared" si="465"/>
        <v>0</v>
      </c>
      <c r="DJ48" s="461" t="s">
        <v>215</v>
      </c>
      <c r="DK48" s="540">
        <v>4.5</v>
      </c>
      <c r="DL48" s="569" t="s">
        <v>267</v>
      </c>
      <c r="DM48" s="535" t="s">
        <v>251</v>
      </c>
      <c r="DN48" s="536">
        <v>1</v>
      </c>
      <c r="DO48" s="380">
        <v>794849.49599999993</v>
      </c>
      <c r="DP48" s="537">
        <f>DO48*DN48</f>
        <v>794849.49599999993</v>
      </c>
      <c r="DQ48" s="162">
        <f t="shared" si="466"/>
        <v>1</v>
      </c>
      <c r="DR48" s="190">
        <f t="shared" si="467"/>
        <v>1</v>
      </c>
      <c r="DS48" s="190">
        <f t="shared" si="468"/>
        <v>1</v>
      </c>
      <c r="DT48" s="190">
        <f t="shared" si="469"/>
        <v>1</v>
      </c>
      <c r="DU48" s="190">
        <f t="shared" si="470"/>
        <v>1</v>
      </c>
      <c r="DV48" s="200">
        <f t="shared" si="471"/>
        <v>1</v>
      </c>
      <c r="DW48" s="210">
        <f t="shared" si="472"/>
        <v>794849</v>
      </c>
      <c r="DX48" s="202">
        <f t="shared" si="473"/>
        <v>0.49599999992642552</v>
      </c>
      <c r="EA48" s="461" t="s">
        <v>215</v>
      </c>
      <c r="EB48" s="540">
        <v>4.5</v>
      </c>
      <c r="EC48" s="522" t="s">
        <v>267</v>
      </c>
      <c r="ED48" s="535" t="s">
        <v>251</v>
      </c>
      <c r="EE48" s="536">
        <v>1</v>
      </c>
      <c r="EF48" s="380">
        <v>726500</v>
      </c>
      <c r="EG48" s="381">
        <f t="shared" si="47"/>
        <v>726500</v>
      </c>
      <c r="EH48" s="162">
        <f t="shared" si="474"/>
        <v>1</v>
      </c>
      <c r="EI48" s="190">
        <f t="shared" si="475"/>
        <v>1</v>
      </c>
      <c r="EJ48" s="190">
        <f t="shared" si="476"/>
        <v>1</v>
      </c>
      <c r="EK48" s="190">
        <f t="shared" si="477"/>
        <v>1</v>
      </c>
      <c r="EL48" s="190">
        <f t="shared" si="478"/>
        <v>1</v>
      </c>
      <c r="EM48" s="200">
        <f t="shared" si="479"/>
        <v>1</v>
      </c>
      <c r="EN48" s="210">
        <f t="shared" si="480"/>
        <v>726500</v>
      </c>
      <c r="EO48" s="202">
        <f t="shared" si="481"/>
        <v>0</v>
      </c>
      <c r="ER48" s="461" t="s">
        <v>215</v>
      </c>
      <c r="ES48" s="540">
        <v>4.5</v>
      </c>
      <c r="ET48" s="522" t="s">
        <v>267</v>
      </c>
      <c r="EU48" s="535" t="s">
        <v>251</v>
      </c>
      <c r="EV48" s="536">
        <v>1</v>
      </c>
      <c r="EW48" s="380">
        <v>820100</v>
      </c>
      <c r="EX48" s="537">
        <f t="shared" si="482"/>
        <v>820100</v>
      </c>
      <c r="EY48" s="162">
        <f t="shared" si="483"/>
        <v>1</v>
      </c>
      <c r="EZ48" s="190">
        <f t="shared" si="484"/>
        <v>1</v>
      </c>
      <c r="FA48" s="190">
        <f t="shared" si="485"/>
        <v>1</v>
      </c>
      <c r="FB48" s="190">
        <f t="shared" si="486"/>
        <v>1</v>
      </c>
      <c r="FC48" s="190">
        <f t="shared" si="487"/>
        <v>1</v>
      </c>
      <c r="FD48" s="200">
        <f t="shared" si="488"/>
        <v>1</v>
      </c>
      <c r="FE48" s="210">
        <f t="shared" si="489"/>
        <v>820100</v>
      </c>
      <c r="FF48" s="202">
        <f t="shared" si="490"/>
        <v>0</v>
      </c>
      <c r="FI48" s="461" t="s">
        <v>215</v>
      </c>
      <c r="FJ48" s="540">
        <v>4.5</v>
      </c>
      <c r="FK48" s="522" t="s">
        <v>267</v>
      </c>
      <c r="FL48" s="535" t="s">
        <v>251</v>
      </c>
      <c r="FM48" s="536">
        <v>1</v>
      </c>
      <c r="FN48" s="380">
        <v>597040</v>
      </c>
      <c r="FO48" s="537">
        <f>FN48*FM48</f>
        <v>597040</v>
      </c>
      <c r="FP48" s="162">
        <f t="shared" si="491"/>
        <v>1</v>
      </c>
      <c r="FQ48" s="190">
        <f t="shared" si="492"/>
        <v>1</v>
      </c>
      <c r="FR48" s="190">
        <f t="shared" si="493"/>
        <v>1</v>
      </c>
      <c r="FS48" s="190">
        <f t="shared" si="494"/>
        <v>1</v>
      </c>
      <c r="FT48" s="190">
        <f t="shared" si="495"/>
        <v>1</v>
      </c>
      <c r="FU48" s="200">
        <f t="shared" si="496"/>
        <v>1</v>
      </c>
      <c r="FV48" s="210">
        <f t="shared" si="497"/>
        <v>597040</v>
      </c>
      <c r="FW48" s="202">
        <f t="shared" si="498"/>
        <v>0</v>
      </c>
      <c r="FZ48" s="461" t="s">
        <v>215</v>
      </c>
      <c r="GA48" s="540">
        <v>4.5</v>
      </c>
      <c r="GB48" s="522" t="s">
        <v>267</v>
      </c>
      <c r="GC48" s="535" t="s">
        <v>251</v>
      </c>
      <c r="GD48" s="536">
        <v>1</v>
      </c>
      <c r="GE48" s="582">
        <v>798400</v>
      </c>
      <c r="GF48" s="537">
        <f>GE48*GD48</f>
        <v>798400</v>
      </c>
      <c r="GG48" s="162">
        <f t="shared" si="499"/>
        <v>1</v>
      </c>
      <c r="GH48" s="190">
        <f t="shared" si="500"/>
        <v>1</v>
      </c>
      <c r="GI48" s="190">
        <f t="shared" si="501"/>
        <v>1</v>
      </c>
      <c r="GJ48" s="190">
        <f t="shared" si="502"/>
        <v>1</v>
      </c>
      <c r="GK48" s="190">
        <f t="shared" si="503"/>
        <v>1</v>
      </c>
      <c r="GL48" s="200">
        <f t="shared" si="504"/>
        <v>1</v>
      </c>
      <c r="GM48" s="210">
        <f t="shared" si="505"/>
        <v>798400</v>
      </c>
      <c r="GN48" s="202">
        <f t="shared" si="506"/>
        <v>0</v>
      </c>
      <c r="GQ48" s="461" t="s">
        <v>215</v>
      </c>
      <c r="GR48" s="540">
        <v>4.5</v>
      </c>
      <c r="GS48" s="522" t="s">
        <v>267</v>
      </c>
      <c r="GT48" s="535" t="s">
        <v>251</v>
      </c>
      <c r="GU48" s="536">
        <v>1</v>
      </c>
      <c r="GV48" s="380">
        <v>750000</v>
      </c>
      <c r="GW48" s="537">
        <f>GV48*GU48</f>
        <v>750000</v>
      </c>
      <c r="GX48" s="162">
        <f t="shared" si="507"/>
        <v>1</v>
      </c>
      <c r="GY48" s="190">
        <f t="shared" si="508"/>
        <v>1</v>
      </c>
      <c r="GZ48" s="190">
        <f t="shared" si="509"/>
        <v>1</v>
      </c>
      <c r="HA48" s="190">
        <f t="shared" si="510"/>
        <v>1</v>
      </c>
      <c r="HB48" s="190">
        <f t="shared" si="511"/>
        <v>1</v>
      </c>
      <c r="HC48" s="200">
        <f t="shared" si="512"/>
        <v>1</v>
      </c>
      <c r="HD48" s="210">
        <f t="shared" si="513"/>
        <v>750000</v>
      </c>
      <c r="HE48" s="202">
        <f t="shared" si="514"/>
        <v>0</v>
      </c>
      <c r="HH48" s="461" t="s">
        <v>215</v>
      </c>
      <c r="HI48" s="540">
        <v>4.5</v>
      </c>
      <c r="HJ48" s="522" t="s">
        <v>267</v>
      </c>
      <c r="HK48" s="535" t="s">
        <v>251</v>
      </c>
      <c r="HL48" s="536">
        <v>1</v>
      </c>
      <c r="HM48" s="380">
        <v>744250</v>
      </c>
      <c r="HN48" s="537">
        <f>HM48*HL48</f>
        <v>744250</v>
      </c>
      <c r="HO48" s="162">
        <f t="shared" si="515"/>
        <v>1</v>
      </c>
      <c r="HP48" s="190">
        <f t="shared" si="516"/>
        <v>1</v>
      </c>
      <c r="HQ48" s="190">
        <f t="shared" si="517"/>
        <v>1</v>
      </c>
      <c r="HR48" s="190">
        <f t="shared" si="518"/>
        <v>1</v>
      </c>
      <c r="HS48" s="190">
        <f t="shared" si="519"/>
        <v>1</v>
      </c>
      <c r="HT48" s="200">
        <f t="shared" si="520"/>
        <v>1</v>
      </c>
      <c r="HU48" s="210">
        <f t="shared" si="521"/>
        <v>744250</v>
      </c>
      <c r="HV48" s="202">
        <f t="shared" si="522"/>
        <v>0</v>
      </c>
      <c r="HY48" s="232"/>
      <c r="HZ48" s="170"/>
      <c r="IA48" s="231"/>
      <c r="IB48" s="228"/>
      <c r="IC48" s="207"/>
      <c r="ID48" s="229"/>
      <c r="IE48" s="209"/>
      <c r="IF48" s="209" t="e">
        <f t="shared" si="79"/>
        <v>#N/A</v>
      </c>
      <c r="IG48" s="199" t="e">
        <f t="shared" si="80"/>
        <v>#N/A</v>
      </c>
      <c r="IH48" s="200" t="e">
        <f t="shared" si="81"/>
        <v>#N/A</v>
      </c>
      <c r="II48" s="200">
        <f t="shared" si="82"/>
        <v>0</v>
      </c>
      <c r="IJ48" s="200">
        <f t="shared" si="83"/>
        <v>0</v>
      </c>
      <c r="IK48" s="200" t="e">
        <f t="shared" si="84"/>
        <v>#N/A</v>
      </c>
      <c r="IL48" s="210">
        <f t="shared" si="85"/>
        <v>0</v>
      </c>
      <c r="IM48" s="202">
        <f t="shared" si="86"/>
        <v>0</v>
      </c>
      <c r="IP48" s="232"/>
      <c r="IQ48" s="170"/>
      <c r="IR48" s="231"/>
      <c r="IS48" s="228"/>
      <c r="IT48" s="207"/>
      <c r="IU48" s="229"/>
      <c r="IV48" s="209"/>
      <c r="IW48" s="209" t="e">
        <f t="shared" si="87"/>
        <v>#N/A</v>
      </c>
      <c r="IX48" s="199" t="e">
        <f t="shared" si="88"/>
        <v>#N/A</v>
      </c>
      <c r="IY48" s="200" t="e">
        <f t="shared" si="89"/>
        <v>#N/A</v>
      </c>
      <c r="IZ48" s="200">
        <f t="shared" si="90"/>
        <v>0</v>
      </c>
      <c r="JA48" s="200">
        <f t="shared" si="91"/>
        <v>0</v>
      </c>
      <c r="JB48" s="200" t="e">
        <f t="shared" si="92"/>
        <v>#N/A</v>
      </c>
      <c r="JC48" s="210">
        <f t="shared" si="93"/>
        <v>0</v>
      </c>
      <c r="JD48" s="202">
        <f t="shared" si="94"/>
        <v>0</v>
      </c>
      <c r="JG48" s="232"/>
      <c r="JH48" s="170"/>
      <c r="JI48" s="231"/>
      <c r="JJ48" s="228"/>
      <c r="JK48" s="207"/>
      <c r="JL48" s="229"/>
      <c r="JM48" s="209"/>
      <c r="JN48" s="209" t="e">
        <f t="shared" si="95"/>
        <v>#N/A</v>
      </c>
      <c r="JO48" s="199" t="e">
        <f t="shared" si="96"/>
        <v>#N/A</v>
      </c>
      <c r="JP48" s="200" t="e">
        <f t="shared" si="97"/>
        <v>#N/A</v>
      </c>
      <c r="JQ48" s="200">
        <f t="shared" si="98"/>
        <v>0</v>
      </c>
      <c r="JR48" s="200">
        <f t="shared" si="99"/>
        <v>0</v>
      </c>
      <c r="JS48" s="200" t="e">
        <f t="shared" si="100"/>
        <v>#N/A</v>
      </c>
      <c r="JT48" s="210">
        <f t="shared" si="101"/>
        <v>0</v>
      </c>
      <c r="JU48" s="202">
        <f t="shared" si="102"/>
        <v>0</v>
      </c>
      <c r="JX48" s="232"/>
      <c r="JY48" s="170"/>
      <c r="JZ48" s="231"/>
      <c r="KA48" s="228"/>
      <c r="KB48" s="207"/>
      <c r="KC48" s="229"/>
      <c r="KD48" s="209"/>
      <c r="KE48" s="209" t="e">
        <f t="shared" si="103"/>
        <v>#N/A</v>
      </c>
      <c r="KF48" s="199" t="e">
        <f t="shared" si="104"/>
        <v>#N/A</v>
      </c>
      <c r="KG48" s="200" t="e">
        <f t="shared" si="105"/>
        <v>#N/A</v>
      </c>
      <c r="KH48" s="200">
        <f t="shared" si="106"/>
        <v>0</v>
      </c>
      <c r="KI48" s="200">
        <f t="shared" si="107"/>
        <v>0</v>
      </c>
      <c r="KJ48" s="200" t="e">
        <f t="shared" si="108"/>
        <v>#N/A</v>
      </c>
      <c r="KK48" s="210">
        <f t="shared" si="109"/>
        <v>0</v>
      </c>
      <c r="KL48" s="202">
        <f t="shared" si="110"/>
        <v>0</v>
      </c>
      <c r="KO48" s="232"/>
      <c r="KP48" s="170"/>
      <c r="KQ48" s="231"/>
      <c r="KR48" s="228"/>
      <c r="KS48" s="207"/>
      <c r="KT48" s="229"/>
      <c r="KU48" s="209"/>
      <c r="KV48" s="209" t="e">
        <f t="shared" si="111"/>
        <v>#N/A</v>
      </c>
      <c r="KW48" s="199" t="e">
        <f t="shared" si="112"/>
        <v>#N/A</v>
      </c>
      <c r="KX48" s="200" t="e">
        <f t="shared" si="113"/>
        <v>#N/A</v>
      </c>
      <c r="KY48" s="200">
        <f t="shared" si="114"/>
        <v>0</v>
      </c>
      <c r="KZ48" s="200">
        <f t="shared" si="115"/>
        <v>0</v>
      </c>
      <c r="LA48" s="200" t="e">
        <f t="shared" si="116"/>
        <v>#N/A</v>
      </c>
      <c r="LB48" s="210">
        <f t="shared" si="117"/>
        <v>0</v>
      </c>
      <c r="LC48" s="202">
        <f t="shared" si="118"/>
        <v>0</v>
      </c>
      <c r="LF48" s="232"/>
      <c r="LG48" s="170"/>
      <c r="LH48" s="231"/>
      <c r="LI48" s="228"/>
      <c r="LJ48" s="207"/>
      <c r="LK48" s="229"/>
      <c r="LL48" s="209"/>
      <c r="LM48" s="209" t="e">
        <f t="shared" si="119"/>
        <v>#N/A</v>
      </c>
      <c r="LN48" s="199" t="e">
        <f t="shared" si="120"/>
        <v>#N/A</v>
      </c>
      <c r="LO48" s="200" t="e">
        <f t="shared" si="121"/>
        <v>#N/A</v>
      </c>
      <c r="LP48" s="200">
        <f t="shared" si="122"/>
        <v>0</v>
      </c>
      <c r="LQ48" s="200">
        <f t="shared" si="123"/>
        <v>0</v>
      </c>
      <c r="LR48" s="200" t="e">
        <f t="shared" si="124"/>
        <v>#N/A</v>
      </c>
      <c r="LS48" s="210">
        <f t="shared" si="125"/>
        <v>0</v>
      </c>
      <c r="LT48" s="202">
        <f t="shared" si="126"/>
        <v>0</v>
      </c>
      <c r="LW48" s="232"/>
      <c r="LX48" s="170"/>
      <c r="LY48" s="231"/>
      <c r="LZ48" s="228"/>
      <c r="MA48" s="207"/>
      <c r="MB48" s="229"/>
      <c r="MC48" s="209"/>
      <c r="MD48" s="209" t="e">
        <f t="shared" si="127"/>
        <v>#N/A</v>
      </c>
      <c r="ME48" s="199" t="e">
        <f t="shared" si="128"/>
        <v>#N/A</v>
      </c>
      <c r="MF48" s="200" t="e">
        <f t="shared" si="129"/>
        <v>#N/A</v>
      </c>
      <c r="MG48" s="200">
        <f t="shared" si="130"/>
        <v>0</v>
      </c>
      <c r="MH48" s="200">
        <f t="shared" si="131"/>
        <v>0</v>
      </c>
      <c r="MI48" s="200" t="e">
        <f t="shared" si="132"/>
        <v>#N/A</v>
      </c>
      <c r="MJ48" s="210">
        <f t="shared" si="133"/>
        <v>0</v>
      </c>
      <c r="MK48" s="202">
        <f t="shared" si="134"/>
        <v>0</v>
      </c>
      <c r="MN48" s="232"/>
      <c r="MO48" s="170"/>
      <c r="MP48" s="231"/>
      <c r="MQ48" s="228"/>
      <c r="MR48" s="207"/>
      <c r="MS48" s="229"/>
      <c r="MT48" s="209"/>
      <c r="MU48" s="209" t="e">
        <f t="shared" si="135"/>
        <v>#N/A</v>
      </c>
      <c r="MV48" s="199" t="e">
        <f t="shared" si="136"/>
        <v>#N/A</v>
      </c>
      <c r="MW48" s="200" t="e">
        <f t="shared" si="137"/>
        <v>#N/A</v>
      </c>
      <c r="MX48" s="200">
        <f t="shared" si="138"/>
        <v>0</v>
      </c>
      <c r="MY48" s="200">
        <f t="shared" si="139"/>
        <v>0</v>
      </c>
      <c r="MZ48" s="200" t="e">
        <f t="shared" si="140"/>
        <v>#N/A</v>
      </c>
      <c r="NA48" s="210">
        <f t="shared" si="141"/>
        <v>0</v>
      </c>
      <c r="NB48" s="202">
        <f t="shared" si="142"/>
        <v>0</v>
      </c>
      <c r="NE48" s="232"/>
      <c r="NF48" s="170"/>
      <c r="NG48" s="231"/>
      <c r="NH48" s="228"/>
      <c r="NI48" s="207"/>
      <c r="NJ48" s="229"/>
      <c r="NK48" s="209"/>
      <c r="NL48" s="209" t="e">
        <f t="shared" si="143"/>
        <v>#N/A</v>
      </c>
      <c r="NM48" s="199" t="e">
        <f t="shared" si="144"/>
        <v>#N/A</v>
      </c>
      <c r="NN48" s="200" t="e">
        <f t="shared" si="145"/>
        <v>#N/A</v>
      </c>
      <c r="NO48" s="200">
        <f t="shared" si="146"/>
        <v>0</v>
      </c>
      <c r="NP48" s="200">
        <f t="shared" si="147"/>
        <v>0</v>
      </c>
      <c r="NQ48" s="200" t="e">
        <f t="shared" si="148"/>
        <v>#N/A</v>
      </c>
      <c r="NR48" s="210">
        <f t="shared" si="149"/>
        <v>0</v>
      </c>
      <c r="NS48" s="202">
        <f t="shared" si="150"/>
        <v>0</v>
      </c>
      <c r="NV48" s="232"/>
      <c r="NW48" s="170"/>
      <c r="NX48" s="231"/>
      <c r="NY48" s="228"/>
      <c r="NZ48" s="207"/>
      <c r="OA48" s="229"/>
      <c r="OB48" s="209"/>
      <c r="OC48" s="209" t="e">
        <f t="shared" si="151"/>
        <v>#N/A</v>
      </c>
      <c r="OD48" s="199" t="e">
        <f t="shared" si="152"/>
        <v>#N/A</v>
      </c>
      <c r="OE48" s="200" t="e">
        <f t="shared" si="153"/>
        <v>#N/A</v>
      </c>
      <c r="OF48" s="200">
        <f t="shared" si="154"/>
        <v>0</v>
      </c>
      <c r="OG48" s="200">
        <f t="shared" si="155"/>
        <v>0</v>
      </c>
      <c r="OH48" s="200" t="e">
        <f t="shared" si="156"/>
        <v>#N/A</v>
      </c>
      <c r="OI48" s="210">
        <f t="shared" si="157"/>
        <v>0</v>
      </c>
      <c r="OJ48" s="202">
        <f t="shared" si="158"/>
        <v>0</v>
      </c>
      <c r="OM48" s="232"/>
      <c r="ON48" s="170"/>
      <c r="OO48" s="231"/>
      <c r="OP48" s="228"/>
      <c r="OQ48" s="207"/>
      <c r="OR48" s="229"/>
      <c r="OS48" s="209"/>
      <c r="OT48" s="209" t="e">
        <f t="shared" si="159"/>
        <v>#N/A</v>
      </c>
      <c r="OU48" s="199" t="e">
        <f t="shared" si="160"/>
        <v>#N/A</v>
      </c>
      <c r="OV48" s="200" t="e">
        <f t="shared" si="161"/>
        <v>#N/A</v>
      </c>
      <c r="OW48" s="200">
        <f t="shared" si="162"/>
        <v>0</v>
      </c>
      <c r="OX48" s="200">
        <f t="shared" si="163"/>
        <v>0</v>
      </c>
      <c r="OY48" s="200" t="e">
        <f t="shared" si="164"/>
        <v>#N/A</v>
      </c>
      <c r="OZ48" s="210">
        <f t="shared" si="165"/>
        <v>0</v>
      </c>
      <c r="PA48" s="202">
        <f t="shared" si="166"/>
        <v>0</v>
      </c>
      <c r="PD48" s="232"/>
      <c r="PE48" s="170"/>
      <c r="PF48" s="231"/>
      <c r="PG48" s="228"/>
      <c r="PH48" s="207"/>
      <c r="PI48" s="229"/>
      <c r="PJ48" s="209"/>
      <c r="PK48" s="209" t="e">
        <f t="shared" si="167"/>
        <v>#N/A</v>
      </c>
      <c r="PL48" s="199" t="e">
        <f t="shared" si="168"/>
        <v>#N/A</v>
      </c>
      <c r="PM48" s="200" t="e">
        <f t="shared" si="169"/>
        <v>#N/A</v>
      </c>
      <c r="PN48" s="200">
        <f t="shared" si="170"/>
        <v>0</v>
      </c>
      <c r="PO48" s="200">
        <f t="shared" si="171"/>
        <v>0</v>
      </c>
      <c r="PP48" s="200" t="e">
        <f t="shared" si="172"/>
        <v>#N/A</v>
      </c>
      <c r="PQ48" s="210">
        <f t="shared" si="173"/>
        <v>0</v>
      </c>
      <c r="PR48" s="202">
        <f t="shared" si="174"/>
        <v>0</v>
      </c>
      <c r="PU48" s="232"/>
      <c r="PV48" s="170"/>
      <c r="PW48" s="231"/>
      <c r="PX48" s="228"/>
      <c r="PY48" s="207"/>
      <c r="PZ48" s="229"/>
      <c r="QA48" s="209"/>
      <c r="QB48" s="209" t="e">
        <f t="shared" si="175"/>
        <v>#N/A</v>
      </c>
      <c r="QC48" s="199" t="e">
        <f t="shared" si="176"/>
        <v>#N/A</v>
      </c>
      <c r="QD48" s="200" t="e">
        <f t="shared" si="177"/>
        <v>#N/A</v>
      </c>
      <c r="QE48" s="200">
        <f t="shared" si="178"/>
        <v>0</v>
      </c>
      <c r="QF48" s="200">
        <f t="shared" si="179"/>
        <v>0</v>
      </c>
      <c r="QG48" s="200" t="e">
        <f t="shared" si="180"/>
        <v>#N/A</v>
      </c>
      <c r="QH48" s="210">
        <f t="shared" si="181"/>
        <v>0</v>
      </c>
      <c r="QI48" s="202">
        <f t="shared" si="182"/>
        <v>0</v>
      </c>
      <c r="QL48" s="232"/>
      <c r="QM48" s="170"/>
      <c r="QN48" s="231"/>
      <c r="QO48" s="228"/>
      <c r="QP48" s="207"/>
      <c r="QQ48" s="229"/>
      <c r="QR48" s="209"/>
      <c r="QS48" s="209" t="e">
        <f t="shared" si="183"/>
        <v>#N/A</v>
      </c>
      <c r="QT48" s="199" t="e">
        <f t="shared" si="184"/>
        <v>#N/A</v>
      </c>
      <c r="QU48" s="200" t="e">
        <f t="shared" si="185"/>
        <v>#N/A</v>
      </c>
      <c r="QV48" s="200">
        <f t="shared" si="186"/>
        <v>0</v>
      </c>
      <c r="QW48" s="200">
        <f t="shared" si="187"/>
        <v>0</v>
      </c>
      <c r="QX48" s="200" t="e">
        <f t="shared" si="188"/>
        <v>#N/A</v>
      </c>
      <c r="QY48" s="210">
        <f t="shared" si="189"/>
        <v>0</v>
      </c>
      <c r="QZ48" s="202">
        <f t="shared" si="190"/>
        <v>0</v>
      </c>
      <c r="RC48" s="232"/>
      <c r="RD48" s="170"/>
      <c r="RE48" s="231"/>
      <c r="RF48" s="228"/>
      <c r="RG48" s="207"/>
      <c r="RH48" s="229"/>
      <c r="RI48" s="209"/>
      <c r="RJ48" s="209" t="e">
        <f t="shared" si="191"/>
        <v>#N/A</v>
      </c>
      <c r="RK48" s="199" t="e">
        <f t="shared" si="192"/>
        <v>#N/A</v>
      </c>
      <c r="RL48" s="200" t="e">
        <f t="shared" si="193"/>
        <v>#N/A</v>
      </c>
      <c r="RM48" s="200">
        <f t="shared" si="194"/>
        <v>0</v>
      </c>
      <c r="RN48" s="200">
        <f t="shared" si="195"/>
        <v>0</v>
      </c>
      <c r="RO48" s="200" t="e">
        <f t="shared" si="196"/>
        <v>#N/A</v>
      </c>
      <c r="RP48" s="210">
        <f t="shared" si="197"/>
        <v>0</v>
      </c>
      <c r="RQ48" s="202">
        <f t="shared" si="198"/>
        <v>0</v>
      </c>
      <c r="RT48" s="232"/>
      <c r="RU48" s="170"/>
      <c r="RV48" s="231"/>
      <c r="RW48" s="228"/>
      <c r="RX48" s="207"/>
      <c r="RY48" s="229"/>
      <c r="RZ48" s="209"/>
      <c r="SA48" s="209" t="e">
        <f t="shared" si="199"/>
        <v>#N/A</v>
      </c>
      <c r="SB48" s="199" t="e">
        <f t="shared" si="200"/>
        <v>#N/A</v>
      </c>
      <c r="SC48" s="200" t="e">
        <f t="shared" si="201"/>
        <v>#N/A</v>
      </c>
      <c r="SD48" s="200">
        <f t="shared" si="202"/>
        <v>0</v>
      </c>
      <c r="SE48" s="200">
        <f t="shared" si="203"/>
        <v>0</v>
      </c>
      <c r="SF48" s="200" t="e">
        <f t="shared" si="204"/>
        <v>#N/A</v>
      </c>
      <c r="SG48" s="210">
        <f t="shared" si="205"/>
        <v>0</v>
      </c>
      <c r="SH48" s="202">
        <f t="shared" si="206"/>
        <v>0</v>
      </c>
      <c r="SK48" s="232"/>
      <c r="SL48" s="170"/>
      <c r="SM48" s="231"/>
      <c r="SN48" s="228"/>
      <c r="SO48" s="207"/>
      <c r="SP48" s="229"/>
      <c r="SQ48" s="209"/>
      <c r="SR48" s="209" t="e">
        <f t="shared" si="207"/>
        <v>#N/A</v>
      </c>
      <c r="SS48" s="199" t="e">
        <f t="shared" si="208"/>
        <v>#N/A</v>
      </c>
      <c r="ST48" s="200" t="e">
        <f t="shared" si="209"/>
        <v>#N/A</v>
      </c>
      <c r="SU48" s="200">
        <f t="shared" si="210"/>
        <v>0</v>
      </c>
      <c r="SV48" s="200">
        <f t="shared" si="211"/>
        <v>0</v>
      </c>
      <c r="SW48" s="200" t="e">
        <f t="shared" si="212"/>
        <v>#N/A</v>
      </c>
      <c r="SX48" s="210">
        <f t="shared" si="213"/>
        <v>0</v>
      </c>
      <c r="SY48" s="202">
        <f t="shared" si="214"/>
        <v>0</v>
      </c>
    </row>
    <row r="49" spans="2:519" ht="105" customHeight="1" thickTop="1" thickBot="1">
      <c r="B49" s="203" t="s">
        <v>215</v>
      </c>
      <c r="C49" s="234">
        <v>4.5999999999999996</v>
      </c>
      <c r="D49" s="170" t="s">
        <v>268</v>
      </c>
      <c r="E49" s="227" t="s">
        <v>251</v>
      </c>
      <c r="F49" s="228">
        <v>1</v>
      </c>
      <c r="G49" s="207">
        <v>0</v>
      </c>
      <c r="H49" s="229">
        <f t="shared" ref="H49:H62" si="523">G49*F49</f>
        <v>0</v>
      </c>
      <c r="I49" s="646"/>
      <c r="L49" s="375" t="s">
        <v>215</v>
      </c>
      <c r="M49" s="407">
        <v>4.5999999999999996</v>
      </c>
      <c r="N49" s="377" t="s">
        <v>268</v>
      </c>
      <c r="O49" s="400" t="s">
        <v>251</v>
      </c>
      <c r="P49" s="401">
        <v>1</v>
      </c>
      <c r="Q49" s="380">
        <v>1300000</v>
      </c>
      <c r="R49" s="402">
        <f t="shared" ref="R49:R62" si="524">Q49*P49</f>
        <v>1300000</v>
      </c>
      <c r="S49" s="162">
        <f t="shared" si="423"/>
        <v>1</v>
      </c>
      <c r="T49" s="190">
        <f t="shared" si="11"/>
        <v>1</v>
      </c>
      <c r="U49" s="190">
        <f t="shared" si="216"/>
        <v>1</v>
      </c>
      <c r="V49" s="190">
        <f t="shared" si="12"/>
        <v>1</v>
      </c>
      <c r="W49" s="190">
        <f t="shared" si="13"/>
        <v>1</v>
      </c>
      <c r="X49" s="200">
        <f t="shared" si="14"/>
        <v>1</v>
      </c>
      <c r="Y49" s="210">
        <f t="shared" si="15"/>
        <v>1300000</v>
      </c>
      <c r="Z49" s="202">
        <f t="shared" si="16"/>
        <v>0</v>
      </c>
      <c r="AA49" s="185"/>
      <c r="AB49" s="185"/>
      <c r="AC49" s="375" t="s">
        <v>215</v>
      </c>
      <c r="AD49" s="407">
        <v>4.5999999999999996</v>
      </c>
      <c r="AE49" s="377" t="s">
        <v>268</v>
      </c>
      <c r="AF49" s="400" t="s">
        <v>251</v>
      </c>
      <c r="AG49" s="401">
        <v>1</v>
      </c>
      <c r="AH49" s="380">
        <v>809250</v>
      </c>
      <c r="AI49" s="402">
        <f t="shared" ref="AI49:AI62" si="525">AH49*AG49</f>
        <v>809250</v>
      </c>
      <c r="AJ49" s="162">
        <f t="shared" si="424"/>
        <v>1</v>
      </c>
      <c r="AK49" s="190">
        <f t="shared" si="425"/>
        <v>1</v>
      </c>
      <c r="AL49" s="190">
        <f t="shared" si="426"/>
        <v>1</v>
      </c>
      <c r="AM49" s="190">
        <f t="shared" si="427"/>
        <v>1</v>
      </c>
      <c r="AN49" s="190">
        <f t="shared" si="428"/>
        <v>1</v>
      </c>
      <c r="AO49" s="200">
        <f t="shared" si="429"/>
        <v>1</v>
      </c>
      <c r="AP49" s="210">
        <f t="shared" si="430"/>
        <v>809250</v>
      </c>
      <c r="AQ49" s="202">
        <f t="shared" si="431"/>
        <v>0</v>
      </c>
      <c r="AR49" s="185"/>
      <c r="AS49" s="185"/>
      <c r="AT49" s="461" t="s">
        <v>215</v>
      </c>
      <c r="AU49" s="483">
        <v>4.5999999999999996</v>
      </c>
      <c r="AV49" s="170" t="s">
        <v>268</v>
      </c>
      <c r="AW49" s="477" t="s">
        <v>251</v>
      </c>
      <c r="AX49" s="464">
        <v>1</v>
      </c>
      <c r="AY49" s="455">
        <v>875000</v>
      </c>
      <c r="AZ49" s="466">
        <f t="shared" ref="AZ49:AZ62" si="526">AY49*AX49</f>
        <v>875000</v>
      </c>
      <c r="BA49" s="162">
        <f t="shared" si="432"/>
        <v>1</v>
      </c>
      <c r="BB49" s="190">
        <f t="shared" si="433"/>
        <v>1</v>
      </c>
      <c r="BC49" s="190">
        <f t="shared" si="434"/>
        <v>1</v>
      </c>
      <c r="BD49" s="190">
        <f t="shared" si="435"/>
        <v>1</v>
      </c>
      <c r="BE49" s="190">
        <f t="shared" si="436"/>
        <v>1</v>
      </c>
      <c r="BF49" s="200">
        <f t="shared" si="437"/>
        <v>1</v>
      </c>
      <c r="BG49" s="210">
        <f t="shared" si="438"/>
        <v>875000</v>
      </c>
      <c r="BH49" s="202">
        <f t="shared" si="439"/>
        <v>0</v>
      </c>
      <c r="BK49" s="461" t="s">
        <v>215</v>
      </c>
      <c r="BL49" s="542">
        <v>4.5999999999999996</v>
      </c>
      <c r="BM49" s="522" t="s">
        <v>268</v>
      </c>
      <c r="BN49" s="535" t="s">
        <v>251</v>
      </c>
      <c r="BO49" s="536">
        <v>1</v>
      </c>
      <c r="BP49" s="380">
        <v>1056094.2</v>
      </c>
      <c r="BQ49" s="537">
        <f t="shared" si="440"/>
        <v>1056094.2</v>
      </c>
      <c r="BR49" s="162">
        <f t="shared" si="441"/>
        <v>1</v>
      </c>
      <c r="BS49" s="190">
        <f t="shared" si="442"/>
        <v>1</v>
      </c>
      <c r="BT49" s="190">
        <f t="shared" si="443"/>
        <v>1</v>
      </c>
      <c r="BU49" s="190">
        <f t="shared" si="444"/>
        <v>1</v>
      </c>
      <c r="BV49" s="190">
        <f t="shared" si="445"/>
        <v>1</v>
      </c>
      <c r="BW49" s="200">
        <f t="shared" si="446"/>
        <v>1</v>
      </c>
      <c r="BX49" s="210">
        <f t="shared" si="447"/>
        <v>1056094</v>
      </c>
      <c r="BY49" s="202">
        <f t="shared" si="448"/>
        <v>0.19999999995343387</v>
      </c>
      <c r="CB49" s="461" t="s">
        <v>215</v>
      </c>
      <c r="CC49" s="542">
        <v>4.5999999999999996</v>
      </c>
      <c r="CD49" s="522" t="s">
        <v>268</v>
      </c>
      <c r="CE49" s="535" t="s">
        <v>251</v>
      </c>
      <c r="CF49" s="536">
        <v>1</v>
      </c>
      <c r="CG49" s="380">
        <v>1200000</v>
      </c>
      <c r="CH49" s="537">
        <f t="shared" ref="CH49:CH62" si="527">CG49*CF49</f>
        <v>1200000</v>
      </c>
      <c r="CI49" s="162">
        <f t="shared" si="449"/>
        <v>1</v>
      </c>
      <c r="CJ49" s="190">
        <f t="shared" si="450"/>
        <v>1</v>
      </c>
      <c r="CK49" s="190">
        <f t="shared" si="451"/>
        <v>1</v>
      </c>
      <c r="CL49" s="190">
        <f t="shared" si="452"/>
        <v>1</v>
      </c>
      <c r="CM49" s="190">
        <f t="shared" si="453"/>
        <v>1</v>
      </c>
      <c r="CN49" s="200">
        <f t="shared" si="454"/>
        <v>1</v>
      </c>
      <c r="CO49" s="210">
        <f t="shared" si="455"/>
        <v>1200000</v>
      </c>
      <c r="CP49" s="202">
        <f t="shared" si="456"/>
        <v>0</v>
      </c>
      <c r="CS49" s="461" t="s">
        <v>215</v>
      </c>
      <c r="CT49" s="542">
        <v>4.5999999999999996</v>
      </c>
      <c r="CU49" s="522" t="s">
        <v>268</v>
      </c>
      <c r="CV49" s="535" t="s">
        <v>251</v>
      </c>
      <c r="CW49" s="536">
        <v>1</v>
      </c>
      <c r="CX49" s="565">
        <v>666766</v>
      </c>
      <c r="CY49" s="537">
        <f t="shared" si="457"/>
        <v>666766</v>
      </c>
      <c r="CZ49" s="162">
        <f t="shared" si="458"/>
        <v>1</v>
      </c>
      <c r="DA49" s="190">
        <f t="shared" si="459"/>
        <v>1</v>
      </c>
      <c r="DB49" s="190">
        <f t="shared" si="460"/>
        <v>1</v>
      </c>
      <c r="DC49" s="190">
        <f t="shared" si="461"/>
        <v>1</v>
      </c>
      <c r="DD49" s="190">
        <f t="shared" si="462"/>
        <v>1</v>
      </c>
      <c r="DE49" s="200">
        <f t="shared" si="463"/>
        <v>1</v>
      </c>
      <c r="DF49" s="210">
        <f t="shared" si="464"/>
        <v>666766</v>
      </c>
      <c r="DG49" s="202">
        <f t="shared" si="465"/>
        <v>0</v>
      </c>
      <c r="DJ49" s="461" t="s">
        <v>215</v>
      </c>
      <c r="DK49" s="542">
        <v>4.5999999999999996</v>
      </c>
      <c r="DL49" s="569" t="s">
        <v>268</v>
      </c>
      <c r="DM49" s="535" t="s">
        <v>251</v>
      </c>
      <c r="DN49" s="536">
        <v>1</v>
      </c>
      <c r="DO49" s="380">
        <v>926439.43</v>
      </c>
      <c r="DP49" s="537">
        <f t="shared" ref="DP49:DP62" si="528">DO49*DN49</f>
        <v>926439.43</v>
      </c>
      <c r="DQ49" s="162">
        <f t="shared" si="466"/>
        <v>1</v>
      </c>
      <c r="DR49" s="190">
        <f t="shared" si="467"/>
        <v>1</v>
      </c>
      <c r="DS49" s="190">
        <f t="shared" si="468"/>
        <v>1</v>
      </c>
      <c r="DT49" s="190">
        <f t="shared" si="469"/>
        <v>1</v>
      </c>
      <c r="DU49" s="190">
        <f t="shared" si="470"/>
        <v>1</v>
      </c>
      <c r="DV49" s="200">
        <f t="shared" si="471"/>
        <v>1</v>
      </c>
      <c r="DW49" s="210">
        <f t="shared" si="472"/>
        <v>926439</v>
      </c>
      <c r="DX49" s="202">
        <f t="shared" si="473"/>
        <v>0.43000000005122274</v>
      </c>
      <c r="EA49" s="461" t="s">
        <v>215</v>
      </c>
      <c r="EB49" s="542">
        <v>4.5999999999999996</v>
      </c>
      <c r="EC49" s="522" t="s">
        <v>268</v>
      </c>
      <c r="ED49" s="535" t="s">
        <v>251</v>
      </c>
      <c r="EE49" s="536">
        <v>1</v>
      </c>
      <c r="EF49" s="380">
        <v>814800</v>
      </c>
      <c r="EG49" s="381">
        <f t="shared" si="47"/>
        <v>814800</v>
      </c>
      <c r="EH49" s="162">
        <f t="shared" si="474"/>
        <v>1</v>
      </c>
      <c r="EI49" s="190">
        <f t="shared" si="475"/>
        <v>1</v>
      </c>
      <c r="EJ49" s="190">
        <f t="shared" si="476"/>
        <v>1</v>
      </c>
      <c r="EK49" s="190">
        <f t="shared" si="477"/>
        <v>1</v>
      </c>
      <c r="EL49" s="190">
        <f t="shared" si="478"/>
        <v>1</v>
      </c>
      <c r="EM49" s="200">
        <f t="shared" si="479"/>
        <v>1</v>
      </c>
      <c r="EN49" s="210">
        <f t="shared" si="480"/>
        <v>814800</v>
      </c>
      <c r="EO49" s="202">
        <f t="shared" si="481"/>
        <v>0</v>
      </c>
      <c r="ER49" s="461" t="s">
        <v>215</v>
      </c>
      <c r="ES49" s="542">
        <v>4.5999999999999996</v>
      </c>
      <c r="ET49" s="522" t="s">
        <v>268</v>
      </c>
      <c r="EU49" s="535" t="s">
        <v>251</v>
      </c>
      <c r="EV49" s="536">
        <v>1</v>
      </c>
      <c r="EW49" s="380">
        <v>1050840</v>
      </c>
      <c r="EX49" s="537">
        <f t="shared" si="482"/>
        <v>1050840</v>
      </c>
      <c r="EY49" s="162">
        <f t="shared" si="483"/>
        <v>1</v>
      </c>
      <c r="EZ49" s="190">
        <f t="shared" si="484"/>
        <v>1</v>
      </c>
      <c r="FA49" s="190">
        <f t="shared" si="485"/>
        <v>1</v>
      </c>
      <c r="FB49" s="190">
        <f t="shared" si="486"/>
        <v>1</v>
      </c>
      <c r="FC49" s="190">
        <f t="shared" si="487"/>
        <v>1</v>
      </c>
      <c r="FD49" s="200">
        <f t="shared" si="488"/>
        <v>1</v>
      </c>
      <c r="FE49" s="210">
        <f t="shared" si="489"/>
        <v>1050840</v>
      </c>
      <c r="FF49" s="202">
        <f t="shared" si="490"/>
        <v>0</v>
      </c>
      <c r="FI49" s="461" t="s">
        <v>215</v>
      </c>
      <c r="FJ49" s="542">
        <v>4.5999999999999996</v>
      </c>
      <c r="FK49" s="522" t="s">
        <v>268</v>
      </c>
      <c r="FL49" s="535" t="s">
        <v>251</v>
      </c>
      <c r="FM49" s="536">
        <v>1</v>
      </c>
      <c r="FN49" s="380">
        <v>738091</v>
      </c>
      <c r="FO49" s="537">
        <f t="shared" ref="FO49:FO62" si="529">FN49*FM49</f>
        <v>738091</v>
      </c>
      <c r="FP49" s="162">
        <f t="shared" si="491"/>
        <v>1</v>
      </c>
      <c r="FQ49" s="190">
        <f t="shared" si="492"/>
        <v>1</v>
      </c>
      <c r="FR49" s="190">
        <f t="shared" si="493"/>
        <v>1</v>
      </c>
      <c r="FS49" s="190">
        <f t="shared" si="494"/>
        <v>1</v>
      </c>
      <c r="FT49" s="190">
        <f t="shared" si="495"/>
        <v>1</v>
      </c>
      <c r="FU49" s="200">
        <f t="shared" si="496"/>
        <v>1</v>
      </c>
      <c r="FV49" s="210">
        <f t="shared" si="497"/>
        <v>738091</v>
      </c>
      <c r="FW49" s="202">
        <f t="shared" si="498"/>
        <v>0</v>
      </c>
      <c r="FZ49" s="461" t="s">
        <v>215</v>
      </c>
      <c r="GA49" s="542">
        <v>4.5999999999999996</v>
      </c>
      <c r="GB49" s="522" t="s">
        <v>268</v>
      </c>
      <c r="GC49" s="535" t="s">
        <v>251</v>
      </c>
      <c r="GD49" s="536">
        <v>1</v>
      </c>
      <c r="GE49" s="582">
        <v>934700</v>
      </c>
      <c r="GF49" s="537">
        <f t="shared" ref="GF49:GF62" si="530">GE49*GD49</f>
        <v>934700</v>
      </c>
      <c r="GG49" s="162">
        <f t="shared" si="499"/>
        <v>1</v>
      </c>
      <c r="GH49" s="190">
        <f t="shared" si="500"/>
        <v>1</v>
      </c>
      <c r="GI49" s="190">
        <f t="shared" si="501"/>
        <v>1</v>
      </c>
      <c r="GJ49" s="190">
        <f t="shared" si="502"/>
        <v>1</v>
      </c>
      <c r="GK49" s="190">
        <f t="shared" si="503"/>
        <v>1</v>
      </c>
      <c r="GL49" s="200">
        <f t="shared" si="504"/>
        <v>1</v>
      </c>
      <c r="GM49" s="210">
        <f t="shared" si="505"/>
        <v>934700</v>
      </c>
      <c r="GN49" s="202">
        <f t="shared" si="506"/>
        <v>0</v>
      </c>
      <c r="GQ49" s="461" t="s">
        <v>215</v>
      </c>
      <c r="GR49" s="542">
        <v>4.5999999999999996</v>
      </c>
      <c r="GS49" s="522" t="s">
        <v>268</v>
      </c>
      <c r="GT49" s="535" t="s">
        <v>251</v>
      </c>
      <c r="GU49" s="536">
        <v>1</v>
      </c>
      <c r="GV49" s="380">
        <v>1200000</v>
      </c>
      <c r="GW49" s="537">
        <f t="shared" ref="GW49:GW62" si="531">GV49*GU49</f>
        <v>1200000</v>
      </c>
      <c r="GX49" s="162">
        <f t="shared" si="507"/>
        <v>1</v>
      </c>
      <c r="GY49" s="190">
        <f t="shared" si="508"/>
        <v>1</v>
      </c>
      <c r="GZ49" s="190">
        <f t="shared" si="509"/>
        <v>1</v>
      </c>
      <c r="HA49" s="190">
        <f t="shared" si="510"/>
        <v>1</v>
      </c>
      <c r="HB49" s="190">
        <f t="shared" si="511"/>
        <v>1</v>
      </c>
      <c r="HC49" s="200">
        <f t="shared" si="512"/>
        <v>1</v>
      </c>
      <c r="HD49" s="210">
        <f t="shared" si="513"/>
        <v>1200000</v>
      </c>
      <c r="HE49" s="202">
        <f t="shared" si="514"/>
        <v>0</v>
      </c>
      <c r="HH49" s="461" t="s">
        <v>215</v>
      </c>
      <c r="HI49" s="542">
        <v>4.5999999999999996</v>
      </c>
      <c r="HJ49" s="522" t="s">
        <v>268</v>
      </c>
      <c r="HK49" s="535" t="s">
        <v>251</v>
      </c>
      <c r="HL49" s="536">
        <v>1</v>
      </c>
      <c r="HM49" s="380">
        <v>911999.99999999988</v>
      </c>
      <c r="HN49" s="537">
        <f t="shared" ref="HN49:HN62" si="532">HM49*HL49</f>
        <v>911999.99999999988</v>
      </c>
      <c r="HO49" s="162">
        <f t="shared" si="515"/>
        <v>1</v>
      </c>
      <c r="HP49" s="190">
        <f t="shared" si="516"/>
        <v>1</v>
      </c>
      <c r="HQ49" s="190">
        <f t="shared" si="517"/>
        <v>1</v>
      </c>
      <c r="HR49" s="190">
        <f t="shared" si="518"/>
        <v>1</v>
      </c>
      <c r="HS49" s="190">
        <f t="shared" si="519"/>
        <v>1</v>
      </c>
      <c r="HT49" s="200">
        <f t="shared" si="520"/>
        <v>1</v>
      </c>
      <c r="HU49" s="210">
        <f t="shared" si="521"/>
        <v>912000</v>
      </c>
      <c r="HV49" s="202">
        <f t="shared" si="522"/>
        <v>0</v>
      </c>
      <c r="HY49" s="232"/>
      <c r="HZ49" s="170"/>
      <c r="IA49" s="227"/>
      <c r="IB49" s="228"/>
      <c r="IC49" s="207"/>
      <c r="ID49" s="233"/>
      <c r="IE49" s="209"/>
      <c r="IF49" s="209" t="e">
        <f t="shared" si="79"/>
        <v>#N/A</v>
      </c>
      <c r="IG49" s="199" t="e">
        <f t="shared" si="80"/>
        <v>#N/A</v>
      </c>
      <c r="IH49" s="200" t="e">
        <f t="shared" si="81"/>
        <v>#N/A</v>
      </c>
      <c r="II49" s="200">
        <f t="shared" si="82"/>
        <v>0</v>
      </c>
      <c r="IJ49" s="200">
        <f t="shared" si="83"/>
        <v>0</v>
      </c>
      <c r="IK49" s="200" t="e">
        <f t="shared" si="84"/>
        <v>#N/A</v>
      </c>
      <c r="IL49" s="210">
        <f t="shared" si="85"/>
        <v>0</v>
      </c>
      <c r="IM49" s="202">
        <f t="shared" si="86"/>
        <v>0</v>
      </c>
      <c r="IP49" s="232"/>
      <c r="IQ49" s="170"/>
      <c r="IR49" s="227"/>
      <c r="IS49" s="228"/>
      <c r="IT49" s="207"/>
      <c r="IU49" s="233"/>
      <c r="IV49" s="209"/>
      <c r="IW49" s="209" t="e">
        <f t="shared" si="87"/>
        <v>#N/A</v>
      </c>
      <c r="IX49" s="199" t="e">
        <f t="shared" si="88"/>
        <v>#N/A</v>
      </c>
      <c r="IY49" s="200" t="e">
        <f t="shared" si="89"/>
        <v>#N/A</v>
      </c>
      <c r="IZ49" s="200">
        <f t="shared" si="90"/>
        <v>0</v>
      </c>
      <c r="JA49" s="200">
        <f t="shared" si="91"/>
        <v>0</v>
      </c>
      <c r="JB49" s="200" t="e">
        <f t="shared" si="92"/>
        <v>#N/A</v>
      </c>
      <c r="JC49" s="210">
        <f t="shared" si="93"/>
        <v>0</v>
      </c>
      <c r="JD49" s="202">
        <f t="shared" si="94"/>
        <v>0</v>
      </c>
      <c r="JG49" s="232"/>
      <c r="JH49" s="170"/>
      <c r="JI49" s="227"/>
      <c r="JJ49" s="228"/>
      <c r="JK49" s="207"/>
      <c r="JL49" s="233"/>
      <c r="JM49" s="209"/>
      <c r="JN49" s="209" t="e">
        <f t="shared" si="95"/>
        <v>#N/A</v>
      </c>
      <c r="JO49" s="199" t="e">
        <f t="shared" si="96"/>
        <v>#N/A</v>
      </c>
      <c r="JP49" s="200" t="e">
        <f t="shared" si="97"/>
        <v>#N/A</v>
      </c>
      <c r="JQ49" s="200">
        <f t="shared" si="98"/>
        <v>0</v>
      </c>
      <c r="JR49" s="200">
        <f t="shared" si="99"/>
        <v>0</v>
      </c>
      <c r="JS49" s="200" t="e">
        <f t="shared" si="100"/>
        <v>#N/A</v>
      </c>
      <c r="JT49" s="210">
        <f t="shared" si="101"/>
        <v>0</v>
      </c>
      <c r="JU49" s="202">
        <f t="shared" si="102"/>
        <v>0</v>
      </c>
      <c r="JX49" s="232"/>
      <c r="JY49" s="170"/>
      <c r="JZ49" s="227"/>
      <c r="KA49" s="228"/>
      <c r="KB49" s="207"/>
      <c r="KC49" s="233"/>
      <c r="KD49" s="209"/>
      <c r="KE49" s="209" t="e">
        <f t="shared" si="103"/>
        <v>#N/A</v>
      </c>
      <c r="KF49" s="199" t="e">
        <f t="shared" si="104"/>
        <v>#N/A</v>
      </c>
      <c r="KG49" s="200" t="e">
        <f t="shared" si="105"/>
        <v>#N/A</v>
      </c>
      <c r="KH49" s="200">
        <f t="shared" si="106"/>
        <v>0</v>
      </c>
      <c r="KI49" s="200">
        <f t="shared" si="107"/>
        <v>0</v>
      </c>
      <c r="KJ49" s="200" t="e">
        <f t="shared" si="108"/>
        <v>#N/A</v>
      </c>
      <c r="KK49" s="210">
        <f t="shared" si="109"/>
        <v>0</v>
      </c>
      <c r="KL49" s="202">
        <f t="shared" si="110"/>
        <v>0</v>
      </c>
      <c r="KO49" s="232"/>
      <c r="KP49" s="170"/>
      <c r="KQ49" s="227"/>
      <c r="KR49" s="228"/>
      <c r="KS49" s="207"/>
      <c r="KT49" s="233"/>
      <c r="KU49" s="209"/>
      <c r="KV49" s="209" t="e">
        <f t="shared" si="111"/>
        <v>#N/A</v>
      </c>
      <c r="KW49" s="199" t="e">
        <f t="shared" si="112"/>
        <v>#N/A</v>
      </c>
      <c r="KX49" s="200" t="e">
        <f t="shared" si="113"/>
        <v>#N/A</v>
      </c>
      <c r="KY49" s="200">
        <f t="shared" si="114"/>
        <v>0</v>
      </c>
      <c r="KZ49" s="200">
        <f t="shared" si="115"/>
        <v>0</v>
      </c>
      <c r="LA49" s="200" t="e">
        <f t="shared" si="116"/>
        <v>#N/A</v>
      </c>
      <c r="LB49" s="210">
        <f t="shared" si="117"/>
        <v>0</v>
      </c>
      <c r="LC49" s="202">
        <f t="shared" si="118"/>
        <v>0</v>
      </c>
      <c r="LF49" s="232"/>
      <c r="LG49" s="170"/>
      <c r="LH49" s="227"/>
      <c r="LI49" s="228"/>
      <c r="LJ49" s="207"/>
      <c r="LK49" s="233"/>
      <c r="LL49" s="209"/>
      <c r="LM49" s="209" t="e">
        <f t="shared" si="119"/>
        <v>#N/A</v>
      </c>
      <c r="LN49" s="199" t="e">
        <f t="shared" si="120"/>
        <v>#N/A</v>
      </c>
      <c r="LO49" s="200" t="e">
        <f t="shared" si="121"/>
        <v>#N/A</v>
      </c>
      <c r="LP49" s="200">
        <f t="shared" si="122"/>
        <v>0</v>
      </c>
      <c r="LQ49" s="200">
        <f t="shared" si="123"/>
        <v>0</v>
      </c>
      <c r="LR49" s="200" t="e">
        <f t="shared" si="124"/>
        <v>#N/A</v>
      </c>
      <c r="LS49" s="210">
        <f t="shared" si="125"/>
        <v>0</v>
      </c>
      <c r="LT49" s="202">
        <f t="shared" si="126"/>
        <v>0</v>
      </c>
      <c r="LW49" s="232"/>
      <c r="LX49" s="170"/>
      <c r="LY49" s="227"/>
      <c r="LZ49" s="228"/>
      <c r="MA49" s="207"/>
      <c r="MB49" s="233"/>
      <c r="MC49" s="209"/>
      <c r="MD49" s="209" t="e">
        <f t="shared" si="127"/>
        <v>#N/A</v>
      </c>
      <c r="ME49" s="199" t="e">
        <f t="shared" si="128"/>
        <v>#N/A</v>
      </c>
      <c r="MF49" s="200" t="e">
        <f t="shared" si="129"/>
        <v>#N/A</v>
      </c>
      <c r="MG49" s="200">
        <f t="shared" si="130"/>
        <v>0</v>
      </c>
      <c r="MH49" s="200">
        <f t="shared" si="131"/>
        <v>0</v>
      </c>
      <c r="MI49" s="200" t="e">
        <f t="shared" si="132"/>
        <v>#N/A</v>
      </c>
      <c r="MJ49" s="210">
        <f t="shared" si="133"/>
        <v>0</v>
      </c>
      <c r="MK49" s="202">
        <f t="shared" si="134"/>
        <v>0</v>
      </c>
      <c r="MN49" s="232"/>
      <c r="MO49" s="170"/>
      <c r="MP49" s="227"/>
      <c r="MQ49" s="228"/>
      <c r="MR49" s="207"/>
      <c r="MS49" s="233"/>
      <c r="MT49" s="209"/>
      <c r="MU49" s="209" t="e">
        <f t="shared" si="135"/>
        <v>#N/A</v>
      </c>
      <c r="MV49" s="199" t="e">
        <f t="shared" si="136"/>
        <v>#N/A</v>
      </c>
      <c r="MW49" s="200" t="e">
        <f t="shared" si="137"/>
        <v>#N/A</v>
      </c>
      <c r="MX49" s="200">
        <f t="shared" si="138"/>
        <v>0</v>
      </c>
      <c r="MY49" s="200">
        <f t="shared" si="139"/>
        <v>0</v>
      </c>
      <c r="MZ49" s="200" t="e">
        <f t="shared" si="140"/>
        <v>#N/A</v>
      </c>
      <c r="NA49" s="210">
        <f t="shared" si="141"/>
        <v>0</v>
      </c>
      <c r="NB49" s="202">
        <f t="shared" si="142"/>
        <v>0</v>
      </c>
      <c r="NE49" s="232"/>
      <c r="NF49" s="170"/>
      <c r="NG49" s="227"/>
      <c r="NH49" s="228"/>
      <c r="NI49" s="207"/>
      <c r="NJ49" s="233"/>
      <c r="NK49" s="209"/>
      <c r="NL49" s="209" t="e">
        <f t="shared" si="143"/>
        <v>#N/A</v>
      </c>
      <c r="NM49" s="199" t="e">
        <f t="shared" si="144"/>
        <v>#N/A</v>
      </c>
      <c r="NN49" s="200" t="e">
        <f t="shared" si="145"/>
        <v>#N/A</v>
      </c>
      <c r="NO49" s="200">
        <f t="shared" si="146"/>
        <v>0</v>
      </c>
      <c r="NP49" s="200">
        <f t="shared" si="147"/>
        <v>0</v>
      </c>
      <c r="NQ49" s="200" t="e">
        <f t="shared" si="148"/>
        <v>#N/A</v>
      </c>
      <c r="NR49" s="210">
        <f t="shared" si="149"/>
        <v>0</v>
      </c>
      <c r="NS49" s="202">
        <f t="shared" si="150"/>
        <v>0</v>
      </c>
      <c r="NV49" s="232"/>
      <c r="NW49" s="170"/>
      <c r="NX49" s="227"/>
      <c r="NY49" s="228"/>
      <c r="NZ49" s="207"/>
      <c r="OA49" s="233"/>
      <c r="OB49" s="209"/>
      <c r="OC49" s="209" t="e">
        <f t="shared" si="151"/>
        <v>#N/A</v>
      </c>
      <c r="OD49" s="199" t="e">
        <f t="shared" si="152"/>
        <v>#N/A</v>
      </c>
      <c r="OE49" s="200" t="e">
        <f t="shared" si="153"/>
        <v>#N/A</v>
      </c>
      <c r="OF49" s="200">
        <f t="shared" si="154"/>
        <v>0</v>
      </c>
      <c r="OG49" s="200">
        <f t="shared" si="155"/>
        <v>0</v>
      </c>
      <c r="OH49" s="200" t="e">
        <f t="shared" si="156"/>
        <v>#N/A</v>
      </c>
      <c r="OI49" s="210">
        <f t="shared" si="157"/>
        <v>0</v>
      </c>
      <c r="OJ49" s="202">
        <f t="shared" si="158"/>
        <v>0</v>
      </c>
      <c r="OM49" s="232"/>
      <c r="ON49" s="170"/>
      <c r="OO49" s="227"/>
      <c r="OP49" s="228"/>
      <c r="OQ49" s="207"/>
      <c r="OR49" s="233"/>
      <c r="OS49" s="209"/>
      <c r="OT49" s="209" t="e">
        <f t="shared" si="159"/>
        <v>#N/A</v>
      </c>
      <c r="OU49" s="199" t="e">
        <f t="shared" si="160"/>
        <v>#N/A</v>
      </c>
      <c r="OV49" s="200" t="e">
        <f t="shared" si="161"/>
        <v>#N/A</v>
      </c>
      <c r="OW49" s="200">
        <f t="shared" si="162"/>
        <v>0</v>
      </c>
      <c r="OX49" s="200">
        <f t="shared" si="163"/>
        <v>0</v>
      </c>
      <c r="OY49" s="200" t="e">
        <f t="shared" si="164"/>
        <v>#N/A</v>
      </c>
      <c r="OZ49" s="210">
        <f t="shared" si="165"/>
        <v>0</v>
      </c>
      <c r="PA49" s="202">
        <f t="shared" si="166"/>
        <v>0</v>
      </c>
      <c r="PD49" s="232"/>
      <c r="PE49" s="170"/>
      <c r="PF49" s="227"/>
      <c r="PG49" s="228"/>
      <c r="PH49" s="207"/>
      <c r="PI49" s="233"/>
      <c r="PJ49" s="209"/>
      <c r="PK49" s="209" t="e">
        <f t="shared" si="167"/>
        <v>#N/A</v>
      </c>
      <c r="PL49" s="199" t="e">
        <f t="shared" si="168"/>
        <v>#N/A</v>
      </c>
      <c r="PM49" s="200" t="e">
        <f t="shared" si="169"/>
        <v>#N/A</v>
      </c>
      <c r="PN49" s="200">
        <f t="shared" si="170"/>
        <v>0</v>
      </c>
      <c r="PO49" s="200">
        <f t="shared" si="171"/>
        <v>0</v>
      </c>
      <c r="PP49" s="200" t="e">
        <f t="shared" si="172"/>
        <v>#N/A</v>
      </c>
      <c r="PQ49" s="210">
        <f t="shared" si="173"/>
        <v>0</v>
      </c>
      <c r="PR49" s="202">
        <f t="shared" si="174"/>
        <v>0</v>
      </c>
      <c r="PU49" s="232"/>
      <c r="PV49" s="170"/>
      <c r="PW49" s="227"/>
      <c r="PX49" s="228"/>
      <c r="PY49" s="207"/>
      <c r="PZ49" s="233"/>
      <c r="QA49" s="209"/>
      <c r="QB49" s="209" t="e">
        <f t="shared" si="175"/>
        <v>#N/A</v>
      </c>
      <c r="QC49" s="199" t="e">
        <f t="shared" si="176"/>
        <v>#N/A</v>
      </c>
      <c r="QD49" s="200" t="e">
        <f t="shared" si="177"/>
        <v>#N/A</v>
      </c>
      <c r="QE49" s="200">
        <f t="shared" si="178"/>
        <v>0</v>
      </c>
      <c r="QF49" s="200">
        <f t="shared" si="179"/>
        <v>0</v>
      </c>
      <c r="QG49" s="200" t="e">
        <f t="shared" si="180"/>
        <v>#N/A</v>
      </c>
      <c r="QH49" s="210">
        <f t="shared" si="181"/>
        <v>0</v>
      </c>
      <c r="QI49" s="202">
        <f t="shared" si="182"/>
        <v>0</v>
      </c>
      <c r="QL49" s="232"/>
      <c r="QM49" s="170"/>
      <c r="QN49" s="227"/>
      <c r="QO49" s="228"/>
      <c r="QP49" s="207"/>
      <c r="QQ49" s="233"/>
      <c r="QR49" s="209"/>
      <c r="QS49" s="209" t="e">
        <f t="shared" si="183"/>
        <v>#N/A</v>
      </c>
      <c r="QT49" s="199" t="e">
        <f t="shared" si="184"/>
        <v>#N/A</v>
      </c>
      <c r="QU49" s="200" t="e">
        <f t="shared" si="185"/>
        <v>#N/A</v>
      </c>
      <c r="QV49" s="200">
        <f t="shared" si="186"/>
        <v>0</v>
      </c>
      <c r="QW49" s="200">
        <f t="shared" si="187"/>
        <v>0</v>
      </c>
      <c r="QX49" s="200" t="e">
        <f t="shared" si="188"/>
        <v>#N/A</v>
      </c>
      <c r="QY49" s="210">
        <f t="shared" si="189"/>
        <v>0</v>
      </c>
      <c r="QZ49" s="202">
        <f t="shared" si="190"/>
        <v>0</v>
      </c>
      <c r="RC49" s="232"/>
      <c r="RD49" s="170"/>
      <c r="RE49" s="227"/>
      <c r="RF49" s="228"/>
      <c r="RG49" s="207"/>
      <c r="RH49" s="233"/>
      <c r="RI49" s="209"/>
      <c r="RJ49" s="209" t="e">
        <f t="shared" si="191"/>
        <v>#N/A</v>
      </c>
      <c r="RK49" s="199" t="e">
        <f t="shared" si="192"/>
        <v>#N/A</v>
      </c>
      <c r="RL49" s="200" t="e">
        <f t="shared" si="193"/>
        <v>#N/A</v>
      </c>
      <c r="RM49" s="200">
        <f t="shared" si="194"/>
        <v>0</v>
      </c>
      <c r="RN49" s="200">
        <f t="shared" si="195"/>
        <v>0</v>
      </c>
      <c r="RO49" s="200" t="e">
        <f t="shared" si="196"/>
        <v>#N/A</v>
      </c>
      <c r="RP49" s="210">
        <f t="shared" si="197"/>
        <v>0</v>
      </c>
      <c r="RQ49" s="202">
        <f t="shared" si="198"/>
        <v>0</v>
      </c>
      <c r="RT49" s="232"/>
      <c r="RU49" s="170"/>
      <c r="RV49" s="227"/>
      <c r="RW49" s="228"/>
      <c r="RX49" s="207"/>
      <c r="RY49" s="233"/>
      <c r="RZ49" s="209"/>
      <c r="SA49" s="209" t="e">
        <f t="shared" si="199"/>
        <v>#N/A</v>
      </c>
      <c r="SB49" s="199" t="e">
        <f t="shared" si="200"/>
        <v>#N/A</v>
      </c>
      <c r="SC49" s="200" t="e">
        <f t="shared" si="201"/>
        <v>#N/A</v>
      </c>
      <c r="SD49" s="200">
        <f t="shared" si="202"/>
        <v>0</v>
      </c>
      <c r="SE49" s="200">
        <f t="shared" si="203"/>
        <v>0</v>
      </c>
      <c r="SF49" s="200" t="e">
        <f t="shared" si="204"/>
        <v>#N/A</v>
      </c>
      <c r="SG49" s="210">
        <f t="shared" si="205"/>
        <v>0</v>
      </c>
      <c r="SH49" s="202">
        <f t="shared" si="206"/>
        <v>0</v>
      </c>
      <c r="SK49" s="232"/>
      <c r="SL49" s="170"/>
      <c r="SM49" s="227"/>
      <c r="SN49" s="228"/>
      <c r="SO49" s="207"/>
      <c r="SP49" s="233"/>
      <c r="SQ49" s="209"/>
      <c r="SR49" s="209" t="e">
        <f t="shared" si="207"/>
        <v>#N/A</v>
      </c>
      <c r="SS49" s="199" t="e">
        <f t="shared" si="208"/>
        <v>#N/A</v>
      </c>
      <c r="ST49" s="200" t="e">
        <f t="shared" si="209"/>
        <v>#N/A</v>
      </c>
      <c r="SU49" s="200">
        <f t="shared" si="210"/>
        <v>0</v>
      </c>
      <c r="SV49" s="200">
        <f t="shared" si="211"/>
        <v>0</v>
      </c>
      <c r="SW49" s="200" t="e">
        <f t="shared" si="212"/>
        <v>#N/A</v>
      </c>
      <c r="SX49" s="210">
        <f t="shared" si="213"/>
        <v>0</v>
      </c>
      <c r="SY49" s="202">
        <f t="shared" si="214"/>
        <v>0</v>
      </c>
    </row>
    <row r="50" spans="2:519" ht="86.25" customHeight="1" thickTop="1" thickBot="1">
      <c r="B50" s="203" t="s">
        <v>215</v>
      </c>
      <c r="C50" s="235">
        <v>4.7</v>
      </c>
      <c r="D50" s="170" t="s">
        <v>269</v>
      </c>
      <c r="E50" s="212" t="s">
        <v>222</v>
      </c>
      <c r="F50" s="236">
        <v>1</v>
      </c>
      <c r="G50" s="207">
        <v>0</v>
      </c>
      <c r="H50" s="237">
        <f>ROUND(G50*F50,0)</f>
        <v>0</v>
      </c>
      <c r="I50" s="647"/>
      <c r="L50" s="375" t="s">
        <v>215</v>
      </c>
      <c r="M50" s="408">
        <v>4.7</v>
      </c>
      <c r="N50" s="377" t="s">
        <v>269</v>
      </c>
      <c r="O50" s="383" t="s">
        <v>222</v>
      </c>
      <c r="P50" s="409">
        <v>1</v>
      </c>
      <c r="Q50" s="380">
        <v>165000</v>
      </c>
      <c r="R50" s="410">
        <f>ROUND(Q50*P50,0)</f>
        <v>165000</v>
      </c>
      <c r="S50" s="162">
        <f t="shared" si="423"/>
        <v>1</v>
      </c>
      <c r="T50" s="190">
        <f t="shared" si="11"/>
        <v>1</v>
      </c>
      <c r="U50" s="190">
        <f t="shared" si="216"/>
        <v>1</v>
      </c>
      <c r="V50" s="190">
        <f t="shared" si="12"/>
        <v>1</v>
      </c>
      <c r="W50" s="190">
        <f t="shared" si="13"/>
        <v>1</v>
      </c>
      <c r="X50" s="200">
        <f t="shared" si="14"/>
        <v>1</v>
      </c>
      <c r="Y50" s="210">
        <f t="shared" si="15"/>
        <v>165000</v>
      </c>
      <c r="Z50" s="202">
        <f t="shared" si="16"/>
        <v>0</v>
      </c>
      <c r="AA50" s="185"/>
      <c r="AB50" s="185"/>
      <c r="AC50" s="375" t="s">
        <v>215</v>
      </c>
      <c r="AD50" s="408">
        <v>4.7</v>
      </c>
      <c r="AE50" s="377" t="s">
        <v>269</v>
      </c>
      <c r="AF50" s="383" t="s">
        <v>222</v>
      </c>
      <c r="AG50" s="409">
        <v>1</v>
      </c>
      <c r="AH50" s="380">
        <v>84660</v>
      </c>
      <c r="AI50" s="410">
        <f>ROUND(AH50*AG50,0)</f>
        <v>84660</v>
      </c>
      <c r="AJ50" s="162">
        <f t="shared" si="424"/>
        <v>1</v>
      </c>
      <c r="AK50" s="190">
        <f t="shared" si="425"/>
        <v>1</v>
      </c>
      <c r="AL50" s="190">
        <f t="shared" si="426"/>
        <v>1</v>
      </c>
      <c r="AM50" s="190">
        <f t="shared" si="427"/>
        <v>1</v>
      </c>
      <c r="AN50" s="190">
        <f t="shared" si="428"/>
        <v>1</v>
      </c>
      <c r="AO50" s="200">
        <f t="shared" si="429"/>
        <v>1</v>
      </c>
      <c r="AP50" s="210">
        <f t="shared" si="430"/>
        <v>84660</v>
      </c>
      <c r="AQ50" s="202">
        <f t="shared" si="431"/>
        <v>0</v>
      </c>
      <c r="AR50" s="185"/>
      <c r="AS50" s="185"/>
      <c r="AT50" s="461" t="s">
        <v>215</v>
      </c>
      <c r="AU50" s="484">
        <v>4.7</v>
      </c>
      <c r="AV50" s="170" t="s">
        <v>269</v>
      </c>
      <c r="AW50" s="453" t="s">
        <v>222</v>
      </c>
      <c r="AX50" s="485">
        <v>1</v>
      </c>
      <c r="AY50" s="455">
        <v>78000</v>
      </c>
      <c r="AZ50" s="486">
        <f>ROUND(AY50*AX50,0)</f>
        <v>78000</v>
      </c>
      <c r="BA50" s="162">
        <f t="shared" si="432"/>
        <v>1</v>
      </c>
      <c r="BB50" s="190">
        <f t="shared" si="433"/>
        <v>1</v>
      </c>
      <c r="BC50" s="190">
        <f t="shared" si="434"/>
        <v>1</v>
      </c>
      <c r="BD50" s="190">
        <f t="shared" si="435"/>
        <v>1</v>
      </c>
      <c r="BE50" s="190">
        <f t="shared" si="436"/>
        <v>1</v>
      </c>
      <c r="BF50" s="200">
        <f t="shared" si="437"/>
        <v>1</v>
      </c>
      <c r="BG50" s="210">
        <f t="shared" si="438"/>
        <v>78000</v>
      </c>
      <c r="BH50" s="202">
        <f t="shared" si="439"/>
        <v>0</v>
      </c>
      <c r="BK50" s="461" t="s">
        <v>215</v>
      </c>
      <c r="BL50" s="408">
        <v>4.7</v>
      </c>
      <c r="BM50" s="522" t="s">
        <v>269</v>
      </c>
      <c r="BN50" s="383" t="s">
        <v>222</v>
      </c>
      <c r="BO50" s="409">
        <v>1</v>
      </c>
      <c r="BP50" s="380">
        <v>96389.549999999988</v>
      </c>
      <c r="BQ50" s="410">
        <f>ROUND(BP50*BO50,0)</f>
        <v>96390</v>
      </c>
      <c r="BR50" s="162">
        <f t="shared" si="441"/>
        <v>1</v>
      </c>
      <c r="BS50" s="190">
        <f t="shared" si="442"/>
        <v>1</v>
      </c>
      <c r="BT50" s="190">
        <f t="shared" si="443"/>
        <v>1</v>
      </c>
      <c r="BU50" s="190">
        <f t="shared" si="444"/>
        <v>1</v>
      </c>
      <c r="BV50" s="190">
        <f t="shared" si="445"/>
        <v>1</v>
      </c>
      <c r="BW50" s="200">
        <f t="shared" si="446"/>
        <v>1</v>
      </c>
      <c r="BX50" s="210">
        <f t="shared" si="447"/>
        <v>96390</v>
      </c>
      <c r="BY50" s="202">
        <f t="shared" si="448"/>
        <v>-0.45000000001164153</v>
      </c>
      <c r="CB50" s="461" t="s">
        <v>215</v>
      </c>
      <c r="CC50" s="408">
        <v>4.7</v>
      </c>
      <c r="CD50" s="522" t="s">
        <v>269</v>
      </c>
      <c r="CE50" s="383" t="s">
        <v>222</v>
      </c>
      <c r="CF50" s="409">
        <v>1</v>
      </c>
      <c r="CG50" s="380">
        <v>160000</v>
      </c>
      <c r="CH50" s="410">
        <f>ROUND(CG50*CF50,0)</f>
        <v>160000</v>
      </c>
      <c r="CI50" s="162">
        <f t="shared" si="449"/>
        <v>1</v>
      </c>
      <c r="CJ50" s="190">
        <f t="shared" si="450"/>
        <v>1</v>
      </c>
      <c r="CK50" s="190">
        <f t="shared" si="451"/>
        <v>1</v>
      </c>
      <c r="CL50" s="190">
        <f t="shared" si="452"/>
        <v>1</v>
      </c>
      <c r="CM50" s="190">
        <f t="shared" si="453"/>
        <v>1</v>
      </c>
      <c r="CN50" s="200">
        <f t="shared" si="454"/>
        <v>1</v>
      </c>
      <c r="CO50" s="210">
        <f t="shared" si="455"/>
        <v>160000</v>
      </c>
      <c r="CP50" s="202">
        <f t="shared" si="456"/>
        <v>0</v>
      </c>
      <c r="CS50" s="461" t="s">
        <v>215</v>
      </c>
      <c r="CT50" s="408">
        <v>4.7</v>
      </c>
      <c r="CU50" s="522" t="s">
        <v>269</v>
      </c>
      <c r="CV50" s="383" t="s">
        <v>222</v>
      </c>
      <c r="CW50" s="409">
        <v>1</v>
      </c>
      <c r="CX50" s="565">
        <v>136884</v>
      </c>
      <c r="CY50" s="410">
        <f>ROUND(CX50*CW50,0)</f>
        <v>136884</v>
      </c>
      <c r="CZ50" s="162">
        <f t="shared" si="458"/>
        <v>1</v>
      </c>
      <c r="DA50" s="190">
        <f t="shared" si="459"/>
        <v>1</v>
      </c>
      <c r="DB50" s="190">
        <f t="shared" si="460"/>
        <v>1</v>
      </c>
      <c r="DC50" s="190">
        <f t="shared" si="461"/>
        <v>1</v>
      </c>
      <c r="DD50" s="190">
        <f t="shared" si="462"/>
        <v>1</v>
      </c>
      <c r="DE50" s="200">
        <f t="shared" si="463"/>
        <v>1</v>
      </c>
      <c r="DF50" s="210">
        <f t="shared" si="464"/>
        <v>136884</v>
      </c>
      <c r="DG50" s="202">
        <f t="shared" si="465"/>
        <v>0</v>
      </c>
      <c r="DJ50" s="461" t="s">
        <v>215</v>
      </c>
      <c r="DK50" s="408">
        <v>4.7</v>
      </c>
      <c r="DL50" s="569" t="s">
        <v>269</v>
      </c>
      <c r="DM50" s="383" t="s">
        <v>222</v>
      </c>
      <c r="DN50" s="409">
        <v>1</v>
      </c>
      <c r="DO50" s="380">
        <v>155479.394</v>
      </c>
      <c r="DP50" s="410">
        <f>ROUND(DO50*DN50,0)</f>
        <v>155479</v>
      </c>
      <c r="DQ50" s="162">
        <f t="shared" si="466"/>
        <v>1</v>
      </c>
      <c r="DR50" s="190">
        <f t="shared" si="467"/>
        <v>1</v>
      </c>
      <c r="DS50" s="190">
        <f t="shared" si="468"/>
        <v>1</v>
      </c>
      <c r="DT50" s="190">
        <f t="shared" si="469"/>
        <v>1</v>
      </c>
      <c r="DU50" s="190">
        <f t="shared" si="470"/>
        <v>1</v>
      </c>
      <c r="DV50" s="200">
        <f t="shared" si="471"/>
        <v>1</v>
      </c>
      <c r="DW50" s="210">
        <f t="shared" si="472"/>
        <v>155479</v>
      </c>
      <c r="DX50" s="202">
        <f t="shared" si="473"/>
        <v>0.39400000000023283</v>
      </c>
      <c r="EA50" s="461" t="s">
        <v>215</v>
      </c>
      <c r="EB50" s="408">
        <v>4.7</v>
      </c>
      <c r="EC50" s="522" t="s">
        <v>269</v>
      </c>
      <c r="ED50" s="383" t="s">
        <v>222</v>
      </c>
      <c r="EE50" s="409">
        <v>1</v>
      </c>
      <c r="EF50" s="380">
        <v>132000</v>
      </c>
      <c r="EG50" s="381">
        <f t="shared" si="47"/>
        <v>132000</v>
      </c>
      <c r="EH50" s="162">
        <f t="shared" si="474"/>
        <v>1</v>
      </c>
      <c r="EI50" s="190">
        <f t="shared" si="475"/>
        <v>1</v>
      </c>
      <c r="EJ50" s="190">
        <f t="shared" si="476"/>
        <v>1</v>
      </c>
      <c r="EK50" s="190">
        <f t="shared" si="477"/>
        <v>1</v>
      </c>
      <c r="EL50" s="190">
        <f t="shared" si="478"/>
        <v>1</v>
      </c>
      <c r="EM50" s="200">
        <f t="shared" si="479"/>
        <v>1</v>
      </c>
      <c r="EN50" s="210">
        <f t="shared" si="480"/>
        <v>132000</v>
      </c>
      <c r="EO50" s="202">
        <f t="shared" si="481"/>
        <v>0</v>
      </c>
      <c r="ER50" s="461" t="s">
        <v>215</v>
      </c>
      <c r="ES50" s="408">
        <v>4.7</v>
      </c>
      <c r="ET50" s="522" t="s">
        <v>269</v>
      </c>
      <c r="EU50" s="383" t="s">
        <v>222</v>
      </c>
      <c r="EV50" s="409">
        <v>1</v>
      </c>
      <c r="EW50" s="380">
        <v>95910</v>
      </c>
      <c r="EX50" s="410">
        <f>ROUND(EW50*EV50,0)</f>
        <v>95910</v>
      </c>
      <c r="EY50" s="162">
        <f t="shared" si="483"/>
        <v>1</v>
      </c>
      <c r="EZ50" s="190">
        <f t="shared" si="484"/>
        <v>1</v>
      </c>
      <c r="FA50" s="190">
        <f t="shared" si="485"/>
        <v>1</v>
      </c>
      <c r="FB50" s="190">
        <f t="shared" si="486"/>
        <v>1</v>
      </c>
      <c r="FC50" s="190">
        <f t="shared" si="487"/>
        <v>1</v>
      </c>
      <c r="FD50" s="200">
        <f t="shared" si="488"/>
        <v>1</v>
      </c>
      <c r="FE50" s="210">
        <f t="shared" si="489"/>
        <v>95910</v>
      </c>
      <c r="FF50" s="202">
        <f t="shared" si="490"/>
        <v>0</v>
      </c>
      <c r="FI50" s="461" t="s">
        <v>215</v>
      </c>
      <c r="FJ50" s="408">
        <v>4.7</v>
      </c>
      <c r="FK50" s="522" t="s">
        <v>269</v>
      </c>
      <c r="FL50" s="383" t="s">
        <v>222</v>
      </c>
      <c r="FM50" s="409">
        <v>1</v>
      </c>
      <c r="FN50" s="380">
        <v>107843</v>
      </c>
      <c r="FO50" s="410">
        <f>ROUND(FN50*FM50,0)</f>
        <v>107843</v>
      </c>
      <c r="FP50" s="162">
        <f t="shared" si="491"/>
        <v>1</v>
      </c>
      <c r="FQ50" s="190">
        <f t="shared" si="492"/>
        <v>1</v>
      </c>
      <c r="FR50" s="190">
        <f t="shared" si="493"/>
        <v>1</v>
      </c>
      <c r="FS50" s="190">
        <f t="shared" si="494"/>
        <v>1</v>
      </c>
      <c r="FT50" s="190">
        <f t="shared" si="495"/>
        <v>1</v>
      </c>
      <c r="FU50" s="200">
        <f t="shared" si="496"/>
        <v>1</v>
      </c>
      <c r="FV50" s="210">
        <f t="shared" si="497"/>
        <v>107843</v>
      </c>
      <c r="FW50" s="202">
        <f t="shared" si="498"/>
        <v>0</v>
      </c>
      <c r="FZ50" s="461" t="s">
        <v>215</v>
      </c>
      <c r="GA50" s="408">
        <v>4.7</v>
      </c>
      <c r="GB50" s="522" t="s">
        <v>269</v>
      </c>
      <c r="GC50" s="383" t="s">
        <v>222</v>
      </c>
      <c r="GD50" s="409">
        <v>1</v>
      </c>
      <c r="GE50" s="582">
        <v>205516</v>
      </c>
      <c r="GF50" s="410">
        <f>ROUND(GE50*GD50,0)</f>
        <v>205516</v>
      </c>
      <c r="GG50" s="162">
        <f t="shared" si="499"/>
        <v>1</v>
      </c>
      <c r="GH50" s="190">
        <f t="shared" si="500"/>
        <v>1</v>
      </c>
      <c r="GI50" s="190">
        <f t="shared" si="501"/>
        <v>1</v>
      </c>
      <c r="GJ50" s="190">
        <f t="shared" si="502"/>
        <v>1</v>
      </c>
      <c r="GK50" s="190">
        <f t="shared" si="503"/>
        <v>1</v>
      </c>
      <c r="GL50" s="200">
        <f t="shared" si="504"/>
        <v>1</v>
      </c>
      <c r="GM50" s="210">
        <f t="shared" si="505"/>
        <v>205516</v>
      </c>
      <c r="GN50" s="202">
        <f t="shared" si="506"/>
        <v>0</v>
      </c>
      <c r="GQ50" s="461" t="s">
        <v>215</v>
      </c>
      <c r="GR50" s="408">
        <v>4.7</v>
      </c>
      <c r="GS50" s="522" t="s">
        <v>269</v>
      </c>
      <c r="GT50" s="383" t="s">
        <v>222</v>
      </c>
      <c r="GU50" s="409">
        <v>1</v>
      </c>
      <c r="GV50" s="380">
        <v>180000</v>
      </c>
      <c r="GW50" s="410">
        <f>ROUND(GV50*GU50,0)</f>
        <v>180000</v>
      </c>
      <c r="GX50" s="162">
        <f t="shared" si="507"/>
        <v>1</v>
      </c>
      <c r="GY50" s="190">
        <f t="shared" si="508"/>
        <v>1</v>
      </c>
      <c r="GZ50" s="190">
        <f t="shared" si="509"/>
        <v>1</v>
      </c>
      <c r="HA50" s="190">
        <f t="shared" si="510"/>
        <v>1</v>
      </c>
      <c r="HB50" s="190">
        <f t="shared" si="511"/>
        <v>1</v>
      </c>
      <c r="HC50" s="200">
        <f t="shared" si="512"/>
        <v>1</v>
      </c>
      <c r="HD50" s="210">
        <f t="shared" si="513"/>
        <v>180000</v>
      </c>
      <c r="HE50" s="202">
        <f t="shared" si="514"/>
        <v>0</v>
      </c>
      <c r="HH50" s="461" t="s">
        <v>215</v>
      </c>
      <c r="HI50" s="408">
        <v>4.7</v>
      </c>
      <c r="HJ50" s="522" t="s">
        <v>269</v>
      </c>
      <c r="HK50" s="383" t="s">
        <v>222</v>
      </c>
      <c r="HL50" s="409">
        <v>1</v>
      </c>
      <c r="HM50" s="380">
        <v>108299.99999999999</v>
      </c>
      <c r="HN50" s="410">
        <f>ROUND(HM50*HL50,0)</f>
        <v>108300</v>
      </c>
      <c r="HO50" s="162">
        <f t="shared" si="515"/>
        <v>1</v>
      </c>
      <c r="HP50" s="190">
        <f t="shared" si="516"/>
        <v>1</v>
      </c>
      <c r="HQ50" s="190">
        <f t="shared" si="517"/>
        <v>1</v>
      </c>
      <c r="HR50" s="190">
        <f t="shared" si="518"/>
        <v>1</v>
      </c>
      <c r="HS50" s="190">
        <f t="shared" si="519"/>
        <v>1</v>
      </c>
      <c r="HT50" s="200">
        <f t="shared" si="520"/>
        <v>1</v>
      </c>
      <c r="HU50" s="210">
        <f t="shared" si="521"/>
        <v>108300</v>
      </c>
      <c r="HV50" s="202">
        <f t="shared" si="522"/>
        <v>0</v>
      </c>
      <c r="HY50" s="232"/>
      <c r="HZ50" s="170"/>
      <c r="IA50" s="227"/>
      <c r="IB50" s="228"/>
      <c r="IC50" s="207"/>
      <c r="ID50" s="229"/>
      <c r="IE50" s="209"/>
      <c r="IF50" s="209" t="e">
        <f t="shared" si="79"/>
        <v>#N/A</v>
      </c>
      <c r="IG50" s="199" t="e">
        <f t="shared" si="80"/>
        <v>#N/A</v>
      </c>
      <c r="IH50" s="200" t="e">
        <f t="shared" si="81"/>
        <v>#N/A</v>
      </c>
      <c r="II50" s="200">
        <f t="shared" si="82"/>
        <v>0</v>
      </c>
      <c r="IJ50" s="200">
        <f t="shared" si="83"/>
        <v>0</v>
      </c>
      <c r="IK50" s="200" t="e">
        <f t="shared" si="84"/>
        <v>#N/A</v>
      </c>
      <c r="IL50" s="210">
        <f t="shared" si="85"/>
        <v>0</v>
      </c>
      <c r="IM50" s="202">
        <f t="shared" si="86"/>
        <v>0</v>
      </c>
      <c r="IP50" s="232"/>
      <c r="IQ50" s="170"/>
      <c r="IR50" s="227"/>
      <c r="IS50" s="228"/>
      <c r="IT50" s="207"/>
      <c r="IU50" s="229"/>
      <c r="IV50" s="209"/>
      <c r="IW50" s="209" t="e">
        <f t="shared" si="87"/>
        <v>#N/A</v>
      </c>
      <c r="IX50" s="199" t="e">
        <f t="shared" si="88"/>
        <v>#N/A</v>
      </c>
      <c r="IY50" s="200" t="e">
        <f t="shared" si="89"/>
        <v>#N/A</v>
      </c>
      <c r="IZ50" s="200">
        <f t="shared" si="90"/>
        <v>0</v>
      </c>
      <c r="JA50" s="200">
        <f t="shared" si="91"/>
        <v>0</v>
      </c>
      <c r="JB50" s="200" t="e">
        <f t="shared" si="92"/>
        <v>#N/A</v>
      </c>
      <c r="JC50" s="210">
        <f t="shared" si="93"/>
        <v>0</v>
      </c>
      <c r="JD50" s="202">
        <f t="shared" si="94"/>
        <v>0</v>
      </c>
      <c r="JG50" s="232"/>
      <c r="JH50" s="170"/>
      <c r="JI50" s="227"/>
      <c r="JJ50" s="228"/>
      <c r="JK50" s="207"/>
      <c r="JL50" s="229"/>
      <c r="JM50" s="209"/>
      <c r="JN50" s="209" t="e">
        <f t="shared" si="95"/>
        <v>#N/A</v>
      </c>
      <c r="JO50" s="199" t="e">
        <f t="shared" si="96"/>
        <v>#N/A</v>
      </c>
      <c r="JP50" s="200" t="e">
        <f t="shared" si="97"/>
        <v>#N/A</v>
      </c>
      <c r="JQ50" s="200">
        <f t="shared" si="98"/>
        <v>0</v>
      </c>
      <c r="JR50" s="200">
        <f t="shared" si="99"/>
        <v>0</v>
      </c>
      <c r="JS50" s="200" t="e">
        <f t="shared" si="100"/>
        <v>#N/A</v>
      </c>
      <c r="JT50" s="210">
        <f t="shared" si="101"/>
        <v>0</v>
      </c>
      <c r="JU50" s="202">
        <f t="shared" si="102"/>
        <v>0</v>
      </c>
      <c r="JX50" s="232"/>
      <c r="JY50" s="170"/>
      <c r="JZ50" s="227"/>
      <c r="KA50" s="228"/>
      <c r="KB50" s="207"/>
      <c r="KC50" s="229"/>
      <c r="KD50" s="209"/>
      <c r="KE50" s="209" t="e">
        <f t="shared" si="103"/>
        <v>#N/A</v>
      </c>
      <c r="KF50" s="199" t="e">
        <f t="shared" si="104"/>
        <v>#N/A</v>
      </c>
      <c r="KG50" s="200" t="e">
        <f t="shared" si="105"/>
        <v>#N/A</v>
      </c>
      <c r="KH50" s="200">
        <f t="shared" si="106"/>
        <v>0</v>
      </c>
      <c r="KI50" s="200">
        <f t="shared" si="107"/>
        <v>0</v>
      </c>
      <c r="KJ50" s="200" t="e">
        <f t="shared" si="108"/>
        <v>#N/A</v>
      </c>
      <c r="KK50" s="210">
        <f t="shared" si="109"/>
        <v>0</v>
      </c>
      <c r="KL50" s="202">
        <f t="shared" si="110"/>
        <v>0</v>
      </c>
      <c r="KO50" s="232"/>
      <c r="KP50" s="170"/>
      <c r="KQ50" s="227"/>
      <c r="KR50" s="228"/>
      <c r="KS50" s="207"/>
      <c r="KT50" s="229"/>
      <c r="KU50" s="209"/>
      <c r="KV50" s="209" t="e">
        <f t="shared" si="111"/>
        <v>#N/A</v>
      </c>
      <c r="KW50" s="199" t="e">
        <f t="shared" si="112"/>
        <v>#N/A</v>
      </c>
      <c r="KX50" s="200" t="e">
        <f t="shared" si="113"/>
        <v>#N/A</v>
      </c>
      <c r="KY50" s="200">
        <f t="shared" si="114"/>
        <v>0</v>
      </c>
      <c r="KZ50" s="200">
        <f t="shared" si="115"/>
        <v>0</v>
      </c>
      <c r="LA50" s="200" t="e">
        <f t="shared" si="116"/>
        <v>#N/A</v>
      </c>
      <c r="LB50" s="210">
        <f t="shared" si="117"/>
        <v>0</v>
      </c>
      <c r="LC50" s="202">
        <f t="shared" si="118"/>
        <v>0</v>
      </c>
      <c r="LF50" s="232"/>
      <c r="LG50" s="170"/>
      <c r="LH50" s="227"/>
      <c r="LI50" s="228"/>
      <c r="LJ50" s="207"/>
      <c r="LK50" s="229"/>
      <c r="LL50" s="209"/>
      <c r="LM50" s="209" t="e">
        <f t="shared" si="119"/>
        <v>#N/A</v>
      </c>
      <c r="LN50" s="199" t="e">
        <f t="shared" si="120"/>
        <v>#N/A</v>
      </c>
      <c r="LO50" s="200" t="e">
        <f t="shared" si="121"/>
        <v>#N/A</v>
      </c>
      <c r="LP50" s="200">
        <f t="shared" si="122"/>
        <v>0</v>
      </c>
      <c r="LQ50" s="200">
        <f t="shared" si="123"/>
        <v>0</v>
      </c>
      <c r="LR50" s="200" t="e">
        <f t="shared" si="124"/>
        <v>#N/A</v>
      </c>
      <c r="LS50" s="210">
        <f t="shared" si="125"/>
        <v>0</v>
      </c>
      <c r="LT50" s="202">
        <f t="shared" si="126"/>
        <v>0</v>
      </c>
      <c r="LW50" s="232"/>
      <c r="LX50" s="170"/>
      <c r="LY50" s="227"/>
      <c r="LZ50" s="228"/>
      <c r="MA50" s="207"/>
      <c r="MB50" s="229"/>
      <c r="MC50" s="209"/>
      <c r="MD50" s="209" t="e">
        <f t="shared" si="127"/>
        <v>#N/A</v>
      </c>
      <c r="ME50" s="199" t="e">
        <f t="shared" si="128"/>
        <v>#N/A</v>
      </c>
      <c r="MF50" s="200" t="e">
        <f t="shared" si="129"/>
        <v>#N/A</v>
      </c>
      <c r="MG50" s="200">
        <f t="shared" si="130"/>
        <v>0</v>
      </c>
      <c r="MH50" s="200">
        <f t="shared" si="131"/>
        <v>0</v>
      </c>
      <c r="MI50" s="200" t="e">
        <f t="shared" si="132"/>
        <v>#N/A</v>
      </c>
      <c r="MJ50" s="210">
        <f t="shared" si="133"/>
        <v>0</v>
      </c>
      <c r="MK50" s="202">
        <f t="shared" si="134"/>
        <v>0</v>
      </c>
      <c r="MN50" s="232"/>
      <c r="MO50" s="170"/>
      <c r="MP50" s="227"/>
      <c r="MQ50" s="228"/>
      <c r="MR50" s="207"/>
      <c r="MS50" s="229"/>
      <c r="MT50" s="209"/>
      <c r="MU50" s="209" t="e">
        <f t="shared" si="135"/>
        <v>#N/A</v>
      </c>
      <c r="MV50" s="199" t="e">
        <f t="shared" si="136"/>
        <v>#N/A</v>
      </c>
      <c r="MW50" s="200" t="e">
        <f t="shared" si="137"/>
        <v>#N/A</v>
      </c>
      <c r="MX50" s="200">
        <f t="shared" si="138"/>
        <v>0</v>
      </c>
      <c r="MY50" s="200">
        <f t="shared" si="139"/>
        <v>0</v>
      </c>
      <c r="MZ50" s="200" t="e">
        <f t="shared" si="140"/>
        <v>#N/A</v>
      </c>
      <c r="NA50" s="210">
        <f t="shared" si="141"/>
        <v>0</v>
      </c>
      <c r="NB50" s="202">
        <f t="shared" si="142"/>
        <v>0</v>
      </c>
      <c r="NE50" s="232"/>
      <c r="NF50" s="170"/>
      <c r="NG50" s="227"/>
      <c r="NH50" s="228"/>
      <c r="NI50" s="207"/>
      <c r="NJ50" s="229"/>
      <c r="NK50" s="209"/>
      <c r="NL50" s="209" t="e">
        <f t="shared" si="143"/>
        <v>#N/A</v>
      </c>
      <c r="NM50" s="199" t="e">
        <f t="shared" si="144"/>
        <v>#N/A</v>
      </c>
      <c r="NN50" s="200" t="e">
        <f t="shared" si="145"/>
        <v>#N/A</v>
      </c>
      <c r="NO50" s="200">
        <f t="shared" si="146"/>
        <v>0</v>
      </c>
      <c r="NP50" s="200">
        <f t="shared" si="147"/>
        <v>0</v>
      </c>
      <c r="NQ50" s="200" t="e">
        <f t="shared" si="148"/>
        <v>#N/A</v>
      </c>
      <c r="NR50" s="210">
        <f t="shared" si="149"/>
        <v>0</v>
      </c>
      <c r="NS50" s="202">
        <f t="shared" si="150"/>
        <v>0</v>
      </c>
      <c r="NV50" s="232"/>
      <c r="NW50" s="170"/>
      <c r="NX50" s="227"/>
      <c r="NY50" s="228"/>
      <c r="NZ50" s="207"/>
      <c r="OA50" s="229"/>
      <c r="OB50" s="209"/>
      <c r="OC50" s="209" t="e">
        <f t="shared" si="151"/>
        <v>#N/A</v>
      </c>
      <c r="OD50" s="199" t="e">
        <f t="shared" si="152"/>
        <v>#N/A</v>
      </c>
      <c r="OE50" s="200" t="e">
        <f t="shared" si="153"/>
        <v>#N/A</v>
      </c>
      <c r="OF50" s="200">
        <f t="shared" si="154"/>
        <v>0</v>
      </c>
      <c r="OG50" s="200">
        <f t="shared" si="155"/>
        <v>0</v>
      </c>
      <c r="OH50" s="200" t="e">
        <f t="shared" si="156"/>
        <v>#N/A</v>
      </c>
      <c r="OI50" s="210">
        <f t="shared" si="157"/>
        <v>0</v>
      </c>
      <c r="OJ50" s="202">
        <f t="shared" si="158"/>
        <v>0</v>
      </c>
      <c r="OM50" s="232"/>
      <c r="ON50" s="170"/>
      <c r="OO50" s="227"/>
      <c r="OP50" s="228"/>
      <c r="OQ50" s="207"/>
      <c r="OR50" s="229"/>
      <c r="OS50" s="209"/>
      <c r="OT50" s="209" t="e">
        <f t="shared" si="159"/>
        <v>#N/A</v>
      </c>
      <c r="OU50" s="199" t="e">
        <f t="shared" si="160"/>
        <v>#N/A</v>
      </c>
      <c r="OV50" s="200" t="e">
        <f t="shared" si="161"/>
        <v>#N/A</v>
      </c>
      <c r="OW50" s="200">
        <f t="shared" si="162"/>
        <v>0</v>
      </c>
      <c r="OX50" s="200">
        <f t="shared" si="163"/>
        <v>0</v>
      </c>
      <c r="OY50" s="200" t="e">
        <f t="shared" si="164"/>
        <v>#N/A</v>
      </c>
      <c r="OZ50" s="210">
        <f t="shared" si="165"/>
        <v>0</v>
      </c>
      <c r="PA50" s="202">
        <f t="shared" si="166"/>
        <v>0</v>
      </c>
      <c r="PD50" s="232"/>
      <c r="PE50" s="170"/>
      <c r="PF50" s="227"/>
      <c r="PG50" s="228"/>
      <c r="PH50" s="207"/>
      <c r="PI50" s="229"/>
      <c r="PJ50" s="209"/>
      <c r="PK50" s="209" t="e">
        <f t="shared" si="167"/>
        <v>#N/A</v>
      </c>
      <c r="PL50" s="199" t="e">
        <f t="shared" si="168"/>
        <v>#N/A</v>
      </c>
      <c r="PM50" s="200" t="e">
        <f t="shared" si="169"/>
        <v>#N/A</v>
      </c>
      <c r="PN50" s="200">
        <f t="shared" si="170"/>
        <v>0</v>
      </c>
      <c r="PO50" s="200">
        <f t="shared" si="171"/>
        <v>0</v>
      </c>
      <c r="PP50" s="200" t="e">
        <f t="shared" si="172"/>
        <v>#N/A</v>
      </c>
      <c r="PQ50" s="210">
        <f t="shared" si="173"/>
        <v>0</v>
      </c>
      <c r="PR50" s="202">
        <f t="shared" si="174"/>
        <v>0</v>
      </c>
      <c r="PU50" s="232"/>
      <c r="PV50" s="170"/>
      <c r="PW50" s="227"/>
      <c r="PX50" s="228"/>
      <c r="PY50" s="207"/>
      <c r="PZ50" s="229"/>
      <c r="QA50" s="209"/>
      <c r="QB50" s="209" t="e">
        <f t="shared" si="175"/>
        <v>#N/A</v>
      </c>
      <c r="QC50" s="199" t="e">
        <f t="shared" si="176"/>
        <v>#N/A</v>
      </c>
      <c r="QD50" s="200" t="e">
        <f t="shared" si="177"/>
        <v>#N/A</v>
      </c>
      <c r="QE50" s="200">
        <f t="shared" si="178"/>
        <v>0</v>
      </c>
      <c r="QF50" s="200">
        <f t="shared" si="179"/>
        <v>0</v>
      </c>
      <c r="QG50" s="200" t="e">
        <f t="shared" si="180"/>
        <v>#N/A</v>
      </c>
      <c r="QH50" s="210">
        <f t="shared" si="181"/>
        <v>0</v>
      </c>
      <c r="QI50" s="202">
        <f t="shared" si="182"/>
        <v>0</v>
      </c>
      <c r="QL50" s="232"/>
      <c r="QM50" s="170"/>
      <c r="QN50" s="227"/>
      <c r="QO50" s="228"/>
      <c r="QP50" s="207"/>
      <c r="QQ50" s="229"/>
      <c r="QR50" s="209"/>
      <c r="QS50" s="209" t="e">
        <f t="shared" si="183"/>
        <v>#N/A</v>
      </c>
      <c r="QT50" s="199" t="e">
        <f t="shared" si="184"/>
        <v>#N/A</v>
      </c>
      <c r="QU50" s="200" t="e">
        <f t="shared" si="185"/>
        <v>#N/A</v>
      </c>
      <c r="QV50" s="200">
        <f t="shared" si="186"/>
        <v>0</v>
      </c>
      <c r="QW50" s="200">
        <f t="shared" si="187"/>
        <v>0</v>
      </c>
      <c r="QX50" s="200" t="e">
        <f t="shared" si="188"/>
        <v>#N/A</v>
      </c>
      <c r="QY50" s="210">
        <f t="shared" si="189"/>
        <v>0</v>
      </c>
      <c r="QZ50" s="202">
        <f t="shared" si="190"/>
        <v>0</v>
      </c>
      <c r="RC50" s="232"/>
      <c r="RD50" s="170"/>
      <c r="RE50" s="227"/>
      <c r="RF50" s="228"/>
      <c r="RG50" s="207"/>
      <c r="RH50" s="229"/>
      <c r="RI50" s="209"/>
      <c r="RJ50" s="209" t="e">
        <f t="shared" si="191"/>
        <v>#N/A</v>
      </c>
      <c r="RK50" s="199" t="e">
        <f t="shared" si="192"/>
        <v>#N/A</v>
      </c>
      <c r="RL50" s="200" t="e">
        <f t="shared" si="193"/>
        <v>#N/A</v>
      </c>
      <c r="RM50" s="200">
        <f t="shared" si="194"/>
        <v>0</v>
      </c>
      <c r="RN50" s="200">
        <f t="shared" si="195"/>
        <v>0</v>
      </c>
      <c r="RO50" s="200" t="e">
        <f t="shared" si="196"/>
        <v>#N/A</v>
      </c>
      <c r="RP50" s="210">
        <f t="shared" si="197"/>
        <v>0</v>
      </c>
      <c r="RQ50" s="202">
        <f t="shared" si="198"/>
        <v>0</v>
      </c>
      <c r="RT50" s="232"/>
      <c r="RU50" s="170"/>
      <c r="RV50" s="227"/>
      <c r="RW50" s="228"/>
      <c r="RX50" s="207"/>
      <c r="RY50" s="229"/>
      <c r="RZ50" s="209"/>
      <c r="SA50" s="209" t="e">
        <f t="shared" si="199"/>
        <v>#N/A</v>
      </c>
      <c r="SB50" s="199" t="e">
        <f t="shared" si="200"/>
        <v>#N/A</v>
      </c>
      <c r="SC50" s="200" t="e">
        <f t="shared" si="201"/>
        <v>#N/A</v>
      </c>
      <c r="SD50" s="200">
        <f t="shared" si="202"/>
        <v>0</v>
      </c>
      <c r="SE50" s="200">
        <f t="shared" si="203"/>
        <v>0</v>
      </c>
      <c r="SF50" s="200" t="e">
        <f t="shared" si="204"/>
        <v>#N/A</v>
      </c>
      <c r="SG50" s="210">
        <f t="shared" si="205"/>
        <v>0</v>
      </c>
      <c r="SH50" s="202">
        <f t="shared" si="206"/>
        <v>0</v>
      </c>
      <c r="SK50" s="232"/>
      <c r="SL50" s="170"/>
      <c r="SM50" s="227"/>
      <c r="SN50" s="228"/>
      <c r="SO50" s="207"/>
      <c r="SP50" s="229"/>
      <c r="SQ50" s="209"/>
      <c r="SR50" s="209" t="e">
        <f t="shared" si="207"/>
        <v>#N/A</v>
      </c>
      <c r="SS50" s="199" t="e">
        <f t="shared" si="208"/>
        <v>#N/A</v>
      </c>
      <c r="ST50" s="200" t="e">
        <f t="shared" si="209"/>
        <v>#N/A</v>
      </c>
      <c r="SU50" s="200">
        <f t="shared" si="210"/>
        <v>0</v>
      </c>
      <c r="SV50" s="200">
        <f t="shared" si="211"/>
        <v>0</v>
      </c>
      <c r="SW50" s="200" t="e">
        <f t="shared" si="212"/>
        <v>#N/A</v>
      </c>
      <c r="SX50" s="210">
        <f t="shared" si="213"/>
        <v>0</v>
      </c>
      <c r="SY50" s="202">
        <f t="shared" si="214"/>
        <v>0</v>
      </c>
    </row>
    <row r="51" spans="2:519" ht="93" customHeight="1" thickTop="1" thickBot="1">
      <c r="B51" s="203" t="s">
        <v>220</v>
      </c>
      <c r="C51" s="232">
        <v>4.8</v>
      </c>
      <c r="D51" s="170" t="s">
        <v>270</v>
      </c>
      <c r="E51" s="231" t="s">
        <v>172</v>
      </c>
      <c r="F51" s="228">
        <v>1</v>
      </c>
      <c r="G51" s="207">
        <v>0</v>
      </c>
      <c r="H51" s="229">
        <f t="shared" si="523"/>
        <v>0</v>
      </c>
      <c r="I51" s="646"/>
      <c r="L51" s="375" t="s">
        <v>220</v>
      </c>
      <c r="M51" s="405">
        <v>4.8</v>
      </c>
      <c r="N51" s="411" t="s">
        <v>270</v>
      </c>
      <c r="O51" s="404" t="s">
        <v>172</v>
      </c>
      <c r="P51" s="401">
        <v>1</v>
      </c>
      <c r="Q51" s="380">
        <v>215000</v>
      </c>
      <c r="R51" s="402">
        <f t="shared" si="524"/>
        <v>215000</v>
      </c>
      <c r="S51" s="162">
        <f t="shared" si="423"/>
        <v>1</v>
      </c>
      <c r="T51" s="190">
        <f t="shared" si="11"/>
        <v>1</v>
      </c>
      <c r="U51" s="190">
        <f t="shared" si="216"/>
        <v>1</v>
      </c>
      <c r="V51" s="190">
        <f t="shared" si="12"/>
        <v>1</v>
      </c>
      <c r="W51" s="190">
        <f t="shared" si="13"/>
        <v>1</v>
      </c>
      <c r="X51" s="200">
        <f t="shared" si="14"/>
        <v>1</v>
      </c>
      <c r="Y51" s="210">
        <f t="shared" si="15"/>
        <v>215000</v>
      </c>
      <c r="Z51" s="202">
        <f t="shared" si="16"/>
        <v>0</v>
      </c>
      <c r="AA51" s="185"/>
      <c r="AB51" s="185"/>
      <c r="AC51" s="446" t="s">
        <v>220</v>
      </c>
      <c r="AD51" s="405">
        <v>4.8</v>
      </c>
      <c r="AE51" s="411" t="s">
        <v>270</v>
      </c>
      <c r="AF51" s="404" t="s">
        <v>172</v>
      </c>
      <c r="AG51" s="401">
        <v>1</v>
      </c>
      <c r="AH51" s="380">
        <v>510450</v>
      </c>
      <c r="AI51" s="402">
        <f t="shared" si="525"/>
        <v>510450</v>
      </c>
      <c r="AJ51" s="162">
        <f t="shared" si="424"/>
        <v>1</v>
      </c>
      <c r="AK51" s="190">
        <f t="shared" si="425"/>
        <v>1</v>
      </c>
      <c r="AL51" s="190">
        <f t="shared" si="426"/>
        <v>1</v>
      </c>
      <c r="AM51" s="190">
        <f t="shared" si="427"/>
        <v>1</v>
      </c>
      <c r="AN51" s="190">
        <f t="shared" si="428"/>
        <v>1</v>
      </c>
      <c r="AO51" s="200">
        <f t="shared" si="429"/>
        <v>1</v>
      </c>
      <c r="AP51" s="210">
        <f t="shared" si="430"/>
        <v>510450</v>
      </c>
      <c r="AQ51" s="202">
        <f t="shared" si="431"/>
        <v>0</v>
      </c>
      <c r="AR51" s="185"/>
      <c r="AS51" s="185"/>
      <c r="AT51" s="461" t="s">
        <v>220</v>
      </c>
      <c r="AU51" s="481">
        <v>4.8</v>
      </c>
      <c r="AV51" s="170" t="s">
        <v>270</v>
      </c>
      <c r="AW51" s="479" t="s">
        <v>172</v>
      </c>
      <c r="AX51" s="464">
        <v>1</v>
      </c>
      <c r="AY51" s="455">
        <v>78000</v>
      </c>
      <c r="AZ51" s="466">
        <f t="shared" si="526"/>
        <v>78000</v>
      </c>
      <c r="BA51" s="162">
        <f t="shared" si="432"/>
        <v>1</v>
      </c>
      <c r="BB51" s="190">
        <f t="shared" si="433"/>
        <v>1</v>
      </c>
      <c r="BC51" s="190">
        <f t="shared" si="434"/>
        <v>1</v>
      </c>
      <c r="BD51" s="190">
        <f t="shared" si="435"/>
        <v>1</v>
      </c>
      <c r="BE51" s="190">
        <f t="shared" si="436"/>
        <v>1</v>
      </c>
      <c r="BF51" s="200">
        <f t="shared" si="437"/>
        <v>1</v>
      </c>
      <c r="BG51" s="210">
        <f t="shared" si="438"/>
        <v>78000</v>
      </c>
      <c r="BH51" s="202">
        <f t="shared" si="439"/>
        <v>0</v>
      </c>
      <c r="BK51" s="461" t="s">
        <v>220</v>
      </c>
      <c r="BL51" s="408">
        <v>4.8</v>
      </c>
      <c r="BM51" s="522" t="s">
        <v>270</v>
      </c>
      <c r="BN51" s="383" t="s">
        <v>172</v>
      </c>
      <c r="BO51" s="409">
        <v>1</v>
      </c>
      <c r="BP51" s="380">
        <v>589512.89999999991</v>
      </c>
      <c r="BQ51" s="410">
        <f t="shared" ref="BQ51:BQ64" si="533">BP51*BO51</f>
        <v>589512.89999999991</v>
      </c>
      <c r="BR51" s="162">
        <f t="shared" si="441"/>
        <v>1</v>
      </c>
      <c r="BS51" s="190">
        <f t="shared" si="442"/>
        <v>1</v>
      </c>
      <c r="BT51" s="190">
        <f t="shared" si="443"/>
        <v>1</v>
      </c>
      <c r="BU51" s="190">
        <f t="shared" si="444"/>
        <v>1</v>
      </c>
      <c r="BV51" s="190">
        <f t="shared" si="445"/>
        <v>1</v>
      </c>
      <c r="BW51" s="200">
        <f t="shared" si="446"/>
        <v>1</v>
      </c>
      <c r="BX51" s="210">
        <f t="shared" si="447"/>
        <v>589513</v>
      </c>
      <c r="BY51" s="202">
        <f t="shared" si="448"/>
        <v>-0.10000000009313226</v>
      </c>
      <c r="CB51" s="461" t="s">
        <v>220</v>
      </c>
      <c r="CC51" s="540">
        <v>4.8</v>
      </c>
      <c r="CD51" s="563" t="s">
        <v>270</v>
      </c>
      <c r="CE51" s="539" t="s">
        <v>172</v>
      </c>
      <c r="CF51" s="536">
        <v>1</v>
      </c>
      <c r="CG51" s="380">
        <v>220000</v>
      </c>
      <c r="CH51" s="537">
        <f t="shared" si="527"/>
        <v>220000</v>
      </c>
      <c r="CI51" s="162">
        <f t="shared" si="449"/>
        <v>1</v>
      </c>
      <c r="CJ51" s="190">
        <f t="shared" si="450"/>
        <v>1</v>
      </c>
      <c r="CK51" s="190">
        <f t="shared" si="451"/>
        <v>1</v>
      </c>
      <c r="CL51" s="190">
        <f t="shared" si="452"/>
        <v>1</v>
      </c>
      <c r="CM51" s="190">
        <f t="shared" si="453"/>
        <v>1</v>
      </c>
      <c r="CN51" s="200">
        <f t="shared" si="454"/>
        <v>1</v>
      </c>
      <c r="CO51" s="210">
        <f t="shared" si="455"/>
        <v>220000</v>
      </c>
      <c r="CP51" s="202">
        <f t="shared" si="456"/>
        <v>0</v>
      </c>
      <c r="CS51" s="461" t="s">
        <v>220</v>
      </c>
      <c r="CT51" s="540">
        <v>4.8</v>
      </c>
      <c r="CU51" s="170" t="s">
        <v>270</v>
      </c>
      <c r="CV51" s="539" t="s">
        <v>172</v>
      </c>
      <c r="CW51" s="536">
        <v>1</v>
      </c>
      <c r="CX51" s="565">
        <v>183164</v>
      </c>
      <c r="CY51" s="537">
        <f t="shared" ref="CY51:CY64" si="534">CX51*CW51</f>
        <v>183164</v>
      </c>
      <c r="CZ51" s="162">
        <f t="shared" si="458"/>
        <v>1</v>
      </c>
      <c r="DA51" s="190">
        <f t="shared" si="459"/>
        <v>1</v>
      </c>
      <c r="DB51" s="190">
        <f t="shared" si="460"/>
        <v>1</v>
      </c>
      <c r="DC51" s="190">
        <f t="shared" si="461"/>
        <v>1</v>
      </c>
      <c r="DD51" s="190">
        <f t="shared" si="462"/>
        <v>1</v>
      </c>
      <c r="DE51" s="200">
        <f t="shared" si="463"/>
        <v>1</v>
      </c>
      <c r="DF51" s="210">
        <f t="shared" si="464"/>
        <v>183164</v>
      </c>
      <c r="DG51" s="202">
        <f t="shared" si="465"/>
        <v>0</v>
      </c>
      <c r="DJ51" s="461" t="s">
        <v>220</v>
      </c>
      <c r="DK51" s="540">
        <v>4.8</v>
      </c>
      <c r="DL51" s="545" t="s">
        <v>270</v>
      </c>
      <c r="DM51" s="539" t="s">
        <v>172</v>
      </c>
      <c r="DN51" s="536">
        <v>1</v>
      </c>
      <c r="DO51" s="380">
        <v>175800</v>
      </c>
      <c r="DP51" s="537">
        <f t="shared" si="528"/>
        <v>175800</v>
      </c>
      <c r="DQ51" s="162">
        <f t="shared" si="466"/>
        <v>1</v>
      </c>
      <c r="DR51" s="190">
        <f t="shared" si="467"/>
        <v>1</v>
      </c>
      <c r="DS51" s="190">
        <f t="shared" si="468"/>
        <v>1</v>
      </c>
      <c r="DT51" s="190">
        <f t="shared" si="469"/>
        <v>1</v>
      </c>
      <c r="DU51" s="190">
        <f t="shared" si="470"/>
        <v>1</v>
      </c>
      <c r="DV51" s="200">
        <f t="shared" si="471"/>
        <v>1</v>
      </c>
      <c r="DW51" s="210">
        <f t="shared" si="472"/>
        <v>175800</v>
      </c>
      <c r="DX51" s="202">
        <f t="shared" si="473"/>
        <v>0</v>
      </c>
      <c r="EA51" s="461" t="s">
        <v>220</v>
      </c>
      <c r="EB51" s="540">
        <v>4.8</v>
      </c>
      <c r="EC51" s="563" t="s">
        <v>270</v>
      </c>
      <c r="ED51" s="539" t="s">
        <v>172</v>
      </c>
      <c r="EE51" s="536">
        <v>1</v>
      </c>
      <c r="EF51" s="380">
        <v>287000</v>
      </c>
      <c r="EG51" s="381">
        <f t="shared" si="47"/>
        <v>287000</v>
      </c>
      <c r="EH51" s="162">
        <f t="shared" si="474"/>
        <v>1</v>
      </c>
      <c r="EI51" s="190">
        <f t="shared" si="475"/>
        <v>1</v>
      </c>
      <c r="EJ51" s="190">
        <f t="shared" si="476"/>
        <v>1</v>
      </c>
      <c r="EK51" s="190">
        <f t="shared" si="477"/>
        <v>1</v>
      </c>
      <c r="EL51" s="190">
        <f t="shared" si="478"/>
        <v>1</v>
      </c>
      <c r="EM51" s="200">
        <f t="shared" si="479"/>
        <v>1</v>
      </c>
      <c r="EN51" s="210">
        <f t="shared" si="480"/>
        <v>287000</v>
      </c>
      <c r="EO51" s="202">
        <f t="shared" si="481"/>
        <v>0</v>
      </c>
      <c r="ER51" s="461" t="s">
        <v>220</v>
      </c>
      <c r="ES51" s="540">
        <v>4.8</v>
      </c>
      <c r="ET51" s="563" t="s">
        <v>270</v>
      </c>
      <c r="EU51" s="539" t="s">
        <v>172</v>
      </c>
      <c r="EV51" s="536">
        <v>1</v>
      </c>
      <c r="EW51" s="380">
        <v>586580</v>
      </c>
      <c r="EX51" s="537">
        <f t="shared" ref="EX51:EX64" si="535">EW51*EV51</f>
        <v>586580</v>
      </c>
      <c r="EY51" s="162">
        <f t="shared" si="483"/>
        <v>1</v>
      </c>
      <c r="EZ51" s="190">
        <f t="shared" si="484"/>
        <v>1</v>
      </c>
      <c r="FA51" s="190">
        <f t="shared" si="485"/>
        <v>1</v>
      </c>
      <c r="FB51" s="190">
        <f t="shared" si="486"/>
        <v>1</v>
      </c>
      <c r="FC51" s="190">
        <f t="shared" si="487"/>
        <v>1</v>
      </c>
      <c r="FD51" s="200">
        <f t="shared" si="488"/>
        <v>1</v>
      </c>
      <c r="FE51" s="210">
        <f t="shared" si="489"/>
        <v>586580</v>
      </c>
      <c r="FF51" s="202">
        <f t="shared" si="490"/>
        <v>0</v>
      </c>
      <c r="FI51" s="461" t="s">
        <v>220</v>
      </c>
      <c r="FJ51" s="540">
        <v>4.8</v>
      </c>
      <c r="FK51" s="563" t="s">
        <v>270</v>
      </c>
      <c r="FL51" s="539" t="s">
        <v>172</v>
      </c>
      <c r="FM51" s="536">
        <v>1</v>
      </c>
      <c r="FN51" s="380">
        <v>214647</v>
      </c>
      <c r="FO51" s="537">
        <f t="shared" si="529"/>
        <v>214647</v>
      </c>
      <c r="FP51" s="162">
        <f t="shared" si="491"/>
        <v>1</v>
      </c>
      <c r="FQ51" s="190">
        <f t="shared" si="492"/>
        <v>1</v>
      </c>
      <c r="FR51" s="190">
        <f t="shared" si="493"/>
        <v>1</v>
      </c>
      <c r="FS51" s="190">
        <f t="shared" si="494"/>
        <v>1</v>
      </c>
      <c r="FT51" s="190">
        <f t="shared" si="495"/>
        <v>1</v>
      </c>
      <c r="FU51" s="200">
        <f t="shared" si="496"/>
        <v>1</v>
      </c>
      <c r="FV51" s="210">
        <f t="shared" si="497"/>
        <v>214647</v>
      </c>
      <c r="FW51" s="202">
        <f t="shared" si="498"/>
        <v>0</v>
      </c>
      <c r="FZ51" s="461" t="s">
        <v>220</v>
      </c>
      <c r="GA51" s="540">
        <v>4.8</v>
      </c>
      <c r="GB51" s="563" t="s">
        <v>270</v>
      </c>
      <c r="GC51" s="539" t="s">
        <v>172</v>
      </c>
      <c r="GD51" s="536">
        <v>1</v>
      </c>
      <c r="GE51" s="582">
        <v>295422</v>
      </c>
      <c r="GF51" s="537">
        <f t="shared" si="530"/>
        <v>295422</v>
      </c>
      <c r="GG51" s="162">
        <f t="shared" si="499"/>
        <v>1</v>
      </c>
      <c r="GH51" s="190">
        <f t="shared" si="500"/>
        <v>1</v>
      </c>
      <c r="GI51" s="190">
        <f t="shared" si="501"/>
        <v>1</v>
      </c>
      <c r="GJ51" s="190">
        <f t="shared" si="502"/>
        <v>1</v>
      </c>
      <c r="GK51" s="190">
        <f t="shared" si="503"/>
        <v>1</v>
      </c>
      <c r="GL51" s="200">
        <f t="shared" si="504"/>
        <v>1</v>
      </c>
      <c r="GM51" s="210">
        <f t="shared" si="505"/>
        <v>295422</v>
      </c>
      <c r="GN51" s="202">
        <f t="shared" si="506"/>
        <v>0</v>
      </c>
      <c r="GQ51" s="461" t="s">
        <v>220</v>
      </c>
      <c r="GR51" s="540">
        <v>4.8</v>
      </c>
      <c r="GS51" s="563" t="s">
        <v>270</v>
      </c>
      <c r="GT51" s="539" t="s">
        <v>172</v>
      </c>
      <c r="GU51" s="536">
        <v>1</v>
      </c>
      <c r="GV51" s="380">
        <v>700000</v>
      </c>
      <c r="GW51" s="537">
        <f t="shared" si="531"/>
        <v>700000</v>
      </c>
      <c r="GX51" s="162">
        <f t="shared" si="507"/>
        <v>1</v>
      </c>
      <c r="GY51" s="190">
        <f t="shared" si="508"/>
        <v>1</v>
      </c>
      <c r="GZ51" s="190">
        <f t="shared" si="509"/>
        <v>1</v>
      </c>
      <c r="HA51" s="190">
        <f t="shared" si="510"/>
        <v>1</v>
      </c>
      <c r="HB51" s="190">
        <f t="shared" si="511"/>
        <v>1</v>
      </c>
      <c r="HC51" s="200">
        <f t="shared" si="512"/>
        <v>1</v>
      </c>
      <c r="HD51" s="210">
        <f t="shared" si="513"/>
        <v>700000</v>
      </c>
      <c r="HE51" s="202">
        <f t="shared" si="514"/>
        <v>0</v>
      </c>
      <c r="HH51" s="461" t="s">
        <v>220</v>
      </c>
      <c r="HI51" s="540">
        <v>4.8</v>
      </c>
      <c r="HJ51" s="563" t="s">
        <v>270</v>
      </c>
      <c r="HK51" s="539" t="s">
        <v>172</v>
      </c>
      <c r="HL51" s="536">
        <v>1</v>
      </c>
      <c r="HM51" s="380">
        <v>398999.99999999994</v>
      </c>
      <c r="HN51" s="537">
        <f t="shared" si="532"/>
        <v>398999.99999999994</v>
      </c>
      <c r="HO51" s="162">
        <f t="shared" si="515"/>
        <v>1</v>
      </c>
      <c r="HP51" s="190">
        <f t="shared" si="516"/>
        <v>1</v>
      </c>
      <c r="HQ51" s="190">
        <f t="shared" si="517"/>
        <v>1</v>
      </c>
      <c r="HR51" s="190">
        <f t="shared" si="518"/>
        <v>1</v>
      </c>
      <c r="HS51" s="190">
        <f t="shared" si="519"/>
        <v>1</v>
      </c>
      <c r="HT51" s="200">
        <f t="shared" si="520"/>
        <v>1</v>
      </c>
      <c r="HU51" s="210">
        <f t="shared" si="521"/>
        <v>399000</v>
      </c>
      <c r="HV51" s="202">
        <f t="shared" si="522"/>
        <v>0</v>
      </c>
      <c r="HY51" s="234"/>
      <c r="HZ51" s="170"/>
      <c r="IA51" s="227"/>
      <c r="IB51" s="228"/>
      <c r="IC51" s="207"/>
      <c r="ID51" s="229"/>
      <c r="IE51" s="209"/>
      <c r="IF51" s="209" t="e">
        <f t="shared" si="79"/>
        <v>#N/A</v>
      </c>
      <c r="IG51" s="199" t="e">
        <f t="shared" si="80"/>
        <v>#N/A</v>
      </c>
      <c r="IH51" s="200" t="e">
        <f t="shared" si="81"/>
        <v>#N/A</v>
      </c>
      <c r="II51" s="200">
        <f t="shared" si="82"/>
        <v>0</v>
      </c>
      <c r="IJ51" s="200">
        <f t="shared" si="83"/>
        <v>0</v>
      </c>
      <c r="IK51" s="200" t="e">
        <f t="shared" si="84"/>
        <v>#N/A</v>
      </c>
      <c r="IL51" s="210">
        <f t="shared" si="85"/>
        <v>0</v>
      </c>
      <c r="IM51" s="202">
        <f t="shared" si="86"/>
        <v>0</v>
      </c>
      <c r="IP51" s="234"/>
      <c r="IQ51" s="170"/>
      <c r="IR51" s="227"/>
      <c r="IS51" s="228"/>
      <c r="IT51" s="207"/>
      <c r="IU51" s="229"/>
      <c r="IV51" s="209"/>
      <c r="IW51" s="209" t="e">
        <f t="shared" si="87"/>
        <v>#N/A</v>
      </c>
      <c r="IX51" s="199" t="e">
        <f t="shared" si="88"/>
        <v>#N/A</v>
      </c>
      <c r="IY51" s="200" t="e">
        <f t="shared" si="89"/>
        <v>#N/A</v>
      </c>
      <c r="IZ51" s="200">
        <f t="shared" si="90"/>
        <v>0</v>
      </c>
      <c r="JA51" s="200">
        <f t="shared" si="91"/>
        <v>0</v>
      </c>
      <c r="JB51" s="200" t="e">
        <f t="shared" si="92"/>
        <v>#N/A</v>
      </c>
      <c r="JC51" s="210">
        <f t="shared" si="93"/>
        <v>0</v>
      </c>
      <c r="JD51" s="202">
        <f t="shared" si="94"/>
        <v>0</v>
      </c>
      <c r="JG51" s="234"/>
      <c r="JH51" s="170"/>
      <c r="JI51" s="227"/>
      <c r="JJ51" s="228"/>
      <c r="JK51" s="207"/>
      <c r="JL51" s="229"/>
      <c r="JM51" s="209"/>
      <c r="JN51" s="209" t="e">
        <f t="shared" si="95"/>
        <v>#N/A</v>
      </c>
      <c r="JO51" s="199" t="e">
        <f t="shared" si="96"/>
        <v>#N/A</v>
      </c>
      <c r="JP51" s="200" t="e">
        <f t="shared" si="97"/>
        <v>#N/A</v>
      </c>
      <c r="JQ51" s="200">
        <f t="shared" si="98"/>
        <v>0</v>
      </c>
      <c r="JR51" s="200">
        <f t="shared" si="99"/>
        <v>0</v>
      </c>
      <c r="JS51" s="200" t="e">
        <f t="shared" si="100"/>
        <v>#N/A</v>
      </c>
      <c r="JT51" s="210">
        <f t="shared" si="101"/>
        <v>0</v>
      </c>
      <c r="JU51" s="202">
        <f t="shared" si="102"/>
        <v>0</v>
      </c>
      <c r="JX51" s="234"/>
      <c r="JY51" s="170"/>
      <c r="JZ51" s="227"/>
      <c r="KA51" s="228"/>
      <c r="KB51" s="207"/>
      <c r="KC51" s="229"/>
      <c r="KD51" s="209"/>
      <c r="KE51" s="209" t="e">
        <f t="shared" si="103"/>
        <v>#N/A</v>
      </c>
      <c r="KF51" s="199" t="e">
        <f t="shared" si="104"/>
        <v>#N/A</v>
      </c>
      <c r="KG51" s="200" t="e">
        <f t="shared" si="105"/>
        <v>#N/A</v>
      </c>
      <c r="KH51" s="200">
        <f t="shared" si="106"/>
        <v>0</v>
      </c>
      <c r="KI51" s="200">
        <f t="shared" si="107"/>
        <v>0</v>
      </c>
      <c r="KJ51" s="200" t="e">
        <f t="shared" si="108"/>
        <v>#N/A</v>
      </c>
      <c r="KK51" s="210">
        <f t="shared" si="109"/>
        <v>0</v>
      </c>
      <c r="KL51" s="202">
        <f t="shared" si="110"/>
        <v>0</v>
      </c>
      <c r="KO51" s="234"/>
      <c r="KP51" s="170"/>
      <c r="KQ51" s="227"/>
      <c r="KR51" s="228"/>
      <c r="KS51" s="207"/>
      <c r="KT51" s="229"/>
      <c r="KU51" s="209"/>
      <c r="KV51" s="209" t="e">
        <f t="shared" si="111"/>
        <v>#N/A</v>
      </c>
      <c r="KW51" s="199" t="e">
        <f t="shared" si="112"/>
        <v>#N/A</v>
      </c>
      <c r="KX51" s="200" t="e">
        <f t="shared" si="113"/>
        <v>#N/A</v>
      </c>
      <c r="KY51" s="200">
        <f t="shared" si="114"/>
        <v>0</v>
      </c>
      <c r="KZ51" s="200">
        <f t="shared" si="115"/>
        <v>0</v>
      </c>
      <c r="LA51" s="200" t="e">
        <f t="shared" si="116"/>
        <v>#N/A</v>
      </c>
      <c r="LB51" s="210">
        <f t="shared" si="117"/>
        <v>0</v>
      </c>
      <c r="LC51" s="202">
        <f t="shared" si="118"/>
        <v>0</v>
      </c>
      <c r="LF51" s="234"/>
      <c r="LG51" s="170"/>
      <c r="LH51" s="227"/>
      <c r="LI51" s="228"/>
      <c r="LJ51" s="207"/>
      <c r="LK51" s="229"/>
      <c r="LL51" s="209"/>
      <c r="LM51" s="209" t="e">
        <f t="shared" si="119"/>
        <v>#N/A</v>
      </c>
      <c r="LN51" s="199" t="e">
        <f t="shared" si="120"/>
        <v>#N/A</v>
      </c>
      <c r="LO51" s="200" t="e">
        <f t="shared" si="121"/>
        <v>#N/A</v>
      </c>
      <c r="LP51" s="200">
        <f t="shared" si="122"/>
        <v>0</v>
      </c>
      <c r="LQ51" s="200">
        <f t="shared" si="123"/>
        <v>0</v>
      </c>
      <c r="LR51" s="200" t="e">
        <f t="shared" si="124"/>
        <v>#N/A</v>
      </c>
      <c r="LS51" s="210">
        <f t="shared" si="125"/>
        <v>0</v>
      </c>
      <c r="LT51" s="202">
        <f t="shared" si="126"/>
        <v>0</v>
      </c>
      <c r="LW51" s="234"/>
      <c r="LX51" s="170"/>
      <c r="LY51" s="227"/>
      <c r="LZ51" s="228"/>
      <c r="MA51" s="207"/>
      <c r="MB51" s="229"/>
      <c r="MC51" s="209"/>
      <c r="MD51" s="209" t="e">
        <f t="shared" si="127"/>
        <v>#N/A</v>
      </c>
      <c r="ME51" s="199" t="e">
        <f t="shared" si="128"/>
        <v>#N/A</v>
      </c>
      <c r="MF51" s="200" t="e">
        <f t="shared" si="129"/>
        <v>#N/A</v>
      </c>
      <c r="MG51" s="200">
        <f t="shared" si="130"/>
        <v>0</v>
      </c>
      <c r="MH51" s="200">
        <f t="shared" si="131"/>
        <v>0</v>
      </c>
      <c r="MI51" s="200" t="e">
        <f t="shared" si="132"/>
        <v>#N/A</v>
      </c>
      <c r="MJ51" s="210">
        <f t="shared" si="133"/>
        <v>0</v>
      </c>
      <c r="MK51" s="202">
        <f t="shared" si="134"/>
        <v>0</v>
      </c>
      <c r="MN51" s="234"/>
      <c r="MO51" s="170"/>
      <c r="MP51" s="227"/>
      <c r="MQ51" s="228"/>
      <c r="MR51" s="207"/>
      <c r="MS51" s="229"/>
      <c r="MT51" s="209"/>
      <c r="MU51" s="209" t="e">
        <f t="shared" si="135"/>
        <v>#N/A</v>
      </c>
      <c r="MV51" s="199" t="e">
        <f t="shared" si="136"/>
        <v>#N/A</v>
      </c>
      <c r="MW51" s="200" t="e">
        <f t="shared" si="137"/>
        <v>#N/A</v>
      </c>
      <c r="MX51" s="200">
        <f t="shared" si="138"/>
        <v>0</v>
      </c>
      <c r="MY51" s="200">
        <f t="shared" si="139"/>
        <v>0</v>
      </c>
      <c r="MZ51" s="200" t="e">
        <f t="shared" si="140"/>
        <v>#N/A</v>
      </c>
      <c r="NA51" s="210">
        <f t="shared" si="141"/>
        <v>0</v>
      </c>
      <c r="NB51" s="202">
        <f t="shared" si="142"/>
        <v>0</v>
      </c>
      <c r="NE51" s="234"/>
      <c r="NF51" s="170"/>
      <c r="NG51" s="227"/>
      <c r="NH51" s="228"/>
      <c r="NI51" s="207"/>
      <c r="NJ51" s="229"/>
      <c r="NK51" s="209"/>
      <c r="NL51" s="209" t="e">
        <f t="shared" si="143"/>
        <v>#N/A</v>
      </c>
      <c r="NM51" s="199" t="e">
        <f t="shared" si="144"/>
        <v>#N/A</v>
      </c>
      <c r="NN51" s="200" t="e">
        <f t="shared" si="145"/>
        <v>#N/A</v>
      </c>
      <c r="NO51" s="200">
        <f t="shared" si="146"/>
        <v>0</v>
      </c>
      <c r="NP51" s="200">
        <f t="shared" si="147"/>
        <v>0</v>
      </c>
      <c r="NQ51" s="200" t="e">
        <f t="shared" si="148"/>
        <v>#N/A</v>
      </c>
      <c r="NR51" s="210">
        <f t="shared" si="149"/>
        <v>0</v>
      </c>
      <c r="NS51" s="202">
        <f t="shared" si="150"/>
        <v>0</v>
      </c>
      <c r="NV51" s="234"/>
      <c r="NW51" s="170"/>
      <c r="NX51" s="227"/>
      <c r="NY51" s="228"/>
      <c r="NZ51" s="207"/>
      <c r="OA51" s="229"/>
      <c r="OB51" s="209"/>
      <c r="OC51" s="209" t="e">
        <f t="shared" si="151"/>
        <v>#N/A</v>
      </c>
      <c r="OD51" s="199" t="e">
        <f t="shared" si="152"/>
        <v>#N/A</v>
      </c>
      <c r="OE51" s="200" t="e">
        <f t="shared" si="153"/>
        <v>#N/A</v>
      </c>
      <c r="OF51" s="200">
        <f t="shared" si="154"/>
        <v>0</v>
      </c>
      <c r="OG51" s="200">
        <f t="shared" si="155"/>
        <v>0</v>
      </c>
      <c r="OH51" s="200" t="e">
        <f t="shared" si="156"/>
        <v>#N/A</v>
      </c>
      <c r="OI51" s="210">
        <f t="shared" si="157"/>
        <v>0</v>
      </c>
      <c r="OJ51" s="202">
        <f t="shared" si="158"/>
        <v>0</v>
      </c>
      <c r="OM51" s="234"/>
      <c r="ON51" s="170"/>
      <c r="OO51" s="227"/>
      <c r="OP51" s="228"/>
      <c r="OQ51" s="207"/>
      <c r="OR51" s="229"/>
      <c r="OS51" s="209"/>
      <c r="OT51" s="209" t="e">
        <f t="shared" si="159"/>
        <v>#N/A</v>
      </c>
      <c r="OU51" s="199" t="e">
        <f t="shared" si="160"/>
        <v>#N/A</v>
      </c>
      <c r="OV51" s="200" t="e">
        <f t="shared" si="161"/>
        <v>#N/A</v>
      </c>
      <c r="OW51" s="200">
        <f t="shared" si="162"/>
        <v>0</v>
      </c>
      <c r="OX51" s="200">
        <f t="shared" si="163"/>
        <v>0</v>
      </c>
      <c r="OY51" s="200" t="e">
        <f t="shared" si="164"/>
        <v>#N/A</v>
      </c>
      <c r="OZ51" s="210">
        <f t="shared" si="165"/>
        <v>0</v>
      </c>
      <c r="PA51" s="202">
        <f t="shared" si="166"/>
        <v>0</v>
      </c>
      <c r="PD51" s="234"/>
      <c r="PE51" s="170"/>
      <c r="PF51" s="227"/>
      <c r="PG51" s="228"/>
      <c r="PH51" s="207"/>
      <c r="PI51" s="229"/>
      <c r="PJ51" s="209"/>
      <c r="PK51" s="209" t="e">
        <f t="shared" si="167"/>
        <v>#N/A</v>
      </c>
      <c r="PL51" s="199" t="e">
        <f t="shared" si="168"/>
        <v>#N/A</v>
      </c>
      <c r="PM51" s="200" t="e">
        <f t="shared" si="169"/>
        <v>#N/A</v>
      </c>
      <c r="PN51" s="200">
        <f t="shared" si="170"/>
        <v>0</v>
      </c>
      <c r="PO51" s="200">
        <f t="shared" si="171"/>
        <v>0</v>
      </c>
      <c r="PP51" s="200" t="e">
        <f t="shared" si="172"/>
        <v>#N/A</v>
      </c>
      <c r="PQ51" s="210">
        <f t="shared" si="173"/>
        <v>0</v>
      </c>
      <c r="PR51" s="202">
        <f t="shared" si="174"/>
        <v>0</v>
      </c>
      <c r="PU51" s="234"/>
      <c r="PV51" s="170"/>
      <c r="PW51" s="227"/>
      <c r="PX51" s="228"/>
      <c r="PY51" s="207"/>
      <c r="PZ51" s="229"/>
      <c r="QA51" s="209"/>
      <c r="QB51" s="209" t="e">
        <f t="shared" si="175"/>
        <v>#N/A</v>
      </c>
      <c r="QC51" s="199" t="e">
        <f t="shared" si="176"/>
        <v>#N/A</v>
      </c>
      <c r="QD51" s="200" t="e">
        <f t="shared" si="177"/>
        <v>#N/A</v>
      </c>
      <c r="QE51" s="200">
        <f t="shared" si="178"/>
        <v>0</v>
      </c>
      <c r="QF51" s="200">
        <f t="shared" si="179"/>
        <v>0</v>
      </c>
      <c r="QG51" s="200" t="e">
        <f t="shared" si="180"/>
        <v>#N/A</v>
      </c>
      <c r="QH51" s="210">
        <f t="shared" si="181"/>
        <v>0</v>
      </c>
      <c r="QI51" s="202">
        <f t="shared" si="182"/>
        <v>0</v>
      </c>
      <c r="QL51" s="234"/>
      <c r="QM51" s="170"/>
      <c r="QN51" s="227"/>
      <c r="QO51" s="228"/>
      <c r="QP51" s="207"/>
      <c r="QQ51" s="229"/>
      <c r="QR51" s="209"/>
      <c r="QS51" s="209" t="e">
        <f t="shared" si="183"/>
        <v>#N/A</v>
      </c>
      <c r="QT51" s="199" t="e">
        <f t="shared" si="184"/>
        <v>#N/A</v>
      </c>
      <c r="QU51" s="200" t="e">
        <f t="shared" si="185"/>
        <v>#N/A</v>
      </c>
      <c r="QV51" s="200">
        <f t="shared" si="186"/>
        <v>0</v>
      </c>
      <c r="QW51" s="200">
        <f t="shared" si="187"/>
        <v>0</v>
      </c>
      <c r="QX51" s="200" t="e">
        <f t="shared" si="188"/>
        <v>#N/A</v>
      </c>
      <c r="QY51" s="210">
        <f t="shared" si="189"/>
        <v>0</v>
      </c>
      <c r="QZ51" s="202">
        <f t="shared" si="190"/>
        <v>0</v>
      </c>
      <c r="RC51" s="234"/>
      <c r="RD51" s="170"/>
      <c r="RE51" s="227"/>
      <c r="RF51" s="228"/>
      <c r="RG51" s="207"/>
      <c r="RH51" s="229"/>
      <c r="RI51" s="209"/>
      <c r="RJ51" s="209" t="e">
        <f t="shared" si="191"/>
        <v>#N/A</v>
      </c>
      <c r="RK51" s="199" t="e">
        <f t="shared" si="192"/>
        <v>#N/A</v>
      </c>
      <c r="RL51" s="200" t="e">
        <f t="shared" si="193"/>
        <v>#N/A</v>
      </c>
      <c r="RM51" s="200">
        <f t="shared" si="194"/>
        <v>0</v>
      </c>
      <c r="RN51" s="200">
        <f t="shared" si="195"/>
        <v>0</v>
      </c>
      <c r="RO51" s="200" t="e">
        <f t="shared" si="196"/>
        <v>#N/A</v>
      </c>
      <c r="RP51" s="210">
        <f t="shared" si="197"/>
        <v>0</v>
      </c>
      <c r="RQ51" s="202">
        <f t="shared" si="198"/>
        <v>0</v>
      </c>
      <c r="RT51" s="234"/>
      <c r="RU51" s="170"/>
      <c r="RV51" s="227"/>
      <c r="RW51" s="228"/>
      <c r="RX51" s="207"/>
      <c r="RY51" s="229"/>
      <c r="RZ51" s="209"/>
      <c r="SA51" s="209" t="e">
        <f t="shared" si="199"/>
        <v>#N/A</v>
      </c>
      <c r="SB51" s="199" t="e">
        <f t="shared" si="200"/>
        <v>#N/A</v>
      </c>
      <c r="SC51" s="200" t="e">
        <f t="shared" si="201"/>
        <v>#N/A</v>
      </c>
      <c r="SD51" s="200">
        <f t="shared" si="202"/>
        <v>0</v>
      </c>
      <c r="SE51" s="200">
        <f t="shared" si="203"/>
        <v>0</v>
      </c>
      <c r="SF51" s="200" t="e">
        <f t="shared" si="204"/>
        <v>#N/A</v>
      </c>
      <c r="SG51" s="210">
        <f t="shared" si="205"/>
        <v>0</v>
      </c>
      <c r="SH51" s="202">
        <f t="shared" si="206"/>
        <v>0</v>
      </c>
      <c r="SK51" s="234"/>
      <c r="SL51" s="170"/>
      <c r="SM51" s="227"/>
      <c r="SN51" s="228"/>
      <c r="SO51" s="207"/>
      <c r="SP51" s="229"/>
      <c r="SQ51" s="209"/>
      <c r="SR51" s="209" t="e">
        <f t="shared" si="207"/>
        <v>#N/A</v>
      </c>
      <c r="SS51" s="199" t="e">
        <f t="shared" si="208"/>
        <v>#N/A</v>
      </c>
      <c r="ST51" s="200" t="e">
        <f t="shared" si="209"/>
        <v>#N/A</v>
      </c>
      <c r="SU51" s="200">
        <f t="shared" si="210"/>
        <v>0</v>
      </c>
      <c r="SV51" s="200">
        <f t="shared" si="211"/>
        <v>0</v>
      </c>
      <c r="SW51" s="200" t="e">
        <f t="shared" si="212"/>
        <v>#N/A</v>
      </c>
      <c r="SX51" s="210">
        <f t="shared" si="213"/>
        <v>0</v>
      </c>
      <c r="SY51" s="202">
        <f t="shared" si="214"/>
        <v>0</v>
      </c>
    </row>
    <row r="52" spans="2:519" ht="100.5" customHeight="1" thickTop="1" thickBot="1">
      <c r="B52" s="203" t="s">
        <v>215</v>
      </c>
      <c r="C52" s="238">
        <v>4.9000000000000004</v>
      </c>
      <c r="D52" s="170" t="s">
        <v>271</v>
      </c>
      <c r="E52" s="205" t="s">
        <v>222</v>
      </c>
      <c r="F52" s="228">
        <v>1</v>
      </c>
      <c r="G52" s="207">
        <v>0</v>
      </c>
      <c r="H52" s="229">
        <f t="shared" si="523"/>
        <v>0</v>
      </c>
      <c r="I52" s="646"/>
      <c r="L52" s="375" t="s">
        <v>215</v>
      </c>
      <c r="M52" s="412">
        <v>4.9000000000000004</v>
      </c>
      <c r="N52" s="377" t="s">
        <v>271</v>
      </c>
      <c r="O52" s="378" t="s">
        <v>222</v>
      </c>
      <c r="P52" s="401">
        <v>1</v>
      </c>
      <c r="Q52" s="380">
        <v>250000</v>
      </c>
      <c r="R52" s="402">
        <f t="shared" si="524"/>
        <v>250000</v>
      </c>
      <c r="S52" s="162">
        <f t="shared" si="423"/>
        <v>1</v>
      </c>
      <c r="T52" s="190">
        <f t="shared" si="11"/>
        <v>1</v>
      </c>
      <c r="U52" s="190">
        <f t="shared" si="216"/>
        <v>1</v>
      </c>
      <c r="V52" s="190">
        <f t="shared" si="12"/>
        <v>1</v>
      </c>
      <c r="W52" s="190">
        <f t="shared" si="13"/>
        <v>1</v>
      </c>
      <c r="X52" s="200">
        <f t="shared" si="14"/>
        <v>1</v>
      </c>
      <c r="Y52" s="210">
        <f t="shared" si="15"/>
        <v>250000</v>
      </c>
      <c r="Z52" s="202">
        <f t="shared" si="16"/>
        <v>0</v>
      </c>
      <c r="AA52" s="185"/>
      <c r="AB52" s="185"/>
      <c r="AC52" s="375" t="s">
        <v>215</v>
      </c>
      <c r="AD52" s="412">
        <v>4.9000000000000004</v>
      </c>
      <c r="AE52" s="377" t="s">
        <v>271</v>
      </c>
      <c r="AF52" s="378" t="s">
        <v>222</v>
      </c>
      <c r="AG52" s="401">
        <v>1</v>
      </c>
      <c r="AH52" s="380">
        <v>249000</v>
      </c>
      <c r="AI52" s="402">
        <f t="shared" si="525"/>
        <v>249000</v>
      </c>
      <c r="AJ52" s="162">
        <f t="shared" si="424"/>
        <v>1</v>
      </c>
      <c r="AK52" s="190">
        <f t="shared" si="425"/>
        <v>1</v>
      </c>
      <c r="AL52" s="190">
        <f t="shared" si="426"/>
        <v>1</v>
      </c>
      <c r="AM52" s="190">
        <f t="shared" si="427"/>
        <v>1</v>
      </c>
      <c r="AN52" s="190">
        <f t="shared" si="428"/>
        <v>1</v>
      </c>
      <c r="AO52" s="200">
        <f t="shared" si="429"/>
        <v>1</v>
      </c>
      <c r="AP52" s="210">
        <f t="shared" si="430"/>
        <v>249000</v>
      </c>
      <c r="AQ52" s="202">
        <f t="shared" si="431"/>
        <v>0</v>
      </c>
      <c r="AR52" s="185"/>
      <c r="AS52" s="185"/>
      <c r="AT52" s="461" t="s">
        <v>215</v>
      </c>
      <c r="AU52" s="507">
        <v>4.9000000000000004</v>
      </c>
      <c r="AV52" s="170" t="s">
        <v>271</v>
      </c>
      <c r="AW52" s="463" t="s">
        <v>222</v>
      </c>
      <c r="AX52" s="464">
        <v>1</v>
      </c>
      <c r="AY52" s="455">
        <v>39000</v>
      </c>
      <c r="AZ52" s="466">
        <f t="shared" si="526"/>
        <v>39000</v>
      </c>
      <c r="BA52" s="162">
        <f t="shared" si="432"/>
        <v>1</v>
      </c>
      <c r="BB52" s="190">
        <f t="shared" si="433"/>
        <v>1</v>
      </c>
      <c r="BC52" s="190">
        <f t="shared" si="434"/>
        <v>1</v>
      </c>
      <c r="BD52" s="190">
        <f t="shared" si="435"/>
        <v>1</v>
      </c>
      <c r="BE52" s="190">
        <f t="shared" si="436"/>
        <v>1</v>
      </c>
      <c r="BF52" s="200">
        <f t="shared" si="437"/>
        <v>1</v>
      </c>
      <c r="BG52" s="210">
        <f t="shared" si="438"/>
        <v>39000</v>
      </c>
      <c r="BH52" s="202">
        <f t="shared" si="439"/>
        <v>0</v>
      </c>
      <c r="BK52" s="461" t="s">
        <v>215</v>
      </c>
      <c r="BL52" s="543">
        <v>4.9000000000000004</v>
      </c>
      <c r="BM52" s="522" t="s">
        <v>271</v>
      </c>
      <c r="BN52" s="539" t="s">
        <v>222</v>
      </c>
      <c r="BO52" s="536">
        <v>1</v>
      </c>
      <c r="BP52" s="380">
        <v>51268.064999999995</v>
      </c>
      <c r="BQ52" s="537">
        <f t="shared" si="533"/>
        <v>51268.064999999995</v>
      </c>
      <c r="BR52" s="162">
        <f t="shared" si="441"/>
        <v>1</v>
      </c>
      <c r="BS52" s="190">
        <f t="shared" si="442"/>
        <v>1</v>
      </c>
      <c r="BT52" s="190">
        <f t="shared" si="443"/>
        <v>1</v>
      </c>
      <c r="BU52" s="190">
        <f t="shared" si="444"/>
        <v>1</v>
      </c>
      <c r="BV52" s="190">
        <f t="shared" si="445"/>
        <v>1</v>
      </c>
      <c r="BW52" s="200">
        <f t="shared" si="446"/>
        <v>1</v>
      </c>
      <c r="BX52" s="210">
        <f t="shared" si="447"/>
        <v>51268</v>
      </c>
      <c r="BY52" s="202">
        <f t="shared" si="448"/>
        <v>6.4999999995052349E-2</v>
      </c>
      <c r="CB52" s="461" t="s">
        <v>215</v>
      </c>
      <c r="CC52" s="564">
        <v>4.9000000000000004</v>
      </c>
      <c r="CD52" s="522" t="s">
        <v>271</v>
      </c>
      <c r="CE52" s="523" t="s">
        <v>222</v>
      </c>
      <c r="CF52" s="536">
        <v>1</v>
      </c>
      <c r="CG52" s="380">
        <v>220000</v>
      </c>
      <c r="CH52" s="537">
        <f t="shared" si="527"/>
        <v>220000</v>
      </c>
      <c r="CI52" s="162">
        <f t="shared" si="449"/>
        <v>1</v>
      </c>
      <c r="CJ52" s="190">
        <f t="shared" si="450"/>
        <v>1</v>
      </c>
      <c r="CK52" s="190">
        <f t="shared" si="451"/>
        <v>1</v>
      </c>
      <c r="CL52" s="190">
        <f t="shared" si="452"/>
        <v>1</v>
      </c>
      <c r="CM52" s="190">
        <f t="shared" si="453"/>
        <v>1</v>
      </c>
      <c r="CN52" s="200">
        <f t="shared" si="454"/>
        <v>1</v>
      </c>
      <c r="CO52" s="210">
        <f t="shared" si="455"/>
        <v>220000</v>
      </c>
      <c r="CP52" s="202">
        <f t="shared" si="456"/>
        <v>0</v>
      </c>
      <c r="CS52" s="461" t="s">
        <v>215</v>
      </c>
      <c r="CT52" s="564">
        <v>4.9000000000000004</v>
      </c>
      <c r="CU52" s="522" t="s">
        <v>271</v>
      </c>
      <c r="CV52" s="523" t="s">
        <v>222</v>
      </c>
      <c r="CW52" s="536">
        <v>1</v>
      </c>
      <c r="CX52" s="565">
        <v>107363</v>
      </c>
      <c r="CY52" s="537">
        <f t="shared" si="534"/>
        <v>107363</v>
      </c>
      <c r="CZ52" s="162">
        <f t="shared" si="458"/>
        <v>1</v>
      </c>
      <c r="DA52" s="190">
        <f t="shared" si="459"/>
        <v>1</v>
      </c>
      <c r="DB52" s="190">
        <f t="shared" si="460"/>
        <v>1</v>
      </c>
      <c r="DC52" s="190">
        <f t="shared" si="461"/>
        <v>1</v>
      </c>
      <c r="DD52" s="190">
        <f t="shared" si="462"/>
        <v>1</v>
      </c>
      <c r="DE52" s="200">
        <f t="shared" si="463"/>
        <v>1</v>
      </c>
      <c r="DF52" s="210">
        <f t="shared" si="464"/>
        <v>107363</v>
      </c>
      <c r="DG52" s="202">
        <f t="shared" si="465"/>
        <v>0</v>
      </c>
      <c r="DJ52" s="461" t="s">
        <v>215</v>
      </c>
      <c r="DK52" s="564">
        <v>4.9000000000000004</v>
      </c>
      <c r="DL52" s="569" t="s">
        <v>271</v>
      </c>
      <c r="DM52" s="523" t="s">
        <v>222</v>
      </c>
      <c r="DN52" s="536">
        <v>1</v>
      </c>
      <c r="DO52" s="380">
        <v>123104.8</v>
      </c>
      <c r="DP52" s="537">
        <f t="shared" si="528"/>
        <v>123104.8</v>
      </c>
      <c r="DQ52" s="162">
        <f t="shared" si="466"/>
        <v>1</v>
      </c>
      <c r="DR52" s="190">
        <f t="shared" si="467"/>
        <v>1</v>
      </c>
      <c r="DS52" s="190">
        <f t="shared" si="468"/>
        <v>1</v>
      </c>
      <c r="DT52" s="190">
        <f t="shared" si="469"/>
        <v>1</v>
      </c>
      <c r="DU52" s="190">
        <f t="shared" si="470"/>
        <v>1</v>
      </c>
      <c r="DV52" s="200">
        <f t="shared" si="471"/>
        <v>1</v>
      </c>
      <c r="DW52" s="210">
        <f t="shared" si="472"/>
        <v>123105</v>
      </c>
      <c r="DX52" s="202">
        <f t="shared" si="473"/>
        <v>-0.19999999999708962</v>
      </c>
      <c r="EA52" s="461" t="s">
        <v>215</v>
      </c>
      <c r="EB52" s="564">
        <v>4.9000000000000004</v>
      </c>
      <c r="EC52" s="522" t="s">
        <v>271</v>
      </c>
      <c r="ED52" s="523" t="s">
        <v>222</v>
      </c>
      <c r="EE52" s="536">
        <v>1</v>
      </c>
      <c r="EF52" s="380">
        <v>92000</v>
      </c>
      <c r="EG52" s="381">
        <f t="shared" si="47"/>
        <v>92000</v>
      </c>
      <c r="EH52" s="162">
        <f t="shared" si="474"/>
        <v>1</v>
      </c>
      <c r="EI52" s="190">
        <f t="shared" si="475"/>
        <v>1</v>
      </c>
      <c r="EJ52" s="190">
        <f t="shared" si="476"/>
        <v>1</v>
      </c>
      <c r="EK52" s="190">
        <f t="shared" si="477"/>
        <v>1</v>
      </c>
      <c r="EL52" s="190">
        <f t="shared" si="478"/>
        <v>1</v>
      </c>
      <c r="EM52" s="200">
        <f t="shared" si="479"/>
        <v>1</v>
      </c>
      <c r="EN52" s="210">
        <f t="shared" si="480"/>
        <v>92000</v>
      </c>
      <c r="EO52" s="202">
        <f t="shared" si="481"/>
        <v>0</v>
      </c>
      <c r="ER52" s="461" t="s">
        <v>215</v>
      </c>
      <c r="ES52" s="564">
        <v>4.9000000000000004</v>
      </c>
      <c r="ET52" s="522" t="s">
        <v>271</v>
      </c>
      <c r="EU52" s="523" t="s">
        <v>222</v>
      </c>
      <c r="EV52" s="536">
        <v>1</v>
      </c>
      <c r="EW52" s="380">
        <v>51013</v>
      </c>
      <c r="EX52" s="537">
        <f t="shared" si="535"/>
        <v>51013</v>
      </c>
      <c r="EY52" s="162">
        <f t="shared" si="483"/>
        <v>1</v>
      </c>
      <c r="EZ52" s="190">
        <f t="shared" si="484"/>
        <v>1</v>
      </c>
      <c r="FA52" s="190">
        <f t="shared" si="485"/>
        <v>1</v>
      </c>
      <c r="FB52" s="190">
        <f t="shared" si="486"/>
        <v>1</v>
      </c>
      <c r="FC52" s="190">
        <f t="shared" si="487"/>
        <v>1</v>
      </c>
      <c r="FD52" s="200">
        <f t="shared" si="488"/>
        <v>1</v>
      </c>
      <c r="FE52" s="210">
        <f t="shared" si="489"/>
        <v>51013</v>
      </c>
      <c r="FF52" s="202">
        <f t="shared" si="490"/>
        <v>0</v>
      </c>
      <c r="FI52" s="461" t="s">
        <v>215</v>
      </c>
      <c r="FJ52" s="564">
        <v>4.9000000000000004</v>
      </c>
      <c r="FK52" s="522" t="s">
        <v>271</v>
      </c>
      <c r="FL52" s="523" t="s">
        <v>222</v>
      </c>
      <c r="FM52" s="536">
        <v>1</v>
      </c>
      <c r="FN52" s="380">
        <v>77523</v>
      </c>
      <c r="FO52" s="537">
        <f t="shared" si="529"/>
        <v>77523</v>
      </c>
      <c r="FP52" s="162">
        <f t="shared" si="491"/>
        <v>1</v>
      </c>
      <c r="FQ52" s="190">
        <f t="shared" si="492"/>
        <v>1</v>
      </c>
      <c r="FR52" s="190">
        <f t="shared" si="493"/>
        <v>1</v>
      </c>
      <c r="FS52" s="190">
        <f t="shared" si="494"/>
        <v>1</v>
      </c>
      <c r="FT52" s="190">
        <f t="shared" si="495"/>
        <v>1</v>
      </c>
      <c r="FU52" s="200">
        <f t="shared" si="496"/>
        <v>1</v>
      </c>
      <c r="FV52" s="210">
        <f t="shared" si="497"/>
        <v>77523</v>
      </c>
      <c r="FW52" s="202">
        <f t="shared" si="498"/>
        <v>0</v>
      </c>
      <c r="FZ52" s="461" t="s">
        <v>215</v>
      </c>
      <c r="GA52" s="564">
        <v>4.9000000000000004</v>
      </c>
      <c r="GB52" s="522" t="s">
        <v>271</v>
      </c>
      <c r="GC52" s="523" t="s">
        <v>222</v>
      </c>
      <c r="GD52" s="536">
        <v>1</v>
      </c>
      <c r="GE52" s="582">
        <v>195586</v>
      </c>
      <c r="GF52" s="537">
        <f t="shared" si="530"/>
        <v>195586</v>
      </c>
      <c r="GG52" s="162">
        <f t="shared" si="499"/>
        <v>1</v>
      </c>
      <c r="GH52" s="190">
        <f t="shared" si="500"/>
        <v>1</v>
      </c>
      <c r="GI52" s="190">
        <f t="shared" si="501"/>
        <v>1</v>
      </c>
      <c r="GJ52" s="190">
        <f t="shared" si="502"/>
        <v>1</v>
      </c>
      <c r="GK52" s="190">
        <f t="shared" si="503"/>
        <v>1</v>
      </c>
      <c r="GL52" s="200">
        <f t="shared" si="504"/>
        <v>1</v>
      </c>
      <c r="GM52" s="210">
        <f t="shared" si="505"/>
        <v>195586</v>
      </c>
      <c r="GN52" s="202">
        <f t="shared" si="506"/>
        <v>0</v>
      </c>
      <c r="GQ52" s="461" t="s">
        <v>215</v>
      </c>
      <c r="GR52" s="564">
        <v>4.9000000000000004</v>
      </c>
      <c r="GS52" s="522" t="s">
        <v>271</v>
      </c>
      <c r="GT52" s="523" t="s">
        <v>222</v>
      </c>
      <c r="GU52" s="536">
        <v>1</v>
      </c>
      <c r="GV52" s="380">
        <v>160000</v>
      </c>
      <c r="GW52" s="537">
        <f t="shared" si="531"/>
        <v>160000</v>
      </c>
      <c r="GX52" s="162">
        <f t="shared" si="507"/>
        <v>1</v>
      </c>
      <c r="GY52" s="190">
        <f t="shared" si="508"/>
        <v>1</v>
      </c>
      <c r="GZ52" s="190">
        <f t="shared" si="509"/>
        <v>1</v>
      </c>
      <c r="HA52" s="190">
        <f t="shared" si="510"/>
        <v>1</v>
      </c>
      <c r="HB52" s="190">
        <f t="shared" si="511"/>
        <v>1</v>
      </c>
      <c r="HC52" s="200">
        <f t="shared" si="512"/>
        <v>1</v>
      </c>
      <c r="HD52" s="210">
        <f t="shared" si="513"/>
        <v>160000</v>
      </c>
      <c r="HE52" s="202">
        <f t="shared" si="514"/>
        <v>0</v>
      </c>
      <c r="HH52" s="461" t="s">
        <v>215</v>
      </c>
      <c r="HI52" s="564">
        <v>4.9000000000000004</v>
      </c>
      <c r="HJ52" s="522" t="s">
        <v>271</v>
      </c>
      <c r="HK52" s="523" t="s">
        <v>222</v>
      </c>
      <c r="HL52" s="536">
        <v>1</v>
      </c>
      <c r="HM52" s="380">
        <v>85499.999999999985</v>
      </c>
      <c r="HN52" s="537">
        <f t="shared" si="532"/>
        <v>85499.999999999985</v>
      </c>
      <c r="HO52" s="162">
        <f t="shared" si="515"/>
        <v>1</v>
      </c>
      <c r="HP52" s="190">
        <f t="shared" si="516"/>
        <v>1</v>
      </c>
      <c r="HQ52" s="190">
        <f t="shared" si="517"/>
        <v>1</v>
      </c>
      <c r="HR52" s="190">
        <f t="shared" si="518"/>
        <v>1</v>
      </c>
      <c r="HS52" s="190">
        <f t="shared" si="519"/>
        <v>1</v>
      </c>
      <c r="HT52" s="200">
        <f t="shared" si="520"/>
        <v>1</v>
      </c>
      <c r="HU52" s="210">
        <f t="shared" si="521"/>
        <v>85500</v>
      </c>
      <c r="HV52" s="202">
        <f t="shared" si="522"/>
        <v>0</v>
      </c>
      <c r="HY52" s="235"/>
      <c r="HZ52" s="170"/>
      <c r="IA52" s="212"/>
      <c r="IB52" s="236"/>
      <c r="IC52" s="207"/>
      <c r="ID52" s="237"/>
      <c r="IE52" s="225"/>
      <c r="IF52" s="209" t="e">
        <f t="shared" si="79"/>
        <v>#N/A</v>
      </c>
      <c r="IG52" s="199" t="e">
        <f t="shared" si="80"/>
        <v>#N/A</v>
      </c>
      <c r="IH52" s="200" t="e">
        <f t="shared" si="81"/>
        <v>#N/A</v>
      </c>
      <c r="II52" s="200">
        <f t="shared" si="82"/>
        <v>0</v>
      </c>
      <c r="IJ52" s="200">
        <f t="shared" si="83"/>
        <v>0</v>
      </c>
      <c r="IK52" s="200" t="e">
        <f t="shared" si="84"/>
        <v>#N/A</v>
      </c>
      <c r="IL52" s="210">
        <f t="shared" si="85"/>
        <v>0</v>
      </c>
      <c r="IM52" s="202">
        <f t="shared" si="86"/>
        <v>0</v>
      </c>
      <c r="IP52" s="235"/>
      <c r="IQ52" s="170"/>
      <c r="IR52" s="212"/>
      <c r="IS52" s="236"/>
      <c r="IT52" s="207"/>
      <c r="IU52" s="237"/>
      <c r="IV52" s="225"/>
      <c r="IW52" s="209" t="e">
        <f t="shared" si="87"/>
        <v>#N/A</v>
      </c>
      <c r="IX52" s="199" t="e">
        <f t="shared" si="88"/>
        <v>#N/A</v>
      </c>
      <c r="IY52" s="200" t="e">
        <f t="shared" si="89"/>
        <v>#N/A</v>
      </c>
      <c r="IZ52" s="200">
        <f t="shared" si="90"/>
        <v>0</v>
      </c>
      <c r="JA52" s="200">
        <f t="shared" si="91"/>
        <v>0</v>
      </c>
      <c r="JB52" s="200" t="e">
        <f t="shared" si="92"/>
        <v>#N/A</v>
      </c>
      <c r="JC52" s="210">
        <f t="shared" si="93"/>
        <v>0</v>
      </c>
      <c r="JD52" s="202">
        <f t="shared" si="94"/>
        <v>0</v>
      </c>
      <c r="JG52" s="235"/>
      <c r="JH52" s="170"/>
      <c r="JI52" s="212"/>
      <c r="JJ52" s="236"/>
      <c r="JK52" s="207"/>
      <c r="JL52" s="237"/>
      <c r="JM52" s="225"/>
      <c r="JN52" s="209" t="e">
        <f t="shared" si="95"/>
        <v>#N/A</v>
      </c>
      <c r="JO52" s="199" t="e">
        <f t="shared" si="96"/>
        <v>#N/A</v>
      </c>
      <c r="JP52" s="200" t="e">
        <f t="shared" si="97"/>
        <v>#N/A</v>
      </c>
      <c r="JQ52" s="200">
        <f t="shared" si="98"/>
        <v>0</v>
      </c>
      <c r="JR52" s="200">
        <f t="shared" si="99"/>
        <v>0</v>
      </c>
      <c r="JS52" s="200" t="e">
        <f t="shared" si="100"/>
        <v>#N/A</v>
      </c>
      <c r="JT52" s="210">
        <f t="shared" si="101"/>
        <v>0</v>
      </c>
      <c r="JU52" s="202">
        <f t="shared" si="102"/>
        <v>0</v>
      </c>
      <c r="JX52" s="235"/>
      <c r="JY52" s="170"/>
      <c r="JZ52" s="212"/>
      <c r="KA52" s="236"/>
      <c r="KB52" s="207"/>
      <c r="KC52" s="237"/>
      <c r="KD52" s="225"/>
      <c r="KE52" s="209" t="e">
        <f t="shared" si="103"/>
        <v>#N/A</v>
      </c>
      <c r="KF52" s="199" t="e">
        <f t="shared" si="104"/>
        <v>#N/A</v>
      </c>
      <c r="KG52" s="200" t="e">
        <f t="shared" si="105"/>
        <v>#N/A</v>
      </c>
      <c r="KH52" s="200">
        <f t="shared" si="106"/>
        <v>0</v>
      </c>
      <c r="KI52" s="200">
        <f t="shared" si="107"/>
        <v>0</v>
      </c>
      <c r="KJ52" s="200" t="e">
        <f t="shared" si="108"/>
        <v>#N/A</v>
      </c>
      <c r="KK52" s="210">
        <f t="shared" si="109"/>
        <v>0</v>
      </c>
      <c r="KL52" s="202">
        <f t="shared" si="110"/>
        <v>0</v>
      </c>
      <c r="KO52" s="235"/>
      <c r="KP52" s="170"/>
      <c r="KQ52" s="212"/>
      <c r="KR52" s="236"/>
      <c r="KS52" s="207"/>
      <c r="KT52" s="237"/>
      <c r="KU52" s="225"/>
      <c r="KV52" s="209" t="e">
        <f t="shared" si="111"/>
        <v>#N/A</v>
      </c>
      <c r="KW52" s="199" t="e">
        <f t="shared" si="112"/>
        <v>#N/A</v>
      </c>
      <c r="KX52" s="200" t="e">
        <f t="shared" si="113"/>
        <v>#N/A</v>
      </c>
      <c r="KY52" s="200">
        <f t="shared" si="114"/>
        <v>0</v>
      </c>
      <c r="KZ52" s="200">
        <f t="shared" si="115"/>
        <v>0</v>
      </c>
      <c r="LA52" s="200" t="e">
        <f t="shared" si="116"/>
        <v>#N/A</v>
      </c>
      <c r="LB52" s="210">
        <f t="shared" si="117"/>
        <v>0</v>
      </c>
      <c r="LC52" s="202">
        <f t="shared" si="118"/>
        <v>0</v>
      </c>
      <c r="LF52" s="235"/>
      <c r="LG52" s="170"/>
      <c r="LH52" s="212"/>
      <c r="LI52" s="236"/>
      <c r="LJ52" s="207"/>
      <c r="LK52" s="237"/>
      <c r="LL52" s="225"/>
      <c r="LM52" s="209" t="e">
        <f t="shared" si="119"/>
        <v>#N/A</v>
      </c>
      <c r="LN52" s="199" t="e">
        <f t="shared" si="120"/>
        <v>#N/A</v>
      </c>
      <c r="LO52" s="200" t="e">
        <f t="shared" si="121"/>
        <v>#N/A</v>
      </c>
      <c r="LP52" s="200">
        <f t="shared" si="122"/>
        <v>0</v>
      </c>
      <c r="LQ52" s="200">
        <f t="shared" si="123"/>
        <v>0</v>
      </c>
      <c r="LR52" s="200" t="e">
        <f t="shared" si="124"/>
        <v>#N/A</v>
      </c>
      <c r="LS52" s="210">
        <f t="shared" si="125"/>
        <v>0</v>
      </c>
      <c r="LT52" s="202">
        <f t="shared" si="126"/>
        <v>0</v>
      </c>
      <c r="LW52" s="235"/>
      <c r="LX52" s="170"/>
      <c r="LY52" s="212"/>
      <c r="LZ52" s="236"/>
      <c r="MA52" s="207"/>
      <c r="MB52" s="237"/>
      <c r="MC52" s="225"/>
      <c r="MD52" s="209" t="e">
        <f t="shared" si="127"/>
        <v>#N/A</v>
      </c>
      <c r="ME52" s="199" t="e">
        <f t="shared" si="128"/>
        <v>#N/A</v>
      </c>
      <c r="MF52" s="200" t="e">
        <f t="shared" si="129"/>
        <v>#N/A</v>
      </c>
      <c r="MG52" s="200">
        <f t="shared" si="130"/>
        <v>0</v>
      </c>
      <c r="MH52" s="200">
        <f t="shared" si="131"/>
        <v>0</v>
      </c>
      <c r="MI52" s="200" t="e">
        <f t="shared" si="132"/>
        <v>#N/A</v>
      </c>
      <c r="MJ52" s="210">
        <f t="shared" si="133"/>
        <v>0</v>
      </c>
      <c r="MK52" s="202">
        <f t="shared" si="134"/>
        <v>0</v>
      </c>
      <c r="MN52" s="235"/>
      <c r="MO52" s="170"/>
      <c r="MP52" s="212"/>
      <c r="MQ52" s="236"/>
      <c r="MR52" s="207"/>
      <c r="MS52" s="237"/>
      <c r="MT52" s="225"/>
      <c r="MU52" s="209" t="e">
        <f t="shared" si="135"/>
        <v>#N/A</v>
      </c>
      <c r="MV52" s="199" t="e">
        <f t="shared" si="136"/>
        <v>#N/A</v>
      </c>
      <c r="MW52" s="200" t="e">
        <f t="shared" si="137"/>
        <v>#N/A</v>
      </c>
      <c r="MX52" s="200">
        <f t="shared" si="138"/>
        <v>0</v>
      </c>
      <c r="MY52" s="200">
        <f t="shared" si="139"/>
        <v>0</v>
      </c>
      <c r="MZ52" s="200" t="e">
        <f t="shared" si="140"/>
        <v>#N/A</v>
      </c>
      <c r="NA52" s="210">
        <f t="shared" si="141"/>
        <v>0</v>
      </c>
      <c r="NB52" s="202">
        <f t="shared" si="142"/>
        <v>0</v>
      </c>
      <c r="NE52" s="235"/>
      <c r="NF52" s="170"/>
      <c r="NG52" s="212"/>
      <c r="NH52" s="236"/>
      <c r="NI52" s="207"/>
      <c r="NJ52" s="237"/>
      <c r="NK52" s="225"/>
      <c r="NL52" s="209" t="e">
        <f t="shared" si="143"/>
        <v>#N/A</v>
      </c>
      <c r="NM52" s="199" t="e">
        <f t="shared" si="144"/>
        <v>#N/A</v>
      </c>
      <c r="NN52" s="200" t="e">
        <f t="shared" si="145"/>
        <v>#N/A</v>
      </c>
      <c r="NO52" s="200">
        <f t="shared" si="146"/>
        <v>0</v>
      </c>
      <c r="NP52" s="200">
        <f t="shared" si="147"/>
        <v>0</v>
      </c>
      <c r="NQ52" s="200" t="e">
        <f t="shared" si="148"/>
        <v>#N/A</v>
      </c>
      <c r="NR52" s="210">
        <f t="shared" si="149"/>
        <v>0</v>
      </c>
      <c r="NS52" s="202">
        <f t="shared" si="150"/>
        <v>0</v>
      </c>
      <c r="NV52" s="235"/>
      <c r="NW52" s="170"/>
      <c r="NX52" s="212"/>
      <c r="NY52" s="236"/>
      <c r="NZ52" s="207"/>
      <c r="OA52" s="237"/>
      <c r="OB52" s="225"/>
      <c r="OC52" s="209" t="e">
        <f t="shared" si="151"/>
        <v>#N/A</v>
      </c>
      <c r="OD52" s="199" t="e">
        <f t="shared" si="152"/>
        <v>#N/A</v>
      </c>
      <c r="OE52" s="200" t="e">
        <f t="shared" si="153"/>
        <v>#N/A</v>
      </c>
      <c r="OF52" s="200">
        <f t="shared" si="154"/>
        <v>0</v>
      </c>
      <c r="OG52" s="200">
        <f t="shared" si="155"/>
        <v>0</v>
      </c>
      <c r="OH52" s="200" t="e">
        <f t="shared" si="156"/>
        <v>#N/A</v>
      </c>
      <c r="OI52" s="210">
        <f t="shared" si="157"/>
        <v>0</v>
      </c>
      <c r="OJ52" s="202">
        <f t="shared" si="158"/>
        <v>0</v>
      </c>
      <c r="OM52" s="235"/>
      <c r="ON52" s="170"/>
      <c r="OO52" s="212"/>
      <c r="OP52" s="236"/>
      <c r="OQ52" s="207"/>
      <c r="OR52" s="237"/>
      <c r="OS52" s="225"/>
      <c r="OT52" s="209" t="e">
        <f t="shared" si="159"/>
        <v>#N/A</v>
      </c>
      <c r="OU52" s="199" t="e">
        <f t="shared" si="160"/>
        <v>#N/A</v>
      </c>
      <c r="OV52" s="200" t="e">
        <f t="shared" si="161"/>
        <v>#N/A</v>
      </c>
      <c r="OW52" s="200">
        <f t="shared" si="162"/>
        <v>0</v>
      </c>
      <c r="OX52" s="200">
        <f t="shared" si="163"/>
        <v>0</v>
      </c>
      <c r="OY52" s="200" t="e">
        <f t="shared" si="164"/>
        <v>#N/A</v>
      </c>
      <c r="OZ52" s="210">
        <f t="shared" si="165"/>
        <v>0</v>
      </c>
      <c r="PA52" s="202">
        <f t="shared" si="166"/>
        <v>0</v>
      </c>
      <c r="PD52" s="235"/>
      <c r="PE52" s="170"/>
      <c r="PF52" s="212"/>
      <c r="PG52" s="236"/>
      <c r="PH52" s="207"/>
      <c r="PI52" s="237"/>
      <c r="PJ52" s="225"/>
      <c r="PK52" s="209" t="e">
        <f t="shared" si="167"/>
        <v>#N/A</v>
      </c>
      <c r="PL52" s="199" t="e">
        <f t="shared" si="168"/>
        <v>#N/A</v>
      </c>
      <c r="PM52" s="200" t="e">
        <f t="shared" si="169"/>
        <v>#N/A</v>
      </c>
      <c r="PN52" s="200">
        <f t="shared" si="170"/>
        <v>0</v>
      </c>
      <c r="PO52" s="200">
        <f t="shared" si="171"/>
        <v>0</v>
      </c>
      <c r="PP52" s="200" t="e">
        <f t="shared" si="172"/>
        <v>#N/A</v>
      </c>
      <c r="PQ52" s="210">
        <f t="shared" si="173"/>
        <v>0</v>
      </c>
      <c r="PR52" s="202">
        <f t="shared" si="174"/>
        <v>0</v>
      </c>
      <c r="PU52" s="235"/>
      <c r="PV52" s="170"/>
      <c r="PW52" s="212"/>
      <c r="PX52" s="236"/>
      <c r="PY52" s="207"/>
      <c r="PZ52" s="237"/>
      <c r="QA52" s="225"/>
      <c r="QB52" s="209" t="e">
        <f t="shared" si="175"/>
        <v>#N/A</v>
      </c>
      <c r="QC52" s="199" t="e">
        <f t="shared" si="176"/>
        <v>#N/A</v>
      </c>
      <c r="QD52" s="200" t="e">
        <f t="shared" si="177"/>
        <v>#N/A</v>
      </c>
      <c r="QE52" s="200">
        <f t="shared" si="178"/>
        <v>0</v>
      </c>
      <c r="QF52" s="200">
        <f t="shared" si="179"/>
        <v>0</v>
      </c>
      <c r="QG52" s="200" t="e">
        <f t="shared" si="180"/>
        <v>#N/A</v>
      </c>
      <c r="QH52" s="210">
        <f t="shared" si="181"/>
        <v>0</v>
      </c>
      <c r="QI52" s="202">
        <f t="shared" si="182"/>
        <v>0</v>
      </c>
      <c r="QL52" s="235"/>
      <c r="QM52" s="170"/>
      <c r="QN52" s="212"/>
      <c r="QO52" s="236"/>
      <c r="QP52" s="207"/>
      <c r="QQ52" s="237"/>
      <c r="QR52" s="225"/>
      <c r="QS52" s="209" t="e">
        <f t="shared" si="183"/>
        <v>#N/A</v>
      </c>
      <c r="QT52" s="199" t="e">
        <f t="shared" si="184"/>
        <v>#N/A</v>
      </c>
      <c r="QU52" s="200" t="e">
        <f t="shared" si="185"/>
        <v>#N/A</v>
      </c>
      <c r="QV52" s="200">
        <f t="shared" si="186"/>
        <v>0</v>
      </c>
      <c r="QW52" s="200">
        <f t="shared" si="187"/>
        <v>0</v>
      </c>
      <c r="QX52" s="200" t="e">
        <f t="shared" si="188"/>
        <v>#N/A</v>
      </c>
      <c r="QY52" s="210">
        <f t="shared" si="189"/>
        <v>0</v>
      </c>
      <c r="QZ52" s="202">
        <f t="shared" si="190"/>
        <v>0</v>
      </c>
      <c r="RC52" s="235"/>
      <c r="RD52" s="170"/>
      <c r="RE52" s="212"/>
      <c r="RF52" s="236"/>
      <c r="RG52" s="207"/>
      <c r="RH52" s="237"/>
      <c r="RI52" s="225"/>
      <c r="RJ52" s="209" t="e">
        <f t="shared" si="191"/>
        <v>#N/A</v>
      </c>
      <c r="RK52" s="199" t="e">
        <f t="shared" si="192"/>
        <v>#N/A</v>
      </c>
      <c r="RL52" s="200" t="e">
        <f t="shared" si="193"/>
        <v>#N/A</v>
      </c>
      <c r="RM52" s="200">
        <f t="shared" si="194"/>
        <v>0</v>
      </c>
      <c r="RN52" s="200">
        <f t="shared" si="195"/>
        <v>0</v>
      </c>
      <c r="RO52" s="200" t="e">
        <f t="shared" si="196"/>
        <v>#N/A</v>
      </c>
      <c r="RP52" s="210">
        <f t="shared" si="197"/>
        <v>0</v>
      </c>
      <c r="RQ52" s="202">
        <f t="shared" si="198"/>
        <v>0</v>
      </c>
      <c r="RT52" s="235"/>
      <c r="RU52" s="170"/>
      <c r="RV52" s="212"/>
      <c r="RW52" s="236"/>
      <c r="RX52" s="207"/>
      <c r="RY52" s="237"/>
      <c r="RZ52" s="225"/>
      <c r="SA52" s="209" t="e">
        <f t="shared" si="199"/>
        <v>#N/A</v>
      </c>
      <c r="SB52" s="199" t="e">
        <f t="shared" si="200"/>
        <v>#N/A</v>
      </c>
      <c r="SC52" s="200" t="e">
        <f t="shared" si="201"/>
        <v>#N/A</v>
      </c>
      <c r="SD52" s="200">
        <f t="shared" si="202"/>
        <v>0</v>
      </c>
      <c r="SE52" s="200">
        <f t="shared" si="203"/>
        <v>0</v>
      </c>
      <c r="SF52" s="200" t="e">
        <f t="shared" si="204"/>
        <v>#N/A</v>
      </c>
      <c r="SG52" s="210">
        <f t="shared" si="205"/>
        <v>0</v>
      </c>
      <c r="SH52" s="202">
        <f t="shared" si="206"/>
        <v>0</v>
      </c>
      <c r="SK52" s="235"/>
      <c r="SL52" s="170"/>
      <c r="SM52" s="212"/>
      <c r="SN52" s="236"/>
      <c r="SO52" s="207"/>
      <c r="SP52" s="237"/>
      <c r="SQ52" s="225"/>
      <c r="SR52" s="209" t="e">
        <f t="shared" si="207"/>
        <v>#N/A</v>
      </c>
      <c r="SS52" s="199" t="e">
        <f t="shared" si="208"/>
        <v>#N/A</v>
      </c>
      <c r="ST52" s="200" t="e">
        <f t="shared" si="209"/>
        <v>#N/A</v>
      </c>
      <c r="SU52" s="200">
        <f t="shared" si="210"/>
        <v>0</v>
      </c>
      <c r="SV52" s="200">
        <f t="shared" si="211"/>
        <v>0</v>
      </c>
      <c r="SW52" s="200" t="e">
        <f t="shared" si="212"/>
        <v>#N/A</v>
      </c>
      <c r="SX52" s="210">
        <f t="shared" si="213"/>
        <v>0</v>
      </c>
      <c r="SY52" s="202">
        <f t="shared" si="214"/>
        <v>0</v>
      </c>
    </row>
    <row r="53" spans="2:519" ht="90" customHeight="1" thickTop="1" thickBot="1">
      <c r="B53" s="203" t="s">
        <v>215</v>
      </c>
      <c r="C53" s="239">
        <v>4.0999999999999996</v>
      </c>
      <c r="D53" s="170" t="s">
        <v>272</v>
      </c>
      <c r="E53" s="231" t="s">
        <v>144</v>
      </c>
      <c r="F53" s="228">
        <v>1</v>
      </c>
      <c r="G53" s="207">
        <v>0</v>
      </c>
      <c r="H53" s="229">
        <f t="shared" si="523"/>
        <v>0</v>
      </c>
      <c r="I53" s="646"/>
      <c r="L53" s="375" t="s">
        <v>215</v>
      </c>
      <c r="M53" s="413">
        <v>4.0999999999999996</v>
      </c>
      <c r="N53" s="377" t="s">
        <v>272</v>
      </c>
      <c r="O53" s="404" t="s">
        <v>144</v>
      </c>
      <c r="P53" s="401">
        <v>1</v>
      </c>
      <c r="Q53" s="380">
        <v>100000</v>
      </c>
      <c r="R53" s="402">
        <f t="shared" si="524"/>
        <v>100000</v>
      </c>
      <c r="S53" s="162">
        <f t="shared" si="423"/>
        <v>1</v>
      </c>
      <c r="T53" s="190">
        <f t="shared" si="11"/>
        <v>1</v>
      </c>
      <c r="U53" s="190">
        <f t="shared" si="216"/>
        <v>1</v>
      </c>
      <c r="V53" s="190">
        <f t="shared" si="12"/>
        <v>1</v>
      </c>
      <c r="W53" s="190">
        <f t="shared" si="13"/>
        <v>1</v>
      </c>
      <c r="X53" s="200">
        <f t="shared" si="14"/>
        <v>1</v>
      </c>
      <c r="Y53" s="210">
        <f t="shared" si="15"/>
        <v>100000</v>
      </c>
      <c r="Z53" s="202">
        <f t="shared" si="16"/>
        <v>0</v>
      </c>
      <c r="AA53" s="185"/>
      <c r="AB53" s="185"/>
      <c r="AC53" s="375" t="s">
        <v>215</v>
      </c>
      <c r="AD53" s="413">
        <v>4.0999999999999996</v>
      </c>
      <c r="AE53" s="377" t="s">
        <v>272</v>
      </c>
      <c r="AF53" s="404" t="s">
        <v>144</v>
      </c>
      <c r="AG53" s="401">
        <v>1</v>
      </c>
      <c r="AH53" s="380">
        <v>64740</v>
      </c>
      <c r="AI53" s="402">
        <f t="shared" si="525"/>
        <v>64740</v>
      </c>
      <c r="AJ53" s="162">
        <f t="shared" si="424"/>
        <v>1</v>
      </c>
      <c r="AK53" s="190">
        <f t="shared" si="425"/>
        <v>1</v>
      </c>
      <c r="AL53" s="190">
        <f t="shared" si="426"/>
        <v>1</v>
      </c>
      <c r="AM53" s="190">
        <f t="shared" si="427"/>
        <v>1</v>
      </c>
      <c r="AN53" s="190">
        <f t="shared" si="428"/>
        <v>1</v>
      </c>
      <c r="AO53" s="200">
        <f t="shared" si="429"/>
        <v>1</v>
      </c>
      <c r="AP53" s="210">
        <f t="shared" si="430"/>
        <v>64740</v>
      </c>
      <c r="AQ53" s="202">
        <f t="shared" si="431"/>
        <v>0</v>
      </c>
      <c r="AR53" s="185"/>
      <c r="AS53" s="185"/>
      <c r="AT53" s="461" t="s">
        <v>215</v>
      </c>
      <c r="AU53" s="508">
        <v>4.0999999999999996</v>
      </c>
      <c r="AV53" s="170" t="s">
        <v>272</v>
      </c>
      <c r="AW53" s="479" t="s">
        <v>144</v>
      </c>
      <c r="AX53" s="464">
        <v>1</v>
      </c>
      <c r="AY53" s="455">
        <v>52000</v>
      </c>
      <c r="AZ53" s="466">
        <f t="shared" si="526"/>
        <v>52000</v>
      </c>
      <c r="BA53" s="162">
        <f t="shared" si="432"/>
        <v>1</v>
      </c>
      <c r="BB53" s="190">
        <f t="shared" si="433"/>
        <v>1</v>
      </c>
      <c r="BC53" s="190">
        <f t="shared" si="434"/>
        <v>1</v>
      </c>
      <c r="BD53" s="190">
        <f t="shared" si="435"/>
        <v>1</v>
      </c>
      <c r="BE53" s="190">
        <f t="shared" si="436"/>
        <v>1</v>
      </c>
      <c r="BF53" s="200">
        <f t="shared" si="437"/>
        <v>1</v>
      </c>
      <c r="BG53" s="210">
        <f t="shared" si="438"/>
        <v>52000</v>
      </c>
      <c r="BH53" s="202">
        <f t="shared" si="439"/>
        <v>0</v>
      </c>
      <c r="BK53" s="461" t="s">
        <v>215</v>
      </c>
      <c r="BL53" s="543">
        <v>4.0999999999999996</v>
      </c>
      <c r="BM53" s="522" t="s">
        <v>272</v>
      </c>
      <c r="BN53" s="539" t="s">
        <v>144</v>
      </c>
      <c r="BO53" s="536">
        <v>1</v>
      </c>
      <c r="BP53" s="380">
        <v>137878.965</v>
      </c>
      <c r="BQ53" s="537">
        <f t="shared" si="533"/>
        <v>137878.965</v>
      </c>
      <c r="BR53" s="162">
        <f t="shared" si="441"/>
        <v>1</v>
      </c>
      <c r="BS53" s="190">
        <f t="shared" si="442"/>
        <v>1</v>
      </c>
      <c r="BT53" s="190">
        <f t="shared" si="443"/>
        <v>1</v>
      </c>
      <c r="BU53" s="190">
        <f t="shared" si="444"/>
        <v>1</v>
      </c>
      <c r="BV53" s="190">
        <f t="shared" si="445"/>
        <v>1</v>
      </c>
      <c r="BW53" s="200">
        <f t="shared" si="446"/>
        <v>1</v>
      </c>
      <c r="BX53" s="210">
        <f t="shared" si="447"/>
        <v>137879</v>
      </c>
      <c r="BY53" s="202">
        <f t="shared" si="448"/>
        <v>-3.500000000349246E-2</v>
      </c>
      <c r="CB53" s="461" t="s">
        <v>215</v>
      </c>
      <c r="CC53" s="543">
        <v>4.0999999999999996</v>
      </c>
      <c r="CD53" s="522" t="s">
        <v>272</v>
      </c>
      <c r="CE53" s="539" t="s">
        <v>144</v>
      </c>
      <c r="CF53" s="536">
        <v>1</v>
      </c>
      <c r="CG53" s="380">
        <v>120000</v>
      </c>
      <c r="CH53" s="537">
        <f t="shared" si="527"/>
        <v>120000</v>
      </c>
      <c r="CI53" s="162">
        <f t="shared" si="449"/>
        <v>1</v>
      </c>
      <c r="CJ53" s="190">
        <f t="shared" si="450"/>
        <v>1</v>
      </c>
      <c r="CK53" s="190">
        <f t="shared" si="451"/>
        <v>1</v>
      </c>
      <c r="CL53" s="190">
        <f t="shared" si="452"/>
        <v>1</v>
      </c>
      <c r="CM53" s="190">
        <f t="shared" si="453"/>
        <v>1</v>
      </c>
      <c r="CN53" s="200">
        <f t="shared" si="454"/>
        <v>1</v>
      </c>
      <c r="CO53" s="210">
        <f t="shared" si="455"/>
        <v>120000</v>
      </c>
      <c r="CP53" s="202">
        <f t="shared" si="456"/>
        <v>0</v>
      </c>
      <c r="CS53" s="461" t="s">
        <v>215</v>
      </c>
      <c r="CT53" s="543">
        <v>4.0999999999999996</v>
      </c>
      <c r="CU53" s="522" t="s">
        <v>272</v>
      </c>
      <c r="CV53" s="539" t="s">
        <v>144</v>
      </c>
      <c r="CW53" s="536">
        <v>1</v>
      </c>
      <c r="CX53" s="565">
        <v>85292</v>
      </c>
      <c r="CY53" s="537">
        <f t="shared" si="534"/>
        <v>85292</v>
      </c>
      <c r="CZ53" s="162">
        <f t="shared" si="458"/>
        <v>1</v>
      </c>
      <c r="DA53" s="190">
        <f t="shared" si="459"/>
        <v>1</v>
      </c>
      <c r="DB53" s="190">
        <f t="shared" si="460"/>
        <v>1</v>
      </c>
      <c r="DC53" s="190">
        <f t="shared" si="461"/>
        <v>1</v>
      </c>
      <c r="DD53" s="190">
        <f t="shared" si="462"/>
        <v>1</v>
      </c>
      <c r="DE53" s="200">
        <f t="shared" si="463"/>
        <v>1</v>
      </c>
      <c r="DF53" s="210">
        <f t="shared" si="464"/>
        <v>85292</v>
      </c>
      <c r="DG53" s="202">
        <f t="shared" si="465"/>
        <v>0</v>
      </c>
      <c r="DJ53" s="461" t="s">
        <v>215</v>
      </c>
      <c r="DK53" s="543">
        <v>4.0999999999999996</v>
      </c>
      <c r="DL53" s="569" t="s">
        <v>272</v>
      </c>
      <c r="DM53" s="539" t="s">
        <v>144</v>
      </c>
      <c r="DN53" s="536">
        <v>1</v>
      </c>
      <c r="DO53" s="380">
        <v>57944.642000000007</v>
      </c>
      <c r="DP53" s="537">
        <f t="shared" si="528"/>
        <v>57944.642000000007</v>
      </c>
      <c r="DQ53" s="162">
        <f t="shared" si="466"/>
        <v>1</v>
      </c>
      <c r="DR53" s="190">
        <f t="shared" si="467"/>
        <v>1</v>
      </c>
      <c r="DS53" s="190">
        <f t="shared" si="468"/>
        <v>1</v>
      </c>
      <c r="DT53" s="190">
        <f t="shared" si="469"/>
        <v>1</v>
      </c>
      <c r="DU53" s="190">
        <f t="shared" si="470"/>
        <v>1</v>
      </c>
      <c r="DV53" s="200">
        <f t="shared" si="471"/>
        <v>1</v>
      </c>
      <c r="DW53" s="210">
        <f t="shared" si="472"/>
        <v>57945</v>
      </c>
      <c r="DX53" s="202">
        <f t="shared" si="473"/>
        <v>-0.35799999999289867</v>
      </c>
      <c r="EA53" s="461" t="s">
        <v>215</v>
      </c>
      <c r="EB53" s="543">
        <v>4.0999999999999996</v>
      </c>
      <c r="EC53" s="522" t="s">
        <v>272</v>
      </c>
      <c r="ED53" s="539" t="s">
        <v>144</v>
      </c>
      <c r="EE53" s="536">
        <v>1</v>
      </c>
      <c r="EF53" s="380">
        <v>111300</v>
      </c>
      <c r="EG53" s="381">
        <f t="shared" si="47"/>
        <v>111300</v>
      </c>
      <c r="EH53" s="162">
        <f t="shared" si="474"/>
        <v>1</v>
      </c>
      <c r="EI53" s="190">
        <f t="shared" si="475"/>
        <v>1</v>
      </c>
      <c r="EJ53" s="190">
        <f t="shared" si="476"/>
        <v>1</v>
      </c>
      <c r="EK53" s="190">
        <f t="shared" si="477"/>
        <v>1</v>
      </c>
      <c r="EL53" s="190">
        <f t="shared" si="478"/>
        <v>1</v>
      </c>
      <c r="EM53" s="200">
        <f t="shared" si="479"/>
        <v>1</v>
      </c>
      <c r="EN53" s="210">
        <f t="shared" si="480"/>
        <v>111300</v>
      </c>
      <c r="EO53" s="202">
        <f t="shared" si="481"/>
        <v>0</v>
      </c>
      <c r="ER53" s="461" t="s">
        <v>215</v>
      </c>
      <c r="ES53" s="543">
        <v>4.0999999999999996</v>
      </c>
      <c r="ET53" s="522" t="s">
        <v>272</v>
      </c>
      <c r="EU53" s="539" t="s">
        <v>144</v>
      </c>
      <c r="EV53" s="536">
        <v>1</v>
      </c>
      <c r="EW53" s="380">
        <v>137193</v>
      </c>
      <c r="EX53" s="537">
        <f t="shared" si="535"/>
        <v>137193</v>
      </c>
      <c r="EY53" s="162">
        <f t="shared" si="483"/>
        <v>1</v>
      </c>
      <c r="EZ53" s="190">
        <f t="shared" si="484"/>
        <v>1</v>
      </c>
      <c r="FA53" s="190">
        <f t="shared" si="485"/>
        <v>1</v>
      </c>
      <c r="FB53" s="190">
        <f t="shared" si="486"/>
        <v>1</v>
      </c>
      <c r="FC53" s="190">
        <f t="shared" si="487"/>
        <v>1</v>
      </c>
      <c r="FD53" s="200">
        <f t="shared" si="488"/>
        <v>1</v>
      </c>
      <c r="FE53" s="210">
        <f t="shared" si="489"/>
        <v>137193</v>
      </c>
      <c r="FF53" s="202">
        <f t="shared" si="490"/>
        <v>0</v>
      </c>
      <c r="FI53" s="461" t="s">
        <v>215</v>
      </c>
      <c r="FJ53" s="543">
        <v>4.0999999999999996</v>
      </c>
      <c r="FK53" s="522" t="s">
        <v>272</v>
      </c>
      <c r="FL53" s="539" t="s">
        <v>144</v>
      </c>
      <c r="FM53" s="536">
        <v>1</v>
      </c>
      <c r="FN53" s="380">
        <v>54605</v>
      </c>
      <c r="FO53" s="537">
        <f t="shared" si="529"/>
        <v>54605</v>
      </c>
      <c r="FP53" s="162">
        <f t="shared" si="491"/>
        <v>1</v>
      </c>
      <c r="FQ53" s="190">
        <f t="shared" si="492"/>
        <v>1</v>
      </c>
      <c r="FR53" s="190">
        <f t="shared" si="493"/>
        <v>1</v>
      </c>
      <c r="FS53" s="190">
        <f t="shared" si="494"/>
        <v>1</v>
      </c>
      <c r="FT53" s="190">
        <f t="shared" si="495"/>
        <v>1</v>
      </c>
      <c r="FU53" s="200">
        <f t="shared" si="496"/>
        <v>1</v>
      </c>
      <c r="FV53" s="210">
        <f t="shared" si="497"/>
        <v>54605</v>
      </c>
      <c r="FW53" s="202">
        <f t="shared" si="498"/>
        <v>0</v>
      </c>
      <c r="FZ53" s="461" t="s">
        <v>215</v>
      </c>
      <c r="GA53" s="543">
        <v>4.0999999999999996</v>
      </c>
      <c r="GB53" s="522" t="s">
        <v>272</v>
      </c>
      <c r="GC53" s="539" t="s">
        <v>144</v>
      </c>
      <c r="GD53" s="536">
        <v>1</v>
      </c>
      <c r="GE53" s="582">
        <v>40904</v>
      </c>
      <c r="GF53" s="537">
        <f t="shared" si="530"/>
        <v>40904</v>
      </c>
      <c r="GG53" s="162">
        <f t="shared" si="499"/>
        <v>1</v>
      </c>
      <c r="GH53" s="190">
        <f t="shared" si="500"/>
        <v>1</v>
      </c>
      <c r="GI53" s="190">
        <f t="shared" si="501"/>
        <v>1</v>
      </c>
      <c r="GJ53" s="190">
        <f t="shared" si="502"/>
        <v>1</v>
      </c>
      <c r="GK53" s="190">
        <f t="shared" si="503"/>
        <v>1</v>
      </c>
      <c r="GL53" s="200">
        <f t="shared" si="504"/>
        <v>1</v>
      </c>
      <c r="GM53" s="210">
        <f t="shared" si="505"/>
        <v>40904</v>
      </c>
      <c r="GN53" s="202">
        <f t="shared" si="506"/>
        <v>0</v>
      </c>
      <c r="GQ53" s="461" t="s">
        <v>215</v>
      </c>
      <c r="GR53" s="543">
        <v>4.0999999999999996</v>
      </c>
      <c r="GS53" s="522" t="s">
        <v>272</v>
      </c>
      <c r="GT53" s="539" t="s">
        <v>144</v>
      </c>
      <c r="GU53" s="536">
        <v>1</v>
      </c>
      <c r="GV53" s="380">
        <v>80000</v>
      </c>
      <c r="GW53" s="537">
        <f t="shared" si="531"/>
        <v>80000</v>
      </c>
      <c r="GX53" s="162">
        <f t="shared" si="507"/>
        <v>1</v>
      </c>
      <c r="GY53" s="190">
        <f t="shared" si="508"/>
        <v>1</v>
      </c>
      <c r="GZ53" s="190">
        <f t="shared" si="509"/>
        <v>1</v>
      </c>
      <c r="HA53" s="190">
        <f t="shared" si="510"/>
        <v>1</v>
      </c>
      <c r="HB53" s="190">
        <f t="shared" si="511"/>
        <v>1</v>
      </c>
      <c r="HC53" s="200">
        <f t="shared" si="512"/>
        <v>1</v>
      </c>
      <c r="HD53" s="210">
        <f t="shared" si="513"/>
        <v>80000</v>
      </c>
      <c r="HE53" s="202">
        <f t="shared" si="514"/>
        <v>0</v>
      </c>
      <c r="HH53" s="461" t="s">
        <v>215</v>
      </c>
      <c r="HI53" s="543">
        <v>4.0999999999999996</v>
      </c>
      <c r="HJ53" s="522" t="s">
        <v>272</v>
      </c>
      <c r="HK53" s="539" t="s">
        <v>144</v>
      </c>
      <c r="HL53" s="536">
        <v>1</v>
      </c>
      <c r="HM53" s="380">
        <v>85499.999999999985</v>
      </c>
      <c r="HN53" s="537">
        <f t="shared" si="532"/>
        <v>85499.999999999985</v>
      </c>
      <c r="HO53" s="162">
        <f t="shared" si="515"/>
        <v>1</v>
      </c>
      <c r="HP53" s="190">
        <f t="shared" si="516"/>
        <v>1</v>
      </c>
      <c r="HQ53" s="190">
        <f t="shared" si="517"/>
        <v>1</v>
      </c>
      <c r="HR53" s="190">
        <f t="shared" si="518"/>
        <v>1</v>
      </c>
      <c r="HS53" s="190">
        <f t="shared" si="519"/>
        <v>1</v>
      </c>
      <c r="HT53" s="200">
        <f t="shared" si="520"/>
        <v>1</v>
      </c>
      <c r="HU53" s="210">
        <f t="shared" si="521"/>
        <v>85500</v>
      </c>
      <c r="HV53" s="202">
        <f t="shared" si="522"/>
        <v>0</v>
      </c>
      <c r="HY53" s="232"/>
      <c r="HZ53" s="170"/>
      <c r="IA53" s="231"/>
      <c r="IB53" s="228"/>
      <c r="IC53" s="207"/>
      <c r="ID53" s="229"/>
      <c r="IE53" s="209"/>
      <c r="IF53" s="209" t="e">
        <f t="shared" si="79"/>
        <v>#N/A</v>
      </c>
      <c r="IG53" s="199" t="e">
        <f t="shared" si="80"/>
        <v>#N/A</v>
      </c>
      <c r="IH53" s="200" t="e">
        <f t="shared" si="81"/>
        <v>#N/A</v>
      </c>
      <c r="II53" s="200">
        <f t="shared" si="82"/>
        <v>0</v>
      </c>
      <c r="IJ53" s="200">
        <f t="shared" si="83"/>
        <v>0</v>
      </c>
      <c r="IK53" s="200" t="e">
        <f t="shared" si="84"/>
        <v>#N/A</v>
      </c>
      <c r="IL53" s="210">
        <f t="shared" si="85"/>
        <v>0</v>
      </c>
      <c r="IM53" s="202">
        <f t="shared" si="86"/>
        <v>0</v>
      </c>
      <c r="IP53" s="232"/>
      <c r="IQ53" s="170"/>
      <c r="IR53" s="231"/>
      <c r="IS53" s="228"/>
      <c r="IT53" s="207"/>
      <c r="IU53" s="229"/>
      <c r="IV53" s="209"/>
      <c r="IW53" s="209" t="e">
        <f t="shared" si="87"/>
        <v>#N/A</v>
      </c>
      <c r="IX53" s="199" t="e">
        <f t="shared" si="88"/>
        <v>#N/A</v>
      </c>
      <c r="IY53" s="200" t="e">
        <f t="shared" si="89"/>
        <v>#N/A</v>
      </c>
      <c r="IZ53" s="200">
        <f t="shared" si="90"/>
        <v>0</v>
      </c>
      <c r="JA53" s="200">
        <f t="shared" si="91"/>
        <v>0</v>
      </c>
      <c r="JB53" s="200" t="e">
        <f t="shared" si="92"/>
        <v>#N/A</v>
      </c>
      <c r="JC53" s="210">
        <f t="shared" si="93"/>
        <v>0</v>
      </c>
      <c r="JD53" s="202">
        <f t="shared" si="94"/>
        <v>0</v>
      </c>
      <c r="JG53" s="232"/>
      <c r="JH53" s="170"/>
      <c r="JI53" s="231"/>
      <c r="JJ53" s="228"/>
      <c r="JK53" s="207"/>
      <c r="JL53" s="229"/>
      <c r="JM53" s="209"/>
      <c r="JN53" s="209" t="e">
        <f t="shared" si="95"/>
        <v>#N/A</v>
      </c>
      <c r="JO53" s="199" t="e">
        <f t="shared" si="96"/>
        <v>#N/A</v>
      </c>
      <c r="JP53" s="200" t="e">
        <f t="shared" si="97"/>
        <v>#N/A</v>
      </c>
      <c r="JQ53" s="200">
        <f t="shared" si="98"/>
        <v>0</v>
      </c>
      <c r="JR53" s="200">
        <f t="shared" si="99"/>
        <v>0</v>
      </c>
      <c r="JS53" s="200" t="e">
        <f t="shared" si="100"/>
        <v>#N/A</v>
      </c>
      <c r="JT53" s="210">
        <f t="shared" si="101"/>
        <v>0</v>
      </c>
      <c r="JU53" s="202">
        <f t="shared" si="102"/>
        <v>0</v>
      </c>
      <c r="JX53" s="232"/>
      <c r="JY53" s="170"/>
      <c r="JZ53" s="231"/>
      <c r="KA53" s="228"/>
      <c r="KB53" s="207"/>
      <c r="KC53" s="229"/>
      <c r="KD53" s="209"/>
      <c r="KE53" s="209" t="e">
        <f t="shared" si="103"/>
        <v>#N/A</v>
      </c>
      <c r="KF53" s="199" t="e">
        <f t="shared" si="104"/>
        <v>#N/A</v>
      </c>
      <c r="KG53" s="200" t="e">
        <f t="shared" si="105"/>
        <v>#N/A</v>
      </c>
      <c r="KH53" s="200">
        <f t="shared" si="106"/>
        <v>0</v>
      </c>
      <c r="KI53" s="200">
        <f t="shared" si="107"/>
        <v>0</v>
      </c>
      <c r="KJ53" s="200" t="e">
        <f t="shared" si="108"/>
        <v>#N/A</v>
      </c>
      <c r="KK53" s="210">
        <f t="shared" si="109"/>
        <v>0</v>
      </c>
      <c r="KL53" s="202">
        <f t="shared" si="110"/>
        <v>0</v>
      </c>
      <c r="KO53" s="232"/>
      <c r="KP53" s="170"/>
      <c r="KQ53" s="231"/>
      <c r="KR53" s="228"/>
      <c r="KS53" s="207"/>
      <c r="KT53" s="229"/>
      <c r="KU53" s="209"/>
      <c r="KV53" s="209" t="e">
        <f t="shared" si="111"/>
        <v>#N/A</v>
      </c>
      <c r="KW53" s="199" t="e">
        <f t="shared" si="112"/>
        <v>#N/A</v>
      </c>
      <c r="KX53" s="200" t="e">
        <f t="shared" si="113"/>
        <v>#N/A</v>
      </c>
      <c r="KY53" s="200">
        <f t="shared" si="114"/>
        <v>0</v>
      </c>
      <c r="KZ53" s="200">
        <f t="shared" si="115"/>
        <v>0</v>
      </c>
      <c r="LA53" s="200" t="e">
        <f t="shared" si="116"/>
        <v>#N/A</v>
      </c>
      <c r="LB53" s="210">
        <f t="shared" si="117"/>
        <v>0</v>
      </c>
      <c r="LC53" s="202">
        <f t="shared" si="118"/>
        <v>0</v>
      </c>
      <c r="LF53" s="232"/>
      <c r="LG53" s="170"/>
      <c r="LH53" s="231"/>
      <c r="LI53" s="228"/>
      <c r="LJ53" s="207"/>
      <c r="LK53" s="229"/>
      <c r="LL53" s="209"/>
      <c r="LM53" s="209" t="e">
        <f t="shared" si="119"/>
        <v>#N/A</v>
      </c>
      <c r="LN53" s="199" t="e">
        <f t="shared" si="120"/>
        <v>#N/A</v>
      </c>
      <c r="LO53" s="200" t="e">
        <f t="shared" si="121"/>
        <v>#N/A</v>
      </c>
      <c r="LP53" s="200">
        <f t="shared" si="122"/>
        <v>0</v>
      </c>
      <c r="LQ53" s="200">
        <f t="shared" si="123"/>
        <v>0</v>
      </c>
      <c r="LR53" s="200" t="e">
        <f t="shared" si="124"/>
        <v>#N/A</v>
      </c>
      <c r="LS53" s="210">
        <f t="shared" si="125"/>
        <v>0</v>
      </c>
      <c r="LT53" s="202">
        <f t="shared" si="126"/>
        <v>0</v>
      </c>
      <c r="LW53" s="232"/>
      <c r="LX53" s="170"/>
      <c r="LY53" s="231"/>
      <c r="LZ53" s="228"/>
      <c r="MA53" s="207"/>
      <c r="MB53" s="229"/>
      <c r="MC53" s="209"/>
      <c r="MD53" s="209" t="e">
        <f t="shared" si="127"/>
        <v>#N/A</v>
      </c>
      <c r="ME53" s="199" t="e">
        <f t="shared" si="128"/>
        <v>#N/A</v>
      </c>
      <c r="MF53" s="200" t="e">
        <f t="shared" si="129"/>
        <v>#N/A</v>
      </c>
      <c r="MG53" s="200">
        <f t="shared" si="130"/>
        <v>0</v>
      </c>
      <c r="MH53" s="200">
        <f t="shared" si="131"/>
        <v>0</v>
      </c>
      <c r="MI53" s="200" t="e">
        <f t="shared" si="132"/>
        <v>#N/A</v>
      </c>
      <c r="MJ53" s="210">
        <f t="shared" si="133"/>
        <v>0</v>
      </c>
      <c r="MK53" s="202">
        <f t="shared" si="134"/>
        <v>0</v>
      </c>
      <c r="MN53" s="232"/>
      <c r="MO53" s="170"/>
      <c r="MP53" s="231"/>
      <c r="MQ53" s="228"/>
      <c r="MR53" s="207"/>
      <c r="MS53" s="229"/>
      <c r="MT53" s="209"/>
      <c r="MU53" s="209" t="e">
        <f t="shared" si="135"/>
        <v>#N/A</v>
      </c>
      <c r="MV53" s="199" t="e">
        <f t="shared" si="136"/>
        <v>#N/A</v>
      </c>
      <c r="MW53" s="200" t="e">
        <f t="shared" si="137"/>
        <v>#N/A</v>
      </c>
      <c r="MX53" s="200">
        <f t="shared" si="138"/>
        <v>0</v>
      </c>
      <c r="MY53" s="200">
        <f t="shared" si="139"/>
        <v>0</v>
      </c>
      <c r="MZ53" s="200" t="e">
        <f t="shared" si="140"/>
        <v>#N/A</v>
      </c>
      <c r="NA53" s="210">
        <f t="shared" si="141"/>
        <v>0</v>
      </c>
      <c r="NB53" s="202">
        <f t="shared" si="142"/>
        <v>0</v>
      </c>
      <c r="NE53" s="232"/>
      <c r="NF53" s="170"/>
      <c r="NG53" s="231"/>
      <c r="NH53" s="228"/>
      <c r="NI53" s="207"/>
      <c r="NJ53" s="229"/>
      <c r="NK53" s="209"/>
      <c r="NL53" s="209" t="e">
        <f t="shared" si="143"/>
        <v>#N/A</v>
      </c>
      <c r="NM53" s="199" t="e">
        <f t="shared" si="144"/>
        <v>#N/A</v>
      </c>
      <c r="NN53" s="200" t="e">
        <f t="shared" si="145"/>
        <v>#N/A</v>
      </c>
      <c r="NO53" s="200">
        <f t="shared" si="146"/>
        <v>0</v>
      </c>
      <c r="NP53" s="200">
        <f t="shared" si="147"/>
        <v>0</v>
      </c>
      <c r="NQ53" s="200" t="e">
        <f t="shared" si="148"/>
        <v>#N/A</v>
      </c>
      <c r="NR53" s="210">
        <f t="shared" si="149"/>
        <v>0</v>
      </c>
      <c r="NS53" s="202">
        <f t="shared" si="150"/>
        <v>0</v>
      </c>
      <c r="NV53" s="232"/>
      <c r="NW53" s="170"/>
      <c r="NX53" s="231"/>
      <c r="NY53" s="228"/>
      <c r="NZ53" s="207"/>
      <c r="OA53" s="229"/>
      <c r="OB53" s="209"/>
      <c r="OC53" s="209" t="e">
        <f t="shared" si="151"/>
        <v>#N/A</v>
      </c>
      <c r="OD53" s="199" t="e">
        <f t="shared" si="152"/>
        <v>#N/A</v>
      </c>
      <c r="OE53" s="200" t="e">
        <f t="shared" si="153"/>
        <v>#N/A</v>
      </c>
      <c r="OF53" s="200">
        <f t="shared" si="154"/>
        <v>0</v>
      </c>
      <c r="OG53" s="200">
        <f t="shared" si="155"/>
        <v>0</v>
      </c>
      <c r="OH53" s="200" t="e">
        <f t="shared" si="156"/>
        <v>#N/A</v>
      </c>
      <c r="OI53" s="210">
        <f t="shared" si="157"/>
        <v>0</v>
      </c>
      <c r="OJ53" s="202">
        <f t="shared" si="158"/>
        <v>0</v>
      </c>
      <c r="OM53" s="232"/>
      <c r="ON53" s="170"/>
      <c r="OO53" s="231"/>
      <c r="OP53" s="228"/>
      <c r="OQ53" s="207"/>
      <c r="OR53" s="229"/>
      <c r="OS53" s="209"/>
      <c r="OT53" s="209" t="e">
        <f t="shared" si="159"/>
        <v>#N/A</v>
      </c>
      <c r="OU53" s="199" t="e">
        <f t="shared" si="160"/>
        <v>#N/A</v>
      </c>
      <c r="OV53" s="200" t="e">
        <f t="shared" si="161"/>
        <v>#N/A</v>
      </c>
      <c r="OW53" s="200">
        <f t="shared" si="162"/>
        <v>0</v>
      </c>
      <c r="OX53" s="200">
        <f t="shared" si="163"/>
        <v>0</v>
      </c>
      <c r="OY53" s="200" t="e">
        <f t="shared" si="164"/>
        <v>#N/A</v>
      </c>
      <c r="OZ53" s="210">
        <f t="shared" si="165"/>
        <v>0</v>
      </c>
      <c r="PA53" s="202">
        <f t="shared" si="166"/>
        <v>0</v>
      </c>
      <c r="PD53" s="232"/>
      <c r="PE53" s="170"/>
      <c r="PF53" s="231"/>
      <c r="PG53" s="228"/>
      <c r="PH53" s="207"/>
      <c r="PI53" s="229"/>
      <c r="PJ53" s="209"/>
      <c r="PK53" s="209" t="e">
        <f t="shared" si="167"/>
        <v>#N/A</v>
      </c>
      <c r="PL53" s="199" t="e">
        <f t="shared" si="168"/>
        <v>#N/A</v>
      </c>
      <c r="PM53" s="200" t="e">
        <f t="shared" si="169"/>
        <v>#N/A</v>
      </c>
      <c r="PN53" s="200">
        <f t="shared" si="170"/>
        <v>0</v>
      </c>
      <c r="PO53" s="200">
        <f t="shared" si="171"/>
        <v>0</v>
      </c>
      <c r="PP53" s="200" t="e">
        <f t="shared" si="172"/>
        <v>#N/A</v>
      </c>
      <c r="PQ53" s="210">
        <f t="shared" si="173"/>
        <v>0</v>
      </c>
      <c r="PR53" s="202">
        <f t="shared" si="174"/>
        <v>0</v>
      </c>
      <c r="PU53" s="232"/>
      <c r="PV53" s="170"/>
      <c r="PW53" s="231"/>
      <c r="PX53" s="228"/>
      <c r="PY53" s="207"/>
      <c r="PZ53" s="229"/>
      <c r="QA53" s="209"/>
      <c r="QB53" s="209" t="e">
        <f t="shared" si="175"/>
        <v>#N/A</v>
      </c>
      <c r="QC53" s="199" t="e">
        <f t="shared" si="176"/>
        <v>#N/A</v>
      </c>
      <c r="QD53" s="200" t="e">
        <f t="shared" si="177"/>
        <v>#N/A</v>
      </c>
      <c r="QE53" s="200">
        <f t="shared" si="178"/>
        <v>0</v>
      </c>
      <c r="QF53" s="200">
        <f t="shared" si="179"/>
        <v>0</v>
      </c>
      <c r="QG53" s="200" t="e">
        <f t="shared" si="180"/>
        <v>#N/A</v>
      </c>
      <c r="QH53" s="210">
        <f t="shared" si="181"/>
        <v>0</v>
      </c>
      <c r="QI53" s="202">
        <f t="shared" si="182"/>
        <v>0</v>
      </c>
      <c r="QL53" s="232"/>
      <c r="QM53" s="170"/>
      <c r="QN53" s="231"/>
      <c r="QO53" s="228"/>
      <c r="QP53" s="207"/>
      <c r="QQ53" s="229"/>
      <c r="QR53" s="209"/>
      <c r="QS53" s="209" t="e">
        <f t="shared" si="183"/>
        <v>#N/A</v>
      </c>
      <c r="QT53" s="199" t="e">
        <f t="shared" si="184"/>
        <v>#N/A</v>
      </c>
      <c r="QU53" s="200" t="e">
        <f t="shared" si="185"/>
        <v>#N/A</v>
      </c>
      <c r="QV53" s="200">
        <f t="shared" si="186"/>
        <v>0</v>
      </c>
      <c r="QW53" s="200">
        <f t="shared" si="187"/>
        <v>0</v>
      </c>
      <c r="QX53" s="200" t="e">
        <f t="shared" si="188"/>
        <v>#N/A</v>
      </c>
      <c r="QY53" s="210">
        <f t="shared" si="189"/>
        <v>0</v>
      </c>
      <c r="QZ53" s="202">
        <f t="shared" si="190"/>
        <v>0</v>
      </c>
      <c r="RC53" s="232"/>
      <c r="RD53" s="170"/>
      <c r="RE53" s="231"/>
      <c r="RF53" s="228"/>
      <c r="RG53" s="207"/>
      <c r="RH53" s="229"/>
      <c r="RI53" s="209"/>
      <c r="RJ53" s="209" t="e">
        <f t="shared" si="191"/>
        <v>#N/A</v>
      </c>
      <c r="RK53" s="199" t="e">
        <f t="shared" si="192"/>
        <v>#N/A</v>
      </c>
      <c r="RL53" s="200" t="e">
        <f t="shared" si="193"/>
        <v>#N/A</v>
      </c>
      <c r="RM53" s="200">
        <f t="shared" si="194"/>
        <v>0</v>
      </c>
      <c r="RN53" s="200">
        <f t="shared" si="195"/>
        <v>0</v>
      </c>
      <c r="RO53" s="200" t="e">
        <f t="shared" si="196"/>
        <v>#N/A</v>
      </c>
      <c r="RP53" s="210">
        <f t="shared" si="197"/>
        <v>0</v>
      </c>
      <c r="RQ53" s="202">
        <f t="shared" si="198"/>
        <v>0</v>
      </c>
      <c r="RT53" s="232"/>
      <c r="RU53" s="170"/>
      <c r="RV53" s="231"/>
      <c r="RW53" s="228"/>
      <c r="RX53" s="207"/>
      <c r="RY53" s="229"/>
      <c r="RZ53" s="209"/>
      <c r="SA53" s="209" t="e">
        <f t="shared" si="199"/>
        <v>#N/A</v>
      </c>
      <c r="SB53" s="199" t="e">
        <f t="shared" si="200"/>
        <v>#N/A</v>
      </c>
      <c r="SC53" s="200" t="e">
        <f t="shared" si="201"/>
        <v>#N/A</v>
      </c>
      <c r="SD53" s="200">
        <f t="shared" si="202"/>
        <v>0</v>
      </c>
      <c r="SE53" s="200">
        <f t="shared" si="203"/>
        <v>0</v>
      </c>
      <c r="SF53" s="200" t="e">
        <f t="shared" si="204"/>
        <v>#N/A</v>
      </c>
      <c r="SG53" s="210">
        <f t="shared" si="205"/>
        <v>0</v>
      </c>
      <c r="SH53" s="202">
        <f t="shared" si="206"/>
        <v>0</v>
      </c>
      <c r="SK53" s="232"/>
      <c r="SL53" s="170"/>
      <c r="SM53" s="231"/>
      <c r="SN53" s="228"/>
      <c r="SO53" s="207"/>
      <c r="SP53" s="229"/>
      <c r="SQ53" s="209"/>
      <c r="SR53" s="209" t="e">
        <f t="shared" si="207"/>
        <v>#N/A</v>
      </c>
      <c r="SS53" s="199" t="e">
        <f t="shared" si="208"/>
        <v>#N/A</v>
      </c>
      <c r="ST53" s="200" t="e">
        <f t="shared" si="209"/>
        <v>#N/A</v>
      </c>
      <c r="SU53" s="200">
        <f t="shared" si="210"/>
        <v>0</v>
      </c>
      <c r="SV53" s="200">
        <f t="shared" si="211"/>
        <v>0</v>
      </c>
      <c r="SW53" s="200" t="e">
        <f t="shared" si="212"/>
        <v>#N/A</v>
      </c>
      <c r="SX53" s="210">
        <f t="shared" si="213"/>
        <v>0</v>
      </c>
      <c r="SY53" s="202">
        <f t="shared" si="214"/>
        <v>0</v>
      </c>
    </row>
    <row r="54" spans="2:519" ht="101.25" thickTop="1" thickBot="1">
      <c r="B54" s="203" t="s">
        <v>215</v>
      </c>
      <c r="C54" s="230">
        <v>4.1100000000000003</v>
      </c>
      <c r="D54" s="170" t="s">
        <v>273</v>
      </c>
      <c r="E54" s="231" t="s">
        <v>144</v>
      </c>
      <c r="F54" s="228">
        <v>1</v>
      </c>
      <c r="G54" s="207">
        <v>0</v>
      </c>
      <c r="H54" s="229">
        <f t="shared" si="523"/>
        <v>0</v>
      </c>
      <c r="I54" s="646"/>
      <c r="L54" s="375" t="s">
        <v>215</v>
      </c>
      <c r="M54" s="403">
        <v>4.1100000000000003</v>
      </c>
      <c r="N54" s="377" t="s">
        <v>273</v>
      </c>
      <c r="O54" s="404" t="s">
        <v>144</v>
      </c>
      <c r="P54" s="401">
        <v>1</v>
      </c>
      <c r="Q54" s="380">
        <v>90000</v>
      </c>
      <c r="R54" s="402">
        <f t="shared" si="524"/>
        <v>90000</v>
      </c>
      <c r="S54" s="162">
        <f t="shared" si="423"/>
        <v>1</v>
      </c>
      <c r="T54" s="190">
        <f t="shared" si="11"/>
        <v>1</v>
      </c>
      <c r="U54" s="190">
        <f t="shared" si="216"/>
        <v>1</v>
      </c>
      <c r="V54" s="190">
        <f t="shared" si="12"/>
        <v>1</v>
      </c>
      <c r="W54" s="190">
        <f t="shared" si="13"/>
        <v>1</v>
      </c>
      <c r="X54" s="200">
        <f t="shared" si="14"/>
        <v>1</v>
      </c>
      <c r="Y54" s="210">
        <f t="shared" si="15"/>
        <v>90000</v>
      </c>
      <c r="Z54" s="202">
        <f t="shared" si="16"/>
        <v>0</v>
      </c>
      <c r="AA54" s="185"/>
      <c r="AB54" s="185"/>
      <c r="AC54" s="375" t="s">
        <v>215</v>
      </c>
      <c r="AD54" s="403">
        <v>4.1100000000000003</v>
      </c>
      <c r="AE54" s="377" t="s">
        <v>273</v>
      </c>
      <c r="AF54" s="404" t="s">
        <v>144</v>
      </c>
      <c r="AG54" s="401">
        <v>1</v>
      </c>
      <c r="AH54" s="380">
        <v>80925</v>
      </c>
      <c r="AI54" s="402">
        <f t="shared" si="525"/>
        <v>80925</v>
      </c>
      <c r="AJ54" s="162">
        <f t="shared" si="424"/>
        <v>1</v>
      </c>
      <c r="AK54" s="190">
        <f t="shared" si="425"/>
        <v>1</v>
      </c>
      <c r="AL54" s="190">
        <f t="shared" si="426"/>
        <v>1</v>
      </c>
      <c r="AM54" s="190">
        <f t="shared" si="427"/>
        <v>1</v>
      </c>
      <c r="AN54" s="190">
        <f t="shared" si="428"/>
        <v>1</v>
      </c>
      <c r="AO54" s="200">
        <f t="shared" si="429"/>
        <v>1</v>
      </c>
      <c r="AP54" s="210">
        <f t="shared" si="430"/>
        <v>80925</v>
      </c>
      <c r="AQ54" s="202">
        <f t="shared" si="431"/>
        <v>0</v>
      </c>
      <c r="AR54" s="185"/>
      <c r="AS54" s="185"/>
      <c r="AT54" s="461" t="s">
        <v>215</v>
      </c>
      <c r="AU54" s="478">
        <v>4.1100000000000003</v>
      </c>
      <c r="AV54" s="170" t="s">
        <v>273</v>
      </c>
      <c r="AW54" s="479" t="s">
        <v>144</v>
      </c>
      <c r="AX54" s="464">
        <v>1</v>
      </c>
      <c r="AY54" s="455">
        <v>52000</v>
      </c>
      <c r="AZ54" s="466">
        <f t="shared" si="526"/>
        <v>52000</v>
      </c>
      <c r="BA54" s="162">
        <f t="shared" si="432"/>
        <v>1</v>
      </c>
      <c r="BB54" s="190">
        <f t="shared" si="433"/>
        <v>1</v>
      </c>
      <c r="BC54" s="190">
        <f t="shared" si="434"/>
        <v>1</v>
      </c>
      <c r="BD54" s="190">
        <f t="shared" si="435"/>
        <v>1</v>
      </c>
      <c r="BE54" s="190">
        <f t="shared" si="436"/>
        <v>1</v>
      </c>
      <c r="BF54" s="200">
        <f t="shared" si="437"/>
        <v>1</v>
      </c>
      <c r="BG54" s="210">
        <f t="shared" si="438"/>
        <v>52000</v>
      </c>
      <c r="BH54" s="202">
        <f t="shared" si="439"/>
        <v>0</v>
      </c>
      <c r="BK54" s="461" t="s">
        <v>215</v>
      </c>
      <c r="BL54" s="538">
        <v>4.1100000000000003</v>
      </c>
      <c r="BM54" s="522" t="s">
        <v>273</v>
      </c>
      <c r="BN54" s="539" t="s">
        <v>144</v>
      </c>
      <c r="BO54" s="536">
        <v>1</v>
      </c>
      <c r="BP54" s="380">
        <v>83258.219999999987</v>
      </c>
      <c r="BQ54" s="537">
        <f t="shared" si="533"/>
        <v>83258.219999999987</v>
      </c>
      <c r="BR54" s="162">
        <f t="shared" si="441"/>
        <v>1</v>
      </c>
      <c r="BS54" s="190">
        <f t="shared" si="442"/>
        <v>1</v>
      </c>
      <c r="BT54" s="190">
        <f t="shared" si="443"/>
        <v>1</v>
      </c>
      <c r="BU54" s="190">
        <f t="shared" si="444"/>
        <v>1</v>
      </c>
      <c r="BV54" s="190">
        <f t="shared" si="445"/>
        <v>1</v>
      </c>
      <c r="BW54" s="200">
        <f t="shared" si="446"/>
        <v>1</v>
      </c>
      <c r="BX54" s="210">
        <f t="shared" si="447"/>
        <v>83258</v>
      </c>
      <c r="BY54" s="202">
        <f t="shared" si="448"/>
        <v>0.21999999998661224</v>
      </c>
      <c r="CB54" s="461" t="s">
        <v>215</v>
      </c>
      <c r="CC54" s="538">
        <v>4.1100000000000003</v>
      </c>
      <c r="CD54" s="522" t="s">
        <v>273</v>
      </c>
      <c r="CE54" s="539" t="s">
        <v>144</v>
      </c>
      <c r="CF54" s="536">
        <v>1</v>
      </c>
      <c r="CG54" s="380">
        <v>120000</v>
      </c>
      <c r="CH54" s="537">
        <f t="shared" si="527"/>
        <v>120000</v>
      </c>
      <c r="CI54" s="162">
        <f t="shared" si="449"/>
        <v>1</v>
      </c>
      <c r="CJ54" s="190">
        <f t="shared" si="450"/>
        <v>1</v>
      </c>
      <c r="CK54" s="190">
        <f t="shared" si="451"/>
        <v>1</v>
      </c>
      <c r="CL54" s="190">
        <f t="shared" si="452"/>
        <v>1</v>
      </c>
      <c r="CM54" s="190">
        <f t="shared" si="453"/>
        <v>1</v>
      </c>
      <c r="CN54" s="200">
        <f t="shared" si="454"/>
        <v>1</v>
      </c>
      <c r="CO54" s="210">
        <f t="shared" si="455"/>
        <v>120000</v>
      </c>
      <c r="CP54" s="202">
        <f t="shared" si="456"/>
        <v>0</v>
      </c>
      <c r="CS54" s="461" t="s">
        <v>215</v>
      </c>
      <c r="CT54" s="538">
        <v>4.1100000000000003</v>
      </c>
      <c r="CU54" s="522" t="s">
        <v>273</v>
      </c>
      <c r="CV54" s="539" t="s">
        <v>144</v>
      </c>
      <c r="CW54" s="536">
        <v>1</v>
      </c>
      <c r="CX54" s="565">
        <v>57552</v>
      </c>
      <c r="CY54" s="537">
        <f t="shared" si="534"/>
        <v>57552</v>
      </c>
      <c r="CZ54" s="162">
        <f t="shared" si="458"/>
        <v>1</v>
      </c>
      <c r="DA54" s="190">
        <f t="shared" si="459"/>
        <v>1</v>
      </c>
      <c r="DB54" s="190">
        <f t="shared" si="460"/>
        <v>1</v>
      </c>
      <c r="DC54" s="190">
        <f t="shared" si="461"/>
        <v>1</v>
      </c>
      <c r="DD54" s="190">
        <f t="shared" si="462"/>
        <v>1</v>
      </c>
      <c r="DE54" s="200">
        <f t="shared" si="463"/>
        <v>1</v>
      </c>
      <c r="DF54" s="210">
        <f t="shared" si="464"/>
        <v>57552</v>
      </c>
      <c r="DG54" s="202">
        <f t="shared" si="465"/>
        <v>0</v>
      </c>
      <c r="DJ54" s="461" t="s">
        <v>215</v>
      </c>
      <c r="DK54" s="538">
        <v>4.1100000000000003</v>
      </c>
      <c r="DL54" s="569" t="s">
        <v>273</v>
      </c>
      <c r="DM54" s="539" t="s">
        <v>144</v>
      </c>
      <c r="DN54" s="536">
        <v>1</v>
      </c>
      <c r="DO54" s="380">
        <v>58162.762000000002</v>
      </c>
      <c r="DP54" s="537">
        <f t="shared" si="528"/>
        <v>58162.762000000002</v>
      </c>
      <c r="DQ54" s="162">
        <f t="shared" si="466"/>
        <v>1</v>
      </c>
      <c r="DR54" s="190">
        <f t="shared" si="467"/>
        <v>1</v>
      </c>
      <c r="DS54" s="190">
        <f t="shared" si="468"/>
        <v>1</v>
      </c>
      <c r="DT54" s="190">
        <f t="shared" si="469"/>
        <v>1</v>
      </c>
      <c r="DU54" s="190">
        <f t="shared" si="470"/>
        <v>1</v>
      </c>
      <c r="DV54" s="200">
        <f t="shared" si="471"/>
        <v>1</v>
      </c>
      <c r="DW54" s="210">
        <f t="shared" si="472"/>
        <v>58163</v>
      </c>
      <c r="DX54" s="202">
        <f t="shared" si="473"/>
        <v>-0.23799999999755528</v>
      </c>
      <c r="EA54" s="461" t="s">
        <v>215</v>
      </c>
      <c r="EB54" s="538">
        <v>4.1100000000000003</v>
      </c>
      <c r="EC54" s="522" t="s">
        <v>273</v>
      </c>
      <c r="ED54" s="539" t="s">
        <v>144</v>
      </c>
      <c r="EE54" s="536">
        <v>1</v>
      </c>
      <c r="EF54" s="380">
        <v>139100</v>
      </c>
      <c r="EG54" s="381">
        <f t="shared" si="47"/>
        <v>139100</v>
      </c>
      <c r="EH54" s="162">
        <f t="shared" si="474"/>
        <v>1</v>
      </c>
      <c r="EI54" s="190">
        <f t="shared" si="475"/>
        <v>1</v>
      </c>
      <c r="EJ54" s="190">
        <f t="shared" si="476"/>
        <v>1</v>
      </c>
      <c r="EK54" s="190">
        <f t="shared" si="477"/>
        <v>1</v>
      </c>
      <c r="EL54" s="190">
        <f t="shared" si="478"/>
        <v>1</v>
      </c>
      <c r="EM54" s="200">
        <f t="shared" si="479"/>
        <v>1</v>
      </c>
      <c r="EN54" s="210">
        <f t="shared" si="480"/>
        <v>139100</v>
      </c>
      <c r="EO54" s="202">
        <f t="shared" si="481"/>
        <v>0</v>
      </c>
      <c r="ER54" s="461" t="s">
        <v>215</v>
      </c>
      <c r="ES54" s="538">
        <v>4.1100000000000003</v>
      </c>
      <c r="ET54" s="522" t="s">
        <v>273</v>
      </c>
      <c r="EU54" s="539" t="s">
        <v>144</v>
      </c>
      <c r="EV54" s="536">
        <v>1</v>
      </c>
      <c r="EW54" s="380">
        <v>82844</v>
      </c>
      <c r="EX54" s="537">
        <f t="shared" si="535"/>
        <v>82844</v>
      </c>
      <c r="EY54" s="162">
        <f t="shared" si="483"/>
        <v>1</v>
      </c>
      <c r="EZ54" s="190">
        <f t="shared" si="484"/>
        <v>1</v>
      </c>
      <c r="FA54" s="190">
        <f t="shared" si="485"/>
        <v>1</v>
      </c>
      <c r="FB54" s="190">
        <f t="shared" si="486"/>
        <v>1</v>
      </c>
      <c r="FC54" s="190">
        <f t="shared" si="487"/>
        <v>1</v>
      </c>
      <c r="FD54" s="200">
        <f t="shared" si="488"/>
        <v>1</v>
      </c>
      <c r="FE54" s="210">
        <f t="shared" si="489"/>
        <v>82844</v>
      </c>
      <c r="FF54" s="202">
        <f t="shared" si="490"/>
        <v>0</v>
      </c>
      <c r="FI54" s="461" t="s">
        <v>215</v>
      </c>
      <c r="FJ54" s="538">
        <v>4.1100000000000003</v>
      </c>
      <c r="FK54" s="522" t="s">
        <v>273</v>
      </c>
      <c r="FL54" s="539" t="s">
        <v>144</v>
      </c>
      <c r="FM54" s="536">
        <v>1</v>
      </c>
      <c r="FN54" s="380">
        <v>57804</v>
      </c>
      <c r="FO54" s="537">
        <f t="shared" si="529"/>
        <v>57804</v>
      </c>
      <c r="FP54" s="162">
        <f t="shared" si="491"/>
        <v>1</v>
      </c>
      <c r="FQ54" s="190">
        <f t="shared" si="492"/>
        <v>1</v>
      </c>
      <c r="FR54" s="190">
        <f t="shared" si="493"/>
        <v>1</v>
      </c>
      <c r="FS54" s="190">
        <f t="shared" si="494"/>
        <v>1</v>
      </c>
      <c r="FT54" s="190">
        <f t="shared" si="495"/>
        <v>1</v>
      </c>
      <c r="FU54" s="200">
        <f t="shared" si="496"/>
        <v>1</v>
      </c>
      <c r="FV54" s="210">
        <f t="shared" si="497"/>
        <v>57804</v>
      </c>
      <c r="FW54" s="202">
        <f t="shared" si="498"/>
        <v>0</v>
      </c>
      <c r="FZ54" s="461" t="s">
        <v>215</v>
      </c>
      <c r="GA54" s="538">
        <v>4.1100000000000003</v>
      </c>
      <c r="GB54" s="522" t="s">
        <v>273</v>
      </c>
      <c r="GC54" s="539" t="s">
        <v>144</v>
      </c>
      <c r="GD54" s="536">
        <v>1</v>
      </c>
      <c r="GE54" s="582">
        <v>31481</v>
      </c>
      <c r="GF54" s="537">
        <f t="shared" si="530"/>
        <v>31481</v>
      </c>
      <c r="GG54" s="162">
        <f t="shared" si="499"/>
        <v>1</v>
      </c>
      <c r="GH54" s="190">
        <f t="shared" si="500"/>
        <v>1</v>
      </c>
      <c r="GI54" s="190">
        <f t="shared" si="501"/>
        <v>1</v>
      </c>
      <c r="GJ54" s="190">
        <f t="shared" si="502"/>
        <v>1</v>
      </c>
      <c r="GK54" s="190">
        <f t="shared" si="503"/>
        <v>1</v>
      </c>
      <c r="GL54" s="200">
        <f t="shared" si="504"/>
        <v>1</v>
      </c>
      <c r="GM54" s="210">
        <f t="shared" si="505"/>
        <v>31481</v>
      </c>
      <c r="GN54" s="202">
        <f t="shared" si="506"/>
        <v>0</v>
      </c>
      <c r="GQ54" s="461" t="s">
        <v>215</v>
      </c>
      <c r="GR54" s="538">
        <v>4.1100000000000003</v>
      </c>
      <c r="GS54" s="522" t="s">
        <v>273</v>
      </c>
      <c r="GT54" s="539" t="s">
        <v>144</v>
      </c>
      <c r="GU54" s="536">
        <v>1</v>
      </c>
      <c r="GV54" s="380">
        <v>60000</v>
      </c>
      <c r="GW54" s="537">
        <f t="shared" si="531"/>
        <v>60000</v>
      </c>
      <c r="GX54" s="162">
        <f t="shared" si="507"/>
        <v>1</v>
      </c>
      <c r="GY54" s="190">
        <f t="shared" si="508"/>
        <v>1</v>
      </c>
      <c r="GZ54" s="190">
        <f t="shared" si="509"/>
        <v>1</v>
      </c>
      <c r="HA54" s="190">
        <f t="shared" si="510"/>
        <v>1</v>
      </c>
      <c r="HB54" s="190">
        <f t="shared" si="511"/>
        <v>1</v>
      </c>
      <c r="HC54" s="200">
        <f t="shared" si="512"/>
        <v>1</v>
      </c>
      <c r="HD54" s="210">
        <f t="shared" si="513"/>
        <v>60000</v>
      </c>
      <c r="HE54" s="202">
        <f t="shared" si="514"/>
        <v>0</v>
      </c>
      <c r="HH54" s="461" t="s">
        <v>215</v>
      </c>
      <c r="HI54" s="538">
        <v>4.1100000000000003</v>
      </c>
      <c r="HJ54" s="522" t="s">
        <v>273</v>
      </c>
      <c r="HK54" s="539" t="s">
        <v>144</v>
      </c>
      <c r="HL54" s="536">
        <v>1</v>
      </c>
      <c r="HM54" s="380">
        <v>39900</v>
      </c>
      <c r="HN54" s="537">
        <f t="shared" si="532"/>
        <v>39900</v>
      </c>
      <c r="HO54" s="162">
        <f t="shared" si="515"/>
        <v>1</v>
      </c>
      <c r="HP54" s="190">
        <f t="shared" si="516"/>
        <v>1</v>
      </c>
      <c r="HQ54" s="190">
        <f t="shared" si="517"/>
        <v>1</v>
      </c>
      <c r="HR54" s="190">
        <f t="shared" si="518"/>
        <v>1</v>
      </c>
      <c r="HS54" s="190">
        <f t="shared" si="519"/>
        <v>1</v>
      </c>
      <c r="HT54" s="200">
        <f t="shared" si="520"/>
        <v>1</v>
      </c>
      <c r="HU54" s="210">
        <f t="shared" si="521"/>
        <v>39900</v>
      </c>
      <c r="HV54" s="202">
        <f t="shared" si="522"/>
        <v>0</v>
      </c>
      <c r="HY54" s="238"/>
      <c r="HZ54" s="170"/>
      <c r="IA54" s="205"/>
      <c r="IB54" s="228"/>
      <c r="IC54" s="207"/>
      <c r="ID54" s="229"/>
      <c r="IE54" s="209"/>
      <c r="IF54" s="209" t="e">
        <f t="shared" si="79"/>
        <v>#N/A</v>
      </c>
      <c r="IG54" s="199" t="e">
        <f t="shared" si="80"/>
        <v>#N/A</v>
      </c>
      <c r="IH54" s="200" t="e">
        <f t="shared" si="81"/>
        <v>#N/A</v>
      </c>
      <c r="II54" s="200">
        <f t="shared" si="82"/>
        <v>0</v>
      </c>
      <c r="IJ54" s="200">
        <f t="shared" si="83"/>
        <v>0</v>
      </c>
      <c r="IK54" s="200" t="e">
        <f t="shared" si="84"/>
        <v>#N/A</v>
      </c>
      <c r="IL54" s="210">
        <f t="shared" si="85"/>
        <v>0</v>
      </c>
      <c r="IM54" s="202">
        <f t="shared" si="86"/>
        <v>0</v>
      </c>
      <c r="IP54" s="238"/>
      <c r="IQ54" s="170"/>
      <c r="IR54" s="205"/>
      <c r="IS54" s="228"/>
      <c r="IT54" s="207"/>
      <c r="IU54" s="229"/>
      <c r="IV54" s="209"/>
      <c r="IW54" s="209" t="e">
        <f t="shared" si="87"/>
        <v>#N/A</v>
      </c>
      <c r="IX54" s="199" t="e">
        <f t="shared" si="88"/>
        <v>#N/A</v>
      </c>
      <c r="IY54" s="200" t="e">
        <f t="shared" si="89"/>
        <v>#N/A</v>
      </c>
      <c r="IZ54" s="200">
        <f t="shared" si="90"/>
        <v>0</v>
      </c>
      <c r="JA54" s="200">
        <f t="shared" si="91"/>
        <v>0</v>
      </c>
      <c r="JB54" s="200" t="e">
        <f t="shared" si="92"/>
        <v>#N/A</v>
      </c>
      <c r="JC54" s="210">
        <f t="shared" si="93"/>
        <v>0</v>
      </c>
      <c r="JD54" s="202">
        <f t="shared" si="94"/>
        <v>0</v>
      </c>
      <c r="JG54" s="238"/>
      <c r="JH54" s="170"/>
      <c r="JI54" s="205"/>
      <c r="JJ54" s="228"/>
      <c r="JK54" s="207"/>
      <c r="JL54" s="229"/>
      <c r="JM54" s="209"/>
      <c r="JN54" s="209" t="e">
        <f t="shared" si="95"/>
        <v>#N/A</v>
      </c>
      <c r="JO54" s="199" t="e">
        <f t="shared" si="96"/>
        <v>#N/A</v>
      </c>
      <c r="JP54" s="200" t="e">
        <f t="shared" si="97"/>
        <v>#N/A</v>
      </c>
      <c r="JQ54" s="200">
        <f t="shared" si="98"/>
        <v>0</v>
      </c>
      <c r="JR54" s="200">
        <f t="shared" si="99"/>
        <v>0</v>
      </c>
      <c r="JS54" s="200" t="e">
        <f t="shared" si="100"/>
        <v>#N/A</v>
      </c>
      <c r="JT54" s="210">
        <f t="shared" si="101"/>
        <v>0</v>
      </c>
      <c r="JU54" s="202">
        <f t="shared" si="102"/>
        <v>0</v>
      </c>
      <c r="JX54" s="238"/>
      <c r="JY54" s="170"/>
      <c r="JZ54" s="205"/>
      <c r="KA54" s="228"/>
      <c r="KB54" s="207"/>
      <c r="KC54" s="229"/>
      <c r="KD54" s="209"/>
      <c r="KE54" s="209" t="e">
        <f t="shared" si="103"/>
        <v>#N/A</v>
      </c>
      <c r="KF54" s="199" t="e">
        <f t="shared" si="104"/>
        <v>#N/A</v>
      </c>
      <c r="KG54" s="200" t="e">
        <f t="shared" si="105"/>
        <v>#N/A</v>
      </c>
      <c r="KH54" s="200">
        <f t="shared" si="106"/>
        <v>0</v>
      </c>
      <c r="KI54" s="200">
        <f t="shared" si="107"/>
        <v>0</v>
      </c>
      <c r="KJ54" s="200" t="e">
        <f t="shared" si="108"/>
        <v>#N/A</v>
      </c>
      <c r="KK54" s="210">
        <f t="shared" si="109"/>
        <v>0</v>
      </c>
      <c r="KL54" s="202">
        <f t="shared" si="110"/>
        <v>0</v>
      </c>
      <c r="KO54" s="238"/>
      <c r="KP54" s="170"/>
      <c r="KQ54" s="205"/>
      <c r="KR54" s="228"/>
      <c r="KS54" s="207"/>
      <c r="KT54" s="229"/>
      <c r="KU54" s="209"/>
      <c r="KV54" s="209" t="e">
        <f t="shared" si="111"/>
        <v>#N/A</v>
      </c>
      <c r="KW54" s="199" t="e">
        <f t="shared" si="112"/>
        <v>#N/A</v>
      </c>
      <c r="KX54" s="200" t="e">
        <f t="shared" si="113"/>
        <v>#N/A</v>
      </c>
      <c r="KY54" s="200">
        <f t="shared" si="114"/>
        <v>0</v>
      </c>
      <c r="KZ54" s="200">
        <f t="shared" si="115"/>
        <v>0</v>
      </c>
      <c r="LA54" s="200" t="e">
        <f t="shared" si="116"/>
        <v>#N/A</v>
      </c>
      <c r="LB54" s="210">
        <f t="shared" si="117"/>
        <v>0</v>
      </c>
      <c r="LC54" s="202">
        <f t="shared" si="118"/>
        <v>0</v>
      </c>
      <c r="LF54" s="238"/>
      <c r="LG54" s="170"/>
      <c r="LH54" s="205"/>
      <c r="LI54" s="228"/>
      <c r="LJ54" s="207"/>
      <c r="LK54" s="229"/>
      <c r="LL54" s="209"/>
      <c r="LM54" s="209" t="e">
        <f t="shared" si="119"/>
        <v>#N/A</v>
      </c>
      <c r="LN54" s="199" t="e">
        <f t="shared" si="120"/>
        <v>#N/A</v>
      </c>
      <c r="LO54" s="200" t="e">
        <f t="shared" si="121"/>
        <v>#N/A</v>
      </c>
      <c r="LP54" s="200">
        <f t="shared" si="122"/>
        <v>0</v>
      </c>
      <c r="LQ54" s="200">
        <f t="shared" si="123"/>
        <v>0</v>
      </c>
      <c r="LR54" s="200" t="e">
        <f t="shared" si="124"/>
        <v>#N/A</v>
      </c>
      <c r="LS54" s="210">
        <f t="shared" si="125"/>
        <v>0</v>
      </c>
      <c r="LT54" s="202">
        <f t="shared" si="126"/>
        <v>0</v>
      </c>
      <c r="LW54" s="238"/>
      <c r="LX54" s="170"/>
      <c r="LY54" s="205"/>
      <c r="LZ54" s="228"/>
      <c r="MA54" s="207"/>
      <c r="MB54" s="229"/>
      <c r="MC54" s="209"/>
      <c r="MD54" s="209" t="e">
        <f t="shared" si="127"/>
        <v>#N/A</v>
      </c>
      <c r="ME54" s="199" t="e">
        <f t="shared" si="128"/>
        <v>#N/A</v>
      </c>
      <c r="MF54" s="200" t="e">
        <f t="shared" si="129"/>
        <v>#N/A</v>
      </c>
      <c r="MG54" s="200">
        <f t="shared" si="130"/>
        <v>0</v>
      </c>
      <c r="MH54" s="200">
        <f t="shared" si="131"/>
        <v>0</v>
      </c>
      <c r="MI54" s="200" t="e">
        <f t="shared" si="132"/>
        <v>#N/A</v>
      </c>
      <c r="MJ54" s="210">
        <f t="shared" si="133"/>
        <v>0</v>
      </c>
      <c r="MK54" s="202">
        <f t="shared" si="134"/>
        <v>0</v>
      </c>
      <c r="MN54" s="238"/>
      <c r="MO54" s="170"/>
      <c r="MP54" s="205"/>
      <c r="MQ54" s="228"/>
      <c r="MR54" s="207"/>
      <c r="MS54" s="229"/>
      <c r="MT54" s="209"/>
      <c r="MU54" s="209" t="e">
        <f t="shared" si="135"/>
        <v>#N/A</v>
      </c>
      <c r="MV54" s="199" t="e">
        <f t="shared" si="136"/>
        <v>#N/A</v>
      </c>
      <c r="MW54" s="200" t="e">
        <f t="shared" si="137"/>
        <v>#N/A</v>
      </c>
      <c r="MX54" s="200">
        <f t="shared" si="138"/>
        <v>0</v>
      </c>
      <c r="MY54" s="200">
        <f t="shared" si="139"/>
        <v>0</v>
      </c>
      <c r="MZ54" s="200" t="e">
        <f t="shared" si="140"/>
        <v>#N/A</v>
      </c>
      <c r="NA54" s="210">
        <f t="shared" si="141"/>
        <v>0</v>
      </c>
      <c r="NB54" s="202">
        <f t="shared" si="142"/>
        <v>0</v>
      </c>
      <c r="NE54" s="238"/>
      <c r="NF54" s="170"/>
      <c r="NG54" s="205"/>
      <c r="NH54" s="228"/>
      <c r="NI54" s="207"/>
      <c r="NJ54" s="229"/>
      <c r="NK54" s="209"/>
      <c r="NL54" s="209" t="e">
        <f t="shared" si="143"/>
        <v>#N/A</v>
      </c>
      <c r="NM54" s="199" t="e">
        <f t="shared" si="144"/>
        <v>#N/A</v>
      </c>
      <c r="NN54" s="200" t="e">
        <f t="shared" si="145"/>
        <v>#N/A</v>
      </c>
      <c r="NO54" s="200">
        <f t="shared" si="146"/>
        <v>0</v>
      </c>
      <c r="NP54" s="200">
        <f t="shared" si="147"/>
        <v>0</v>
      </c>
      <c r="NQ54" s="200" t="e">
        <f t="shared" si="148"/>
        <v>#N/A</v>
      </c>
      <c r="NR54" s="210">
        <f t="shared" si="149"/>
        <v>0</v>
      </c>
      <c r="NS54" s="202">
        <f t="shared" si="150"/>
        <v>0</v>
      </c>
      <c r="NV54" s="238"/>
      <c r="NW54" s="170"/>
      <c r="NX54" s="205"/>
      <c r="NY54" s="228"/>
      <c r="NZ54" s="207"/>
      <c r="OA54" s="229"/>
      <c r="OB54" s="209"/>
      <c r="OC54" s="209" t="e">
        <f t="shared" si="151"/>
        <v>#N/A</v>
      </c>
      <c r="OD54" s="199" t="e">
        <f t="shared" si="152"/>
        <v>#N/A</v>
      </c>
      <c r="OE54" s="200" t="e">
        <f t="shared" si="153"/>
        <v>#N/A</v>
      </c>
      <c r="OF54" s="200">
        <f t="shared" si="154"/>
        <v>0</v>
      </c>
      <c r="OG54" s="200">
        <f t="shared" si="155"/>
        <v>0</v>
      </c>
      <c r="OH54" s="200" t="e">
        <f t="shared" si="156"/>
        <v>#N/A</v>
      </c>
      <c r="OI54" s="210">
        <f t="shared" si="157"/>
        <v>0</v>
      </c>
      <c r="OJ54" s="202">
        <f t="shared" si="158"/>
        <v>0</v>
      </c>
      <c r="OM54" s="238"/>
      <c r="ON54" s="170"/>
      <c r="OO54" s="205"/>
      <c r="OP54" s="228"/>
      <c r="OQ54" s="207"/>
      <c r="OR54" s="229"/>
      <c r="OS54" s="209"/>
      <c r="OT54" s="209" t="e">
        <f t="shared" si="159"/>
        <v>#N/A</v>
      </c>
      <c r="OU54" s="199" t="e">
        <f t="shared" si="160"/>
        <v>#N/A</v>
      </c>
      <c r="OV54" s="200" t="e">
        <f t="shared" si="161"/>
        <v>#N/A</v>
      </c>
      <c r="OW54" s="200">
        <f t="shared" si="162"/>
        <v>0</v>
      </c>
      <c r="OX54" s="200">
        <f t="shared" si="163"/>
        <v>0</v>
      </c>
      <c r="OY54" s="200" t="e">
        <f t="shared" si="164"/>
        <v>#N/A</v>
      </c>
      <c r="OZ54" s="210">
        <f t="shared" si="165"/>
        <v>0</v>
      </c>
      <c r="PA54" s="202">
        <f t="shared" si="166"/>
        <v>0</v>
      </c>
      <c r="PD54" s="238"/>
      <c r="PE54" s="170"/>
      <c r="PF54" s="205"/>
      <c r="PG54" s="228"/>
      <c r="PH54" s="207"/>
      <c r="PI54" s="229"/>
      <c r="PJ54" s="209"/>
      <c r="PK54" s="209" t="e">
        <f t="shared" si="167"/>
        <v>#N/A</v>
      </c>
      <c r="PL54" s="199" t="e">
        <f t="shared" si="168"/>
        <v>#N/A</v>
      </c>
      <c r="PM54" s="200" t="e">
        <f t="shared" si="169"/>
        <v>#N/A</v>
      </c>
      <c r="PN54" s="200">
        <f t="shared" si="170"/>
        <v>0</v>
      </c>
      <c r="PO54" s="200">
        <f t="shared" si="171"/>
        <v>0</v>
      </c>
      <c r="PP54" s="200" t="e">
        <f t="shared" si="172"/>
        <v>#N/A</v>
      </c>
      <c r="PQ54" s="210">
        <f t="shared" si="173"/>
        <v>0</v>
      </c>
      <c r="PR54" s="202">
        <f t="shared" si="174"/>
        <v>0</v>
      </c>
      <c r="PU54" s="238"/>
      <c r="PV54" s="170"/>
      <c r="PW54" s="205"/>
      <c r="PX54" s="228"/>
      <c r="PY54" s="207"/>
      <c r="PZ54" s="229"/>
      <c r="QA54" s="209"/>
      <c r="QB54" s="209" t="e">
        <f t="shared" si="175"/>
        <v>#N/A</v>
      </c>
      <c r="QC54" s="199" t="e">
        <f t="shared" si="176"/>
        <v>#N/A</v>
      </c>
      <c r="QD54" s="200" t="e">
        <f t="shared" si="177"/>
        <v>#N/A</v>
      </c>
      <c r="QE54" s="200">
        <f t="shared" si="178"/>
        <v>0</v>
      </c>
      <c r="QF54" s="200">
        <f t="shared" si="179"/>
        <v>0</v>
      </c>
      <c r="QG54" s="200" t="e">
        <f t="shared" si="180"/>
        <v>#N/A</v>
      </c>
      <c r="QH54" s="210">
        <f t="shared" si="181"/>
        <v>0</v>
      </c>
      <c r="QI54" s="202">
        <f t="shared" si="182"/>
        <v>0</v>
      </c>
      <c r="QL54" s="238"/>
      <c r="QM54" s="170"/>
      <c r="QN54" s="205"/>
      <c r="QO54" s="228"/>
      <c r="QP54" s="207"/>
      <c r="QQ54" s="229"/>
      <c r="QR54" s="209"/>
      <c r="QS54" s="209" t="e">
        <f t="shared" si="183"/>
        <v>#N/A</v>
      </c>
      <c r="QT54" s="199" t="e">
        <f t="shared" si="184"/>
        <v>#N/A</v>
      </c>
      <c r="QU54" s="200" t="e">
        <f t="shared" si="185"/>
        <v>#N/A</v>
      </c>
      <c r="QV54" s="200">
        <f t="shared" si="186"/>
        <v>0</v>
      </c>
      <c r="QW54" s="200">
        <f t="shared" si="187"/>
        <v>0</v>
      </c>
      <c r="QX54" s="200" t="e">
        <f t="shared" si="188"/>
        <v>#N/A</v>
      </c>
      <c r="QY54" s="210">
        <f t="shared" si="189"/>
        <v>0</v>
      </c>
      <c r="QZ54" s="202">
        <f t="shared" si="190"/>
        <v>0</v>
      </c>
      <c r="RC54" s="238"/>
      <c r="RD54" s="170"/>
      <c r="RE54" s="205"/>
      <c r="RF54" s="228"/>
      <c r="RG54" s="207"/>
      <c r="RH54" s="229"/>
      <c r="RI54" s="209"/>
      <c r="RJ54" s="209" t="e">
        <f t="shared" si="191"/>
        <v>#N/A</v>
      </c>
      <c r="RK54" s="199" t="e">
        <f t="shared" si="192"/>
        <v>#N/A</v>
      </c>
      <c r="RL54" s="200" t="e">
        <f t="shared" si="193"/>
        <v>#N/A</v>
      </c>
      <c r="RM54" s="200">
        <f t="shared" si="194"/>
        <v>0</v>
      </c>
      <c r="RN54" s="200">
        <f t="shared" si="195"/>
        <v>0</v>
      </c>
      <c r="RO54" s="200" t="e">
        <f t="shared" si="196"/>
        <v>#N/A</v>
      </c>
      <c r="RP54" s="210">
        <f t="shared" si="197"/>
        <v>0</v>
      </c>
      <c r="RQ54" s="202">
        <f t="shared" si="198"/>
        <v>0</v>
      </c>
      <c r="RT54" s="238"/>
      <c r="RU54" s="170"/>
      <c r="RV54" s="205"/>
      <c r="RW54" s="228"/>
      <c r="RX54" s="207"/>
      <c r="RY54" s="229"/>
      <c r="RZ54" s="209"/>
      <c r="SA54" s="209" t="e">
        <f t="shared" si="199"/>
        <v>#N/A</v>
      </c>
      <c r="SB54" s="199" t="e">
        <f t="shared" si="200"/>
        <v>#N/A</v>
      </c>
      <c r="SC54" s="200" t="e">
        <f t="shared" si="201"/>
        <v>#N/A</v>
      </c>
      <c r="SD54" s="200">
        <f t="shared" si="202"/>
        <v>0</v>
      </c>
      <c r="SE54" s="200">
        <f t="shared" si="203"/>
        <v>0</v>
      </c>
      <c r="SF54" s="200" t="e">
        <f t="shared" si="204"/>
        <v>#N/A</v>
      </c>
      <c r="SG54" s="210">
        <f t="shared" si="205"/>
        <v>0</v>
      </c>
      <c r="SH54" s="202">
        <f t="shared" si="206"/>
        <v>0</v>
      </c>
      <c r="SK54" s="238"/>
      <c r="SL54" s="170"/>
      <c r="SM54" s="205"/>
      <c r="SN54" s="228"/>
      <c r="SO54" s="207"/>
      <c r="SP54" s="229"/>
      <c r="SQ54" s="209"/>
      <c r="SR54" s="209" t="e">
        <f t="shared" si="207"/>
        <v>#N/A</v>
      </c>
      <c r="SS54" s="199" t="e">
        <f t="shared" si="208"/>
        <v>#N/A</v>
      </c>
      <c r="ST54" s="200" t="e">
        <f t="shared" si="209"/>
        <v>#N/A</v>
      </c>
      <c r="SU54" s="200">
        <f t="shared" si="210"/>
        <v>0</v>
      </c>
      <c r="SV54" s="200">
        <f t="shared" si="211"/>
        <v>0</v>
      </c>
      <c r="SW54" s="200" t="e">
        <f t="shared" si="212"/>
        <v>#N/A</v>
      </c>
      <c r="SX54" s="210">
        <f t="shared" si="213"/>
        <v>0</v>
      </c>
      <c r="SY54" s="202">
        <f t="shared" si="214"/>
        <v>0</v>
      </c>
    </row>
    <row r="55" spans="2:519" ht="144" thickTop="1" thickBot="1">
      <c r="B55" s="203" t="s">
        <v>215</v>
      </c>
      <c r="C55" s="240">
        <v>4.12</v>
      </c>
      <c r="D55" s="170" t="s">
        <v>274</v>
      </c>
      <c r="E55" s="205" t="s">
        <v>222</v>
      </c>
      <c r="F55" s="228">
        <v>1</v>
      </c>
      <c r="G55" s="207">
        <v>0</v>
      </c>
      <c r="H55" s="229">
        <f t="shared" si="523"/>
        <v>0</v>
      </c>
      <c r="I55" s="646"/>
      <c r="L55" s="375" t="s">
        <v>215</v>
      </c>
      <c r="M55" s="414">
        <v>4.12</v>
      </c>
      <c r="N55" s="377" t="s">
        <v>274</v>
      </c>
      <c r="O55" s="378" t="s">
        <v>222</v>
      </c>
      <c r="P55" s="401">
        <v>1</v>
      </c>
      <c r="Q55" s="380">
        <v>165000</v>
      </c>
      <c r="R55" s="402">
        <f t="shared" si="524"/>
        <v>165000</v>
      </c>
      <c r="S55" s="162">
        <f t="shared" si="423"/>
        <v>1</v>
      </c>
      <c r="T55" s="190">
        <f t="shared" si="11"/>
        <v>1</v>
      </c>
      <c r="U55" s="190">
        <f t="shared" si="216"/>
        <v>1</v>
      </c>
      <c r="V55" s="190">
        <f t="shared" si="12"/>
        <v>1</v>
      </c>
      <c r="W55" s="190">
        <f t="shared" si="13"/>
        <v>1</v>
      </c>
      <c r="X55" s="200">
        <f t="shared" si="14"/>
        <v>1</v>
      </c>
      <c r="Y55" s="210">
        <f t="shared" si="15"/>
        <v>165000</v>
      </c>
      <c r="Z55" s="202">
        <f t="shared" si="16"/>
        <v>0</v>
      </c>
      <c r="AA55" s="185"/>
      <c r="AB55" s="185"/>
      <c r="AC55" s="375" t="s">
        <v>215</v>
      </c>
      <c r="AD55" s="414">
        <v>4.12</v>
      </c>
      <c r="AE55" s="377" t="s">
        <v>274</v>
      </c>
      <c r="AF55" s="378" t="s">
        <v>222</v>
      </c>
      <c r="AG55" s="401">
        <v>1</v>
      </c>
      <c r="AH55" s="380">
        <v>149400</v>
      </c>
      <c r="AI55" s="402">
        <f t="shared" si="525"/>
        <v>149400</v>
      </c>
      <c r="AJ55" s="162">
        <f t="shared" si="424"/>
        <v>1</v>
      </c>
      <c r="AK55" s="190">
        <f t="shared" si="425"/>
        <v>1</v>
      </c>
      <c r="AL55" s="190">
        <f t="shared" si="426"/>
        <v>1</v>
      </c>
      <c r="AM55" s="190">
        <f t="shared" si="427"/>
        <v>1</v>
      </c>
      <c r="AN55" s="190">
        <f t="shared" si="428"/>
        <v>1</v>
      </c>
      <c r="AO55" s="200">
        <f t="shared" si="429"/>
        <v>1</v>
      </c>
      <c r="AP55" s="210">
        <f t="shared" si="430"/>
        <v>149400</v>
      </c>
      <c r="AQ55" s="202">
        <f t="shared" si="431"/>
        <v>0</v>
      </c>
      <c r="AR55" s="185"/>
      <c r="AS55" s="185"/>
      <c r="AT55" s="461" t="s">
        <v>215</v>
      </c>
      <c r="AU55" s="509">
        <v>4.12</v>
      </c>
      <c r="AV55" s="170" t="s">
        <v>274</v>
      </c>
      <c r="AW55" s="463" t="s">
        <v>222</v>
      </c>
      <c r="AX55" s="464">
        <v>1</v>
      </c>
      <c r="AY55" s="455">
        <v>120000</v>
      </c>
      <c r="AZ55" s="466">
        <f t="shared" si="526"/>
        <v>120000</v>
      </c>
      <c r="BA55" s="162">
        <f t="shared" si="432"/>
        <v>1</v>
      </c>
      <c r="BB55" s="190">
        <f t="shared" si="433"/>
        <v>1</v>
      </c>
      <c r="BC55" s="190">
        <f t="shared" si="434"/>
        <v>1</v>
      </c>
      <c r="BD55" s="190">
        <f t="shared" si="435"/>
        <v>1</v>
      </c>
      <c r="BE55" s="190">
        <f t="shared" si="436"/>
        <v>1</v>
      </c>
      <c r="BF55" s="200">
        <f t="shared" si="437"/>
        <v>1</v>
      </c>
      <c r="BG55" s="210">
        <f t="shared" si="438"/>
        <v>120000</v>
      </c>
      <c r="BH55" s="202">
        <f t="shared" si="439"/>
        <v>0</v>
      </c>
      <c r="BK55" s="461" t="s">
        <v>215</v>
      </c>
      <c r="BL55" s="544">
        <v>4.12</v>
      </c>
      <c r="BM55" s="522" t="s">
        <v>274</v>
      </c>
      <c r="BN55" s="523" t="s">
        <v>222</v>
      </c>
      <c r="BO55" s="536">
        <v>1</v>
      </c>
      <c r="BP55" s="380">
        <v>77391.03</v>
      </c>
      <c r="BQ55" s="537">
        <f t="shared" si="533"/>
        <v>77391.03</v>
      </c>
      <c r="BR55" s="162">
        <f t="shared" si="441"/>
        <v>1</v>
      </c>
      <c r="BS55" s="190">
        <f t="shared" si="442"/>
        <v>1</v>
      </c>
      <c r="BT55" s="190">
        <f t="shared" si="443"/>
        <v>1</v>
      </c>
      <c r="BU55" s="190">
        <f t="shared" si="444"/>
        <v>1</v>
      </c>
      <c r="BV55" s="190">
        <f t="shared" si="445"/>
        <v>1</v>
      </c>
      <c r="BW55" s="200">
        <f t="shared" si="446"/>
        <v>1</v>
      </c>
      <c r="BX55" s="210">
        <f t="shared" si="447"/>
        <v>77391</v>
      </c>
      <c r="BY55" s="202">
        <f t="shared" si="448"/>
        <v>2.9999999998835847E-2</v>
      </c>
      <c r="CB55" s="461" t="s">
        <v>215</v>
      </c>
      <c r="CC55" s="544">
        <v>4.12</v>
      </c>
      <c r="CD55" s="522" t="s">
        <v>274</v>
      </c>
      <c r="CE55" s="523" t="s">
        <v>222</v>
      </c>
      <c r="CF55" s="536">
        <v>1</v>
      </c>
      <c r="CG55" s="380">
        <v>170000</v>
      </c>
      <c r="CH55" s="537">
        <f t="shared" si="527"/>
        <v>170000</v>
      </c>
      <c r="CI55" s="162">
        <f t="shared" si="449"/>
        <v>1</v>
      </c>
      <c r="CJ55" s="190">
        <f t="shared" si="450"/>
        <v>1</v>
      </c>
      <c r="CK55" s="190">
        <f t="shared" si="451"/>
        <v>1</v>
      </c>
      <c r="CL55" s="190">
        <f t="shared" si="452"/>
        <v>1</v>
      </c>
      <c r="CM55" s="190">
        <f t="shared" si="453"/>
        <v>1</v>
      </c>
      <c r="CN55" s="200">
        <f t="shared" si="454"/>
        <v>1</v>
      </c>
      <c r="CO55" s="210">
        <f t="shared" si="455"/>
        <v>170000</v>
      </c>
      <c r="CP55" s="202">
        <f t="shared" si="456"/>
        <v>0</v>
      </c>
      <c r="CS55" s="461" t="s">
        <v>215</v>
      </c>
      <c r="CT55" s="544">
        <v>4.12</v>
      </c>
      <c r="CU55" s="522" t="s">
        <v>274</v>
      </c>
      <c r="CV55" s="523" t="s">
        <v>222</v>
      </c>
      <c r="CW55" s="536">
        <v>1</v>
      </c>
      <c r="CX55" s="565">
        <v>107065</v>
      </c>
      <c r="CY55" s="537">
        <f t="shared" si="534"/>
        <v>107065</v>
      </c>
      <c r="CZ55" s="162">
        <f t="shared" si="458"/>
        <v>1</v>
      </c>
      <c r="DA55" s="190">
        <f t="shared" si="459"/>
        <v>1</v>
      </c>
      <c r="DB55" s="190">
        <f t="shared" si="460"/>
        <v>1</v>
      </c>
      <c r="DC55" s="190">
        <f t="shared" si="461"/>
        <v>1</v>
      </c>
      <c r="DD55" s="190">
        <f t="shared" si="462"/>
        <v>1</v>
      </c>
      <c r="DE55" s="200">
        <f t="shared" si="463"/>
        <v>1</v>
      </c>
      <c r="DF55" s="210">
        <f t="shared" si="464"/>
        <v>107065</v>
      </c>
      <c r="DG55" s="202">
        <f t="shared" si="465"/>
        <v>0</v>
      </c>
      <c r="DJ55" s="461" t="s">
        <v>215</v>
      </c>
      <c r="DK55" s="544">
        <v>4.12</v>
      </c>
      <c r="DL55" s="569" t="s">
        <v>274</v>
      </c>
      <c r="DM55" s="523" t="s">
        <v>222</v>
      </c>
      <c r="DN55" s="536">
        <v>1</v>
      </c>
      <c r="DO55" s="380">
        <v>113619.24</v>
      </c>
      <c r="DP55" s="537">
        <f t="shared" si="528"/>
        <v>113619.24</v>
      </c>
      <c r="DQ55" s="162">
        <f t="shared" si="466"/>
        <v>1</v>
      </c>
      <c r="DR55" s="190">
        <f t="shared" si="467"/>
        <v>1</v>
      </c>
      <c r="DS55" s="190">
        <f t="shared" si="468"/>
        <v>1</v>
      </c>
      <c r="DT55" s="190">
        <f t="shared" si="469"/>
        <v>1</v>
      </c>
      <c r="DU55" s="190">
        <f t="shared" si="470"/>
        <v>1</v>
      </c>
      <c r="DV55" s="200">
        <f t="shared" si="471"/>
        <v>1</v>
      </c>
      <c r="DW55" s="210">
        <f t="shared" si="472"/>
        <v>113619</v>
      </c>
      <c r="DX55" s="202">
        <f t="shared" si="473"/>
        <v>0.24000000000523869</v>
      </c>
      <c r="EA55" s="461" t="s">
        <v>215</v>
      </c>
      <c r="EB55" s="544">
        <v>4.12</v>
      </c>
      <c r="EC55" s="522" t="s">
        <v>274</v>
      </c>
      <c r="ED55" s="523" t="s">
        <v>222</v>
      </c>
      <c r="EE55" s="536">
        <v>1</v>
      </c>
      <c r="EF55" s="380">
        <v>95000</v>
      </c>
      <c r="EG55" s="381">
        <f t="shared" si="47"/>
        <v>95000</v>
      </c>
      <c r="EH55" s="162">
        <f t="shared" si="474"/>
        <v>1</v>
      </c>
      <c r="EI55" s="190">
        <f t="shared" si="475"/>
        <v>1</v>
      </c>
      <c r="EJ55" s="190">
        <f t="shared" si="476"/>
        <v>1</v>
      </c>
      <c r="EK55" s="190">
        <f t="shared" si="477"/>
        <v>1</v>
      </c>
      <c r="EL55" s="190">
        <f t="shared" si="478"/>
        <v>1</v>
      </c>
      <c r="EM55" s="200">
        <f t="shared" si="479"/>
        <v>1</v>
      </c>
      <c r="EN55" s="210">
        <f t="shared" si="480"/>
        <v>95000</v>
      </c>
      <c r="EO55" s="202">
        <f t="shared" si="481"/>
        <v>0</v>
      </c>
      <c r="ER55" s="461" t="s">
        <v>215</v>
      </c>
      <c r="ES55" s="544">
        <v>4.12</v>
      </c>
      <c r="ET55" s="522" t="s">
        <v>274</v>
      </c>
      <c r="EU55" s="523" t="s">
        <v>222</v>
      </c>
      <c r="EV55" s="536">
        <v>1</v>
      </c>
      <c r="EW55" s="380">
        <v>77006</v>
      </c>
      <c r="EX55" s="537">
        <f t="shared" si="535"/>
        <v>77006</v>
      </c>
      <c r="EY55" s="162">
        <f t="shared" si="483"/>
        <v>1</v>
      </c>
      <c r="EZ55" s="190">
        <f t="shared" si="484"/>
        <v>1</v>
      </c>
      <c r="FA55" s="190">
        <f t="shared" si="485"/>
        <v>1</v>
      </c>
      <c r="FB55" s="190">
        <f t="shared" si="486"/>
        <v>1</v>
      </c>
      <c r="FC55" s="190">
        <f t="shared" si="487"/>
        <v>1</v>
      </c>
      <c r="FD55" s="200">
        <f t="shared" si="488"/>
        <v>1</v>
      </c>
      <c r="FE55" s="210">
        <f t="shared" si="489"/>
        <v>77006</v>
      </c>
      <c r="FF55" s="202">
        <f t="shared" si="490"/>
        <v>0</v>
      </c>
      <c r="FI55" s="461" t="s">
        <v>215</v>
      </c>
      <c r="FJ55" s="544">
        <v>4.12</v>
      </c>
      <c r="FK55" s="522" t="s">
        <v>274</v>
      </c>
      <c r="FL55" s="523" t="s">
        <v>222</v>
      </c>
      <c r="FM55" s="536">
        <v>1</v>
      </c>
      <c r="FN55" s="380">
        <v>92538</v>
      </c>
      <c r="FO55" s="537">
        <f t="shared" si="529"/>
        <v>92538</v>
      </c>
      <c r="FP55" s="162">
        <f t="shared" si="491"/>
        <v>1</v>
      </c>
      <c r="FQ55" s="190">
        <f t="shared" si="492"/>
        <v>1</v>
      </c>
      <c r="FR55" s="190">
        <f t="shared" si="493"/>
        <v>1</v>
      </c>
      <c r="FS55" s="190">
        <f t="shared" si="494"/>
        <v>1</v>
      </c>
      <c r="FT55" s="190">
        <f t="shared" si="495"/>
        <v>1</v>
      </c>
      <c r="FU55" s="200">
        <f t="shared" si="496"/>
        <v>1</v>
      </c>
      <c r="FV55" s="210">
        <f t="shared" si="497"/>
        <v>92538</v>
      </c>
      <c r="FW55" s="202">
        <f t="shared" si="498"/>
        <v>0</v>
      </c>
      <c r="FZ55" s="461" t="s">
        <v>215</v>
      </c>
      <c r="GA55" s="544">
        <v>4.12</v>
      </c>
      <c r="GB55" s="522" t="s">
        <v>274</v>
      </c>
      <c r="GC55" s="523" t="s">
        <v>222</v>
      </c>
      <c r="GD55" s="536">
        <v>1</v>
      </c>
      <c r="GE55" s="582">
        <v>177138</v>
      </c>
      <c r="GF55" s="537">
        <f t="shared" si="530"/>
        <v>177138</v>
      </c>
      <c r="GG55" s="162">
        <f t="shared" si="499"/>
        <v>1</v>
      </c>
      <c r="GH55" s="190">
        <f t="shared" si="500"/>
        <v>1</v>
      </c>
      <c r="GI55" s="190">
        <f t="shared" si="501"/>
        <v>1</v>
      </c>
      <c r="GJ55" s="190">
        <f t="shared" si="502"/>
        <v>1</v>
      </c>
      <c r="GK55" s="190">
        <f t="shared" si="503"/>
        <v>1</v>
      </c>
      <c r="GL55" s="200">
        <f t="shared" si="504"/>
        <v>1</v>
      </c>
      <c r="GM55" s="210">
        <f t="shared" si="505"/>
        <v>177138</v>
      </c>
      <c r="GN55" s="202">
        <f t="shared" si="506"/>
        <v>0</v>
      </c>
      <c r="GQ55" s="461" t="s">
        <v>215</v>
      </c>
      <c r="GR55" s="544">
        <v>4.12</v>
      </c>
      <c r="GS55" s="522" t="s">
        <v>274</v>
      </c>
      <c r="GT55" s="523" t="s">
        <v>222</v>
      </c>
      <c r="GU55" s="536">
        <v>1</v>
      </c>
      <c r="GV55" s="380">
        <v>125000</v>
      </c>
      <c r="GW55" s="537">
        <f t="shared" si="531"/>
        <v>125000</v>
      </c>
      <c r="GX55" s="162">
        <f t="shared" si="507"/>
        <v>1</v>
      </c>
      <c r="GY55" s="190">
        <f t="shared" si="508"/>
        <v>1</v>
      </c>
      <c r="GZ55" s="190">
        <f t="shared" si="509"/>
        <v>1</v>
      </c>
      <c r="HA55" s="190">
        <f t="shared" si="510"/>
        <v>1</v>
      </c>
      <c r="HB55" s="190">
        <f t="shared" si="511"/>
        <v>1</v>
      </c>
      <c r="HC55" s="200">
        <f t="shared" si="512"/>
        <v>1</v>
      </c>
      <c r="HD55" s="210">
        <f t="shared" si="513"/>
        <v>125000</v>
      </c>
      <c r="HE55" s="202">
        <f t="shared" si="514"/>
        <v>0</v>
      </c>
      <c r="HH55" s="461" t="s">
        <v>215</v>
      </c>
      <c r="HI55" s="544">
        <v>4.12</v>
      </c>
      <c r="HJ55" s="522" t="s">
        <v>274</v>
      </c>
      <c r="HK55" s="523" t="s">
        <v>222</v>
      </c>
      <c r="HL55" s="536">
        <v>1</v>
      </c>
      <c r="HM55" s="380">
        <v>85499.999999999985</v>
      </c>
      <c r="HN55" s="537">
        <f t="shared" si="532"/>
        <v>85499.999999999985</v>
      </c>
      <c r="HO55" s="162">
        <f t="shared" si="515"/>
        <v>1</v>
      </c>
      <c r="HP55" s="190">
        <f t="shared" si="516"/>
        <v>1</v>
      </c>
      <c r="HQ55" s="190">
        <f t="shared" si="517"/>
        <v>1</v>
      </c>
      <c r="HR55" s="190">
        <f t="shared" si="518"/>
        <v>1</v>
      </c>
      <c r="HS55" s="190">
        <f t="shared" si="519"/>
        <v>1</v>
      </c>
      <c r="HT55" s="200">
        <f t="shared" si="520"/>
        <v>1</v>
      </c>
      <c r="HU55" s="210">
        <f t="shared" si="521"/>
        <v>85500</v>
      </c>
      <c r="HV55" s="202">
        <f t="shared" si="522"/>
        <v>0</v>
      </c>
      <c r="HY55" s="239"/>
      <c r="HZ55" s="170"/>
      <c r="IA55" s="231"/>
      <c r="IB55" s="228"/>
      <c r="IC55" s="207"/>
      <c r="ID55" s="229"/>
      <c r="IE55" s="209"/>
      <c r="IF55" s="209" t="e">
        <f t="shared" si="79"/>
        <v>#N/A</v>
      </c>
      <c r="IG55" s="199" t="e">
        <f t="shared" si="80"/>
        <v>#N/A</v>
      </c>
      <c r="IH55" s="200" t="e">
        <f t="shared" si="81"/>
        <v>#N/A</v>
      </c>
      <c r="II55" s="200">
        <f t="shared" si="82"/>
        <v>0</v>
      </c>
      <c r="IJ55" s="200">
        <f t="shared" si="83"/>
        <v>0</v>
      </c>
      <c r="IK55" s="200" t="e">
        <f t="shared" si="84"/>
        <v>#N/A</v>
      </c>
      <c r="IL55" s="210">
        <f t="shared" si="85"/>
        <v>0</v>
      </c>
      <c r="IM55" s="202">
        <f t="shared" si="86"/>
        <v>0</v>
      </c>
      <c r="IP55" s="239"/>
      <c r="IQ55" s="170"/>
      <c r="IR55" s="231"/>
      <c r="IS55" s="228"/>
      <c r="IT55" s="207"/>
      <c r="IU55" s="229"/>
      <c r="IV55" s="209"/>
      <c r="IW55" s="209" t="e">
        <f t="shared" si="87"/>
        <v>#N/A</v>
      </c>
      <c r="IX55" s="199" t="e">
        <f t="shared" si="88"/>
        <v>#N/A</v>
      </c>
      <c r="IY55" s="200" t="e">
        <f t="shared" si="89"/>
        <v>#N/A</v>
      </c>
      <c r="IZ55" s="200">
        <f t="shared" si="90"/>
        <v>0</v>
      </c>
      <c r="JA55" s="200">
        <f t="shared" si="91"/>
        <v>0</v>
      </c>
      <c r="JB55" s="200" t="e">
        <f t="shared" si="92"/>
        <v>#N/A</v>
      </c>
      <c r="JC55" s="210">
        <f t="shared" si="93"/>
        <v>0</v>
      </c>
      <c r="JD55" s="202">
        <f t="shared" si="94"/>
        <v>0</v>
      </c>
      <c r="JG55" s="239"/>
      <c r="JH55" s="170"/>
      <c r="JI55" s="231"/>
      <c r="JJ55" s="228"/>
      <c r="JK55" s="207"/>
      <c r="JL55" s="229"/>
      <c r="JM55" s="209"/>
      <c r="JN55" s="209" t="e">
        <f t="shared" si="95"/>
        <v>#N/A</v>
      </c>
      <c r="JO55" s="199" t="e">
        <f t="shared" si="96"/>
        <v>#N/A</v>
      </c>
      <c r="JP55" s="200" t="e">
        <f t="shared" si="97"/>
        <v>#N/A</v>
      </c>
      <c r="JQ55" s="200">
        <f t="shared" si="98"/>
        <v>0</v>
      </c>
      <c r="JR55" s="200">
        <f t="shared" si="99"/>
        <v>0</v>
      </c>
      <c r="JS55" s="200" t="e">
        <f t="shared" si="100"/>
        <v>#N/A</v>
      </c>
      <c r="JT55" s="210">
        <f t="shared" si="101"/>
        <v>0</v>
      </c>
      <c r="JU55" s="202">
        <f t="shared" si="102"/>
        <v>0</v>
      </c>
      <c r="JX55" s="239"/>
      <c r="JY55" s="170"/>
      <c r="JZ55" s="231"/>
      <c r="KA55" s="228"/>
      <c r="KB55" s="207"/>
      <c r="KC55" s="229"/>
      <c r="KD55" s="209"/>
      <c r="KE55" s="209" t="e">
        <f t="shared" si="103"/>
        <v>#N/A</v>
      </c>
      <c r="KF55" s="199" t="e">
        <f t="shared" si="104"/>
        <v>#N/A</v>
      </c>
      <c r="KG55" s="200" t="e">
        <f t="shared" si="105"/>
        <v>#N/A</v>
      </c>
      <c r="KH55" s="200">
        <f t="shared" si="106"/>
        <v>0</v>
      </c>
      <c r="KI55" s="200">
        <f t="shared" si="107"/>
        <v>0</v>
      </c>
      <c r="KJ55" s="200" t="e">
        <f t="shared" si="108"/>
        <v>#N/A</v>
      </c>
      <c r="KK55" s="210">
        <f t="shared" si="109"/>
        <v>0</v>
      </c>
      <c r="KL55" s="202">
        <f t="shared" si="110"/>
        <v>0</v>
      </c>
      <c r="KO55" s="239"/>
      <c r="KP55" s="170"/>
      <c r="KQ55" s="231"/>
      <c r="KR55" s="228"/>
      <c r="KS55" s="207"/>
      <c r="KT55" s="229"/>
      <c r="KU55" s="209"/>
      <c r="KV55" s="209" t="e">
        <f t="shared" si="111"/>
        <v>#N/A</v>
      </c>
      <c r="KW55" s="199" t="e">
        <f t="shared" si="112"/>
        <v>#N/A</v>
      </c>
      <c r="KX55" s="200" t="e">
        <f t="shared" si="113"/>
        <v>#N/A</v>
      </c>
      <c r="KY55" s="200">
        <f t="shared" si="114"/>
        <v>0</v>
      </c>
      <c r="KZ55" s="200">
        <f t="shared" si="115"/>
        <v>0</v>
      </c>
      <c r="LA55" s="200" t="e">
        <f t="shared" si="116"/>
        <v>#N/A</v>
      </c>
      <c r="LB55" s="210">
        <f t="shared" si="117"/>
        <v>0</v>
      </c>
      <c r="LC55" s="202">
        <f t="shared" si="118"/>
        <v>0</v>
      </c>
      <c r="LF55" s="239"/>
      <c r="LG55" s="170"/>
      <c r="LH55" s="231"/>
      <c r="LI55" s="228"/>
      <c r="LJ55" s="207"/>
      <c r="LK55" s="229"/>
      <c r="LL55" s="209"/>
      <c r="LM55" s="209" t="e">
        <f t="shared" si="119"/>
        <v>#N/A</v>
      </c>
      <c r="LN55" s="199" t="e">
        <f t="shared" si="120"/>
        <v>#N/A</v>
      </c>
      <c r="LO55" s="200" t="e">
        <f t="shared" si="121"/>
        <v>#N/A</v>
      </c>
      <c r="LP55" s="200">
        <f t="shared" si="122"/>
        <v>0</v>
      </c>
      <c r="LQ55" s="200">
        <f t="shared" si="123"/>
        <v>0</v>
      </c>
      <c r="LR55" s="200" t="e">
        <f t="shared" si="124"/>
        <v>#N/A</v>
      </c>
      <c r="LS55" s="210">
        <f t="shared" si="125"/>
        <v>0</v>
      </c>
      <c r="LT55" s="202">
        <f t="shared" si="126"/>
        <v>0</v>
      </c>
      <c r="LW55" s="239"/>
      <c r="LX55" s="170"/>
      <c r="LY55" s="231"/>
      <c r="LZ55" s="228"/>
      <c r="MA55" s="207"/>
      <c r="MB55" s="229"/>
      <c r="MC55" s="209"/>
      <c r="MD55" s="209" t="e">
        <f t="shared" si="127"/>
        <v>#N/A</v>
      </c>
      <c r="ME55" s="199" t="e">
        <f t="shared" si="128"/>
        <v>#N/A</v>
      </c>
      <c r="MF55" s="200" t="e">
        <f t="shared" si="129"/>
        <v>#N/A</v>
      </c>
      <c r="MG55" s="200">
        <f t="shared" si="130"/>
        <v>0</v>
      </c>
      <c r="MH55" s="200">
        <f t="shared" si="131"/>
        <v>0</v>
      </c>
      <c r="MI55" s="200" t="e">
        <f t="shared" si="132"/>
        <v>#N/A</v>
      </c>
      <c r="MJ55" s="210">
        <f t="shared" si="133"/>
        <v>0</v>
      </c>
      <c r="MK55" s="202">
        <f t="shared" si="134"/>
        <v>0</v>
      </c>
      <c r="MN55" s="239"/>
      <c r="MO55" s="170"/>
      <c r="MP55" s="231"/>
      <c r="MQ55" s="228"/>
      <c r="MR55" s="207"/>
      <c r="MS55" s="229"/>
      <c r="MT55" s="209"/>
      <c r="MU55" s="209" t="e">
        <f t="shared" si="135"/>
        <v>#N/A</v>
      </c>
      <c r="MV55" s="199" t="e">
        <f t="shared" si="136"/>
        <v>#N/A</v>
      </c>
      <c r="MW55" s="200" t="e">
        <f t="shared" si="137"/>
        <v>#N/A</v>
      </c>
      <c r="MX55" s="200">
        <f t="shared" si="138"/>
        <v>0</v>
      </c>
      <c r="MY55" s="200">
        <f t="shared" si="139"/>
        <v>0</v>
      </c>
      <c r="MZ55" s="200" t="e">
        <f t="shared" si="140"/>
        <v>#N/A</v>
      </c>
      <c r="NA55" s="210">
        <f t="shared" si="141"/>
        <v>0</v>
      </c>
      <c r="NB55" s="202">
        <f t="shared" si="142"/>
        <v>0</v>
      </c>
      <c r="NE55" s="239"/>
      <c r="NF55" s="170"/>
      <c r="NG55" s="231"/>
      <c r="NH55" s="228"/>
      <c r="NI55" s="207"/>
      <c r="NJ55" s="229"/>
      <c r="NK55" s="209"/>
      <c r="NL55" s="209" t="e">
        <f t="shared" si="143"/>
        <v>#N/A</v>
      </c>
      <c r="NM55" s="199" t="e">
        <f t="shared" si="144"/>
        <v>#N/A</v>
      </c>
      <c r="NN55" s="200" t="e">
        <f t="shared" si="145"/>
        <v>#N/A</v>
      </c>
      <c r="NO55" s="200">
        <f t="shared" si="146"/>
        <v>0</v>
      </c>
      <c r="NP55" s="200">
        <f t="shared" si="147"/>
        <v>0</v>
      </c>
      <c r="NQ55" s="200" t="e">
        <f t="shared" si="148"/>
        <v>#N/A</v>
      </c>
      <c r="NR55" s="210">
        <f t="shared" si="149"/>
        <v>0</v>
      </c>
      <c r="NS55" s="202">
        <f t="shared" si="150"/>
        <v>0</v>
      </c>
      <c r="NV55" s="239"/>
      <c r="NW55" s="170"/>
      <c r="NX55" s="231"/>
      <c r="NY55" s="228"/>
      <c r="NZ55" s="207"/>
      <c r="OA55" s="229"/>
      <c r="OB55" s="209"/>
      <c r="OC55" s="209" t="e">
        <f t="shared" si="151"/>
        <v>#N/A</v>
      </c>
      <c r="OD55" s="199" t="e">
        <f t="shared" si="152"/>
        <v>#N/A</v>
      </c>
      <c r="OE55" s="200" t="e">
        <f t="shared" si="153"/>
        <v>#N/A</v>
      </c>
      <c r="OF55" s="200">
        <f t="shared" si="154"/>
        <v>0</v>
      </c>
      <c r="OG55" s="200">
        <f t="shared" si="155"/>
        <v>0</v>
      </c>
      <c r="OH55" s="200" t="e">
        <f t="shared" si="156"/>
        <v>#N/A</v>
      </c>
      <c r="OI55" s="210">
        <f t="shared" si="157"/>
        <v>0</v>
      </c>
      <c r="OJ55" s="202">
        <f t="shared" si="158"/>
        <v>0</v>
      </c>
      <c r="OM55" s="239"/>
      <c r="ON55" s="170"/>
      <c r="OO55" s="231"/>
      <c r="OP55" s="228"/>
      <c r="OQ55" s="207"/>
      <c r="OR55" s="229"/>
      <c r="OS55" s="209"/>
      <c r="OT55" s="209" t="e">
        <f t="shared" si="159"/>
        <v>#N/A</v>
      </c>
      <c r="OU55" s="199" t="e">
        <f t="shared" si="160"/>
        <v>#N/A</v>
      </c>
      <c r="OV55" s="200" t="e">
        <f t="shared" si="161"/>
        <v>#N/A</v>
      </c>
      <c r="OW55" s="200">
        <f t="shared" si="162"/>
        <v>0</v>
      </c>
      <c r="OX55" s="200">
        <f t="shared" si="163"/>
        <v>0</v>
      </c>
      <c r="OY55" s="200" t="e">
        <f t="shared" si="164"/>
        <v>#N/A</v>
      </c>
      <c r="OZ55" s="210">
        <f t="shared" si="165"/>
        <v>0</v>
      </c>
      <c r="PA55" s="202">
        <f t="shared" si="166"/>
        <v>0</v>
      </c>
      <c r="PD55" s="239"/>
      <c r="PE55" s="170"/>
      <c r="PF55" s="231"/>
      <c r="PG55" s="228"/>
      <c r="PH55" s="207"/>
      <c r="PI55" s="229"/>
      <c r="PJ55" s="209"/>
      <c r="PK55" s="209" t="e">
        <f t="shared" si="167"/>
        <v>#N/A</v>
      </c>
      <c r="PL55" s="199" t="e">
        <f t="shared" si="168"/>
        <v>#N/A</v>
      </c>
      <c r="PM55" s="200" t="e">
        <f t="shared" si="169"/>
        <v>#N/A</v>
      </c>
      <c r="PN55" s="200">
        <f t="shared" si="170"/>
        <v>0</v>
      </c>
      <c r="PO55" s="200">
        <f t="shared" si="171"/>
        <v>0</v>
      </c>
      <c r="PP55" s="200" t="e">
        <f t="shared" si="172"/>
        <v>#N/A</v>
      </c>
      <c r="PQ55" s="210">
        <f t="shared" si="173"/>
        <v>0</v>
      </c>
      <c r="PR55" s="202">
        <f t="shared" si="174"/>
        <v>0</v>
      </c>
      <c r="PU55" s="239"/>
      <c r="PV55" s="170"/>
      <c r="PW55" s="231"/>
      <c r="PX55" s="228"/>
      <c r="PY55" s="207"/>
      <c r="PZ55" s="229"/>
      <c r="QA55" s="209"/>
      <c r="QB55" s="209" t="e">
        <f t="shared" si="175"/>
        <v>#N/A</v>
      </c>
      <c r="QC55" s="199" t="e">
        <f t="shared" si="176"/>
        <v>#N/A</v>
      </c>
      <c r="QD55" s="200" t="e">
        <f t="shared" si="177"/>
        <v>#N/A</v>
      </c>
      <c r="QE55" s="200">
        <f t="shared" si="178"/>
        <v>0</v>
      </c>
      <c r="QF55" s="200">
        <f t="shared" si="179"/>
        <v>0</v>
      </c>
      <c r="QG55" s="200" t="e">
        <f t="shared" si="180"/>
        <v>#N/A</v>
      </c>
      <c r="QH55" s="210">
        <f t="shared" si="181"/>
        <v>0</v>
      </c>
      <c r="QI55" s="202">
        <f t="shared" si="182"/>
        <v>0</v>
      </c>
      <c r="QL55" s="239"/>
      <c r="QM55" s="170"/>
      <c r="QN55" s="231"/>
      <c r="QO55" s="228"/>
      <c r="QP55" s="207"/>
      <c r="QQ55" s="229"/>
      <c r="QR55" s="209"/>
      <c r="QS55" s="209" t="e">
        <f t="shared" si="183"/>
        <v>#N/A</v>
      </c>
      <c r="QT55" s="199" t="e">
        <f t="shared" si="184"/>
        <v>#N/A</v>
      </c>
      <c r="QU55" s="200" t="e">
        <f t="shared" si="185"/>
        <v>#N/A</v>
      </c>
      <c r="QV55" s="200">
        <f t="shared" si="186"/>
        <v>0</v>
      </c>
      <c r="QW55" s="200">
        <f t="shared" si="187"/>
        <v>0</v>
      </c>
      <c r="QX55" s="200" t="e">
        <f t="shared" si="188"/>
        <v>#N/A</v>
      </c>
      <c r="QY55" s="210">
        <f t="shared" si="189"/>
        <v>0</v>
      </c>
      <c r="QZ55" s="202">
        <f t="shared" si="190"/>
        <v>0</v>
      </c>
      <c r="RC55" s="239"/>
      <c r="RD55" s="170"/>
      <c r="RE55" s="231"/>
      <c r="RF55" s="228"/>
      <c r="RG55" s="207"/>
      <c r="RH55" s="229"/>
      <c r="RI55" s="209"/>
      <c r="RJ55" s="209" t="e">
        <f t="shared" si="191"/>
        <v>#N/A</v>
      </c>
      <c r="RK55" s="199" t="e">
        <f t="shared" si="192"/>
        <v>#N/A</v>
      </c>
      <c r="RL55" s="200" t="e">
        <f t="shared" si="193"/>
        <v>#N/A</v>
      </c>
      <c r="RM55" s="200">
        <f t="shared" si="194"/>
        <v>0</v>
      </c>
      <c r="RN55" s="200">
        <f t="shared" si="195"/>
        <v>0</v>
      </c>
      <c r="RO55" s="200" t="e">
        <f t="shared" si="196"/>
        <v>#N/A</v>
      </c>
      <c r="RP55" s="210">
        <f t="shared" si="197"/>
        <v>0</v>
      </c>
      <c r="RQ55" s="202">
        <f t="shared" si="198"/>
        <v>0</v>
      </c>
      <c r="RT55" s="239"/>
      <c r="RU55" s="170"/>
      <c r="RV55" s="231"/>
      <c r="RW55" s="228"/>
      <c r="RX55" s="207"/>
      <c r="RY55" s="229"/>
      <c r="RZ55" s="209"/>
      <c r="SA55" s="209" t="e">
        <f t="shared" si="199"/>
        <v>#N/A</v>
      </c>
      <c r="SB55" s="199" t="e">
        <f t="shared" si="200"/>
        <v>#N/A</v>
      </c>
      <c r="SC55" s="200" t="e">
        <f t="shared" si="201"/>
        <v>#N/A</v>
      </c>
      <c r="SD55" s="200">
        <f t="shared" si="202"/>
        <v>0</v>
      </c>
      <c r="SE55" s="200">
        <f t="shared" si="203"/>
        <v>0</v>
      </c>
      <c r="SF55" s="200" t="e">
        <f t="shared" si="204"/>
        <v>#N/A</v>
      </c>
      <c r="SG55" s="210">
        <f t="shared" si="205"/>
        <v>0</v>
      </c>
      <c r="SH55" s="202">
        <f t="shared" si="206"/>
        <v>0</v>
      </c>
      <c r="SK55" s="239"/>
      <c r="SL55" s="170"/>
      <c r="SM55" s="231"/>
      <c r="SN55" s="228"/>
      <c r="SO55" s="207"/>
      <c r="SP55" s="229"/>
      <c r="SQ55" s="209"/>
      <c r="SR55" s="209" t="e">
        <f t="shared" si="207"/>
        <v>#N/A</v>
      </c>
      <c r="SS55" s="199" t="e">
        <f t="shared" si="208"/>
        <v>#N/A</v>
      </c>
      <c r="ST55" s="200" t="e">
        <f t="shared" si="209"/>
        <v>#N/A</v>
      </c>
      <c r="SU55" s="200">
        <f t="shared" si="210"/>
        <v>0</v>
      </c>
      <c r="SV55" s="200">
        <f t="shared" si="211"/>
        <v>0</v>
      </c>
      <c r="SW55" s="200" t="e">
        <f t="shared" si="212"/>
        <v>#N/A</v>
      </c>
      <c r="SX55" s="210">
        <f t="shared" si="213"/>
        <v>0</v>
      </c>
      <c r="SY55" s="202">
        <f t="shared" si="214"/>
        <v>0</v>
      </c>
    </row>
    <row r="56" spans="2:519" ht="138.75" customHeight="1" thickTop="1" thickBot="1">
      <c r="B56" s="203" t="s">
        <v>215</v>
      </c>
      <c r="C56" s="240">
        <v>4.13</v>
      </c>
      <c r="D56" s="171" t="s">
        <v>275</v>
      </c>
      <c r="E56" s="241" t="s">
        <v>143</v>
      </c>
      <c r="F56" s="228">
        <v>1</v>
      </c>
      <c r="G56" s="207">
        <v>0</v>
      </c>
      <c r="H56" s="229">
        <f t="shared" si="523"/>
        <v>0</v>
      </c>
      <c r="I56" s="646"/>
      <c r="L56" s="375" t="s">
        <v>215</v>
      </c>
      <c r="M56" s="414">
        <v>4.13</v>
      </c>
      <c r="N56" s="415" t="s">
        <v>275</v>
      </c>
      <c r="O56" s="416" t="s">
        <v>143</v>
      </c>
      <c r="P56" s="401">
        <v>1</v>
      </c>
      <c r="Q56" s="380">
        <v>215000</v>
      </c>
      <c r="R56" s="402">
        <f t="shared" si="524"/>
        <v>215000</v>
      </c>
      <c r="S56" s="162">
        <f t="shared" si="423"/>
        <v>1</v>
      </c>
      <c r="T56" s="190">
        <f t="shared" si="11"/>
        <v>1</v>
      </c>
      <c r="U56" s="190">
        <f t="shared" si="216"/>
        <v>1</v>
      </c>
      <c r="V56" s="190">
        <f t="shared" si="12"/>
        <v>1</v>
      </c>
      <c r="W56" s="190">
        <f t="shared" si="13"/>
        <v>1</v>
      </c>
      <c r="X56" s="200">
        <f t="shared" si="14"/>
        <v>1</v>
      </c>
      <c r="Y56" s="210">
        <f t="shared" si="15"/>
        <v>215000</v>
      </c>
      <c r="Z56" s="202">
        <f t="shared" si="16"/>
        <v>0</v>
      </c>
      <c r="AA56" s="185"/>
      <c r="AB56" s="185"/>
      <c r="AC56" s="375" t="s">
        <v>215</v>
      </c>
      <c r="AD56" s="414">
        <v>4.13</v>
      </c>
      <c r="AE56" s="415" t="s">
        <v>275</v>
      </c>
      <c r="AF56" s="416" t="s">
        <v>143</v>
      </c>
      <c r="AG56" s="401">
        <v>1</v>
      </c>
      <c r="AH56" s="380">
        <v>224100</v>
      </c>
      <c r="AI56" s="402">
        <f t="shared" si="525"/>
        <v>224100</v>
      </c>
      <c r="AJ56" s="162">
        <f t="shared" si="424"/>
        <v>1</v>
      </c>
      <c r="AK56" s="190">
        <f t="shared" si="425"/>
        <v>1</v>
      </c>
      <c r="AL56" s="190">
        <f t="shared" si="426"/>
        <v>1</v>
      </c>
      <c r="AM56" s="190">
        <f t="shared" si="427"/>
        <v>1</v>
      </c>
      <c r="AN56" s="190">
        <f t="shared" si="428"/>
        <v>1</v>
      </c>
      <c r="AO56" s="200">
        <f t="shared" si="429"/>
        <v>1</v>
      </c>
      <c r="AP56" s="210">
        <f t="shared" si="430"/>
        <v>224100</v>
      </c>
      <c r="AQ56" s="202">
        <f t="shared" si="431"/>
        <v>0</v>
      </c>
      <c r="AR56" s="185"/>
      <c r="AS56" s="185"/>
      <c r="AT56" s="461" t="s">
        <v>215</v>
      </c>
      <c r="AU56" s="509">
        <v>4.13</v>
      </c>
      <c r="AV56" s="171" t="s">
        <v>275</v>
      </c>
      <c r="AW56" s="510" t="s">
        <v>143</v>
      </c>
      <c r="AX56" s="464">
        <v>1</v>
      </c>
      <c r="AY56" s="455">
        <v>125000</v>
      </c>
      <c r="AZ56" s="466">
        <f t="shared" si="526"/>
        <v>125000</v>
      </c>
      <c r="BA56" s="162">
        <f t="shared" si="432"/>
        <v>1</v>
      </c>
      <c r="BB56" s="190">
        <f t="shared" si="433"/>
        <v>1</v>
      </c>
      <c r="BC56" s="190">
        <f t="shared" si="434"/>
        <v>1</v>
      </c>
      <c r="BD56" s="190">
        <f t="shared" si="435"/>
        <v>1</v>
      </c>
      <c r="BE56" s="190">
        <f t="shared" si="436"/>
        <v>1</v>
      </c>
      <c r="BF56" s="200">
        <f t="shared" si="437"/>
        <v>1</v>
      </c>
      <c r="BG56" s="210">
        <f t="shared" si="438"/>
        <v>125000</v>
      </c>
      <c r="BH56" s="202">
        <f t="shared" si="439"/>
        <v>0</v>
      </c>
      <c r="BK56" s="461" t="s">
        <v>215</v>
      </c>
      <c r="BL56" s="544">
        <v>4.13</v>
      </c>
      <c r="BM56" s="545" t="s">
        <v>275</v>
      </c>
      <c r="BN56" s="546" t="s">
        <v>143</v>
      </c>
      <c r="BO56" s="536">
        <v>1</v>
      </c>
      <c r="BP56" s="380">
        <v>176015.69999999998</v>
      </c>
      <c r="BQ56" s="537">
        <f t="shared" si="533"/>
        <v>176015.69999999998</v>
      </c>
      <c r="BR56" s="162">
        <f t="shared" si="441"/>
        <v>1</v>
      </c>
      <c r="BS56" s="190">
        <f t="shared" si="442"/>
        <v>1</v>
      </c>
      <c r="BT56" s="190">
        <f t="shared" si="443"/>
        <v>1</v>
      </c>
      <c r="BU56" s="190">
        <f t="shared" si="444"/>
        <v>1</v>
      </c>
      <c r="BV56" s="190">
        <f t="shared" si="445"/>
        <v>1</v>
      </c>
      <c r="BW56" s="200">
        <f t="shared" si="446"/>
        <v>1</v>
      </c>
      <c r="BX56" s="210">
        <f t="shared" si="447"/>
        <v>176016</v>
      </c>
      <c r="BY56" s="202">
        <f t="shared" si="448"/>
        <v>-0.3000000000174623</v>
      </c>
      <c r="CB56" s="461" t="s">
        <v>215</v>
      </c>
      <c r="CC56" s="544">
        <v>4.13</v>
      </c>
      <c r="CD56" s="545" t="s">
        <v>275</v>
      </c>
      <c r="CE56" s="546" t="s">
        <v>143</v>
      </c>
      <c r="CF56" s="536">
        <v>1</v>
      </c>
      <c r="CG56" s="380">
        <v>200000</v>
      </c>
      <c r="CH56" s="537">
        <f t="shared" si="527"/>
        <v>200000</v>
      </c>
      <c r="CI56" s="162">
        <f t="shared" si="449"/>
        <v>1</v>
      </c>
      <c r="CJ56" s="190">
        <f t="shared" si="450"/>
        <v>1</v>
      </c>
      <c r="CK56" s="190">
        <f t="shared" si="451"/>
        <v>1</v>
      </c>
      <c r="CL56" s="190">
        <f t="shared" si="452"/>
        <v>1</v>
      </c>
      <c r="CM56" s="190">
        <f t="shared" si="453"/>
        <v>1</v>
      </c>
      <c r="CN56" s="200">
        <f t="shared" si="454"/>
        <v>1</v>
      </c>
      <c r="CO56" s="210">
        <f t="shared" si="455"/>
        <v>200000</v>
      </c>
      <c r="CP56" s="202">
        <f t="shared" si="456"/>
        <v>0</v>
      </c>
      <c r="CS56" s="461" t="s">
        <v>215</v>
      </c>
      <c r="CT56" s="544">
        <v>4.13</v>
      </c>
      <c r="CU56" s="545" t="s">
        <v>275</v>
      </c>
      <c r="CV56" s="546" t="s">
        <v>143</v>
      </c>
      <c r="CW56" s="536">
        <v>1</v>
      </c>
      <c r="CX56" s="565">
        <v>174131</v>
      </c>
      <c r="CY56" s="537">
        <f t="shared" si="534"/>
        <v>174131</v>
      </c>
      <c r="CZ56" s="162">
        <f t="shared" si="458"/>
        <v>1</v>
      </c>
      <c r="DA56" s="190">
        <f t="shared" si="459"/>
        <v>1</v>
      </c>
      <c r="DB56" s="190">
        <f t="shared" si="460"/>
        <v>1</v>
      </c>
      <c r="DC56" s="190">
        <f t="shared" si="461"/>
        <v>1</v>
      </c>
      <c r="DD56" s="190">
        <f t="shared" si="462"/>
        <v>1</v>
      </c>
      <c r="DE56" s="200">
        <f t="shared" si="463"/>
        <v>1</v>
      </c>
      <c r="DF56" s="210">
        <f t="shared" si="464"/>
        <v>174131</v>
      </c>
      <c r="DG56" s="202">
        <f t="shared" si="465"/>
        <v>0</v>
      </c>
      <c r="DJ56" s="461" t="s">
        <v>215</v>
      </c>
      <c r="DK56" s="544">
        <v>4.13</v>
      </c>
      <c r="DL56" s="545" t="s">
        <v>275</v>
      </c>
      <c r="DM56" s="546" t="s">
        <v>143</v>
      </c>
      <c r="DN56" s="536">
        <v>1</v>
      </c>
      <c r="DO56" s="380">
        <v>148628.56400000001</v>
      </c>
      <c r="DP56" s="537">
        <f t="shared" si="528"/>
        <v>148628.56400000001</v>
      </c>
      <c r="DQ56" s="162">
        <f t="shared" si="466"/>
        <v>1</v>
      </c>
      <c r="DR56" s="190">
        <f t="shared" si="467"/>
        <v>1</v>
      </c>
      <c r="DS56" s="190">
        <f t="shared" si="468"/>
        <v>1</v>
      </c>
      <c r="DT56" s="190">
        <f t="shared" si="469"/>
        <v>1</v>
      </c>
      <c r="DU56" s="190">
        <f t="shared" si="470"/>
        <v>1</v>
      </c>
      <c r="DV56" s="200">
        <f t="shared" si="471"/>
        <v>1</v>
      </c>
      <c r="DW56" s="210">
        <f t="shared" si="472"/>
        <v>148629</v>
      </c>
      <c r="DX56" s="202">
        <f t="shared" si="473"/>
        <v>-0.43599999998696148</v>
      </c>
      <c r="EA56" s="461" t="s">
        <v>215</v>
      </c>
      <c r="EB56" s="544">
        <v>4.13</v>
      </c>
      <c r="EC56" s="545" t="s">
        <v>275</v>
      </c>
      <c r="ED56" s="546" t="s">
        <v>143</v>
      </c>
      <c r="EE56" s="536">
        <v>1</v>
      </c>
      <c r="EF56" s="380">
        <v>181000</v>
      </c>
      <c r="EG56" s="381">
        <f t="shared" si="47"/>
        <v>181000</v>
      </c>
      <c r="EH56" s="162">
        <f t="shared" si="474"/>
        <v>1</v>
      </c>
      <c r="EI56" s="190">
        <f t="shared" si="475"/>
        <v>1</v>
      </c>
      <c r="EJ56" s="190">
        <f t="shared" si="476"/>
        <v>1</v>
      </c>
      <c r="EK56" s="190">
        <f t="shared" si="477"/>
        <v>1</v>
      </c>
      <c r="EL56" s="190">
        <f t="shared" si="478"/>
        <v>1</v>
      </c>
      <c r="EM56" s="200">
        <f t="shared" si="479"/>
        <v>1</v>
      </c>
      <c r="EN56" s="210">
        <f t="shared" si="480"/>
        <v>181000</v>
      </c>
      <c r="EO56" s="202">
        <f t="shared" si="481"/>
        <v>0</v>
      </c>
      <c r="ER56" s="461" t="s">
        <v>215</v>
      </c>
      <c r="ES56" s="544">
        <v>4.13</v>
      </c>
      <c r="ET56" s="545" t="s">
        <v>275</v>
      </c>
      <c r="EU56" s="546" t="s">
        <v>143</v>
      </c>
      <c r="EV56" s="536">
        <v>1</v>
      </c>
      <c r="EW56" s="380">
        <v>175140</v>
      </c>
      <c r="EX56" s="537">
        <f t="shared" si="535"/>
        <v>175140</v>
      </c>
      <c r="EY56" s="162">
        <f t="shared" si="483"/>
        <v>1</v>
      </c>
      <c r="EZ56" s="190">
        <f t="shared" si="484"/>
        <v>1</v>
      </c>
      <c r="FA56" s="190">
        <f t="shared" si="485"/>
        <v>1</v>
      </c>
      <c r="FB56" s="190">
        <f t="shared" si="486"/>
        <v>1</v>
      </c>
      <c r="FC56" s="190">
        <f t="shared" si="487"/>
        <v>1</v>
      </c>
      <c r="FD56" s="200">
        <f t="shared" si="488"/>
        <v>1</v>
      </c>
      <c r="FE56" s="210">
        <f t="shared" si="489"/>
        <v>175140</v>
      </c>
      <c r="FF56" s="202">
        <f t="shared" si="490"/>
        <v>0</v>
      </c>
      <c r="FI56" s="461" t="s">
        <v>215</v>
      </c>
      <c r="FJ56" s="544">
        <v>4.13</v>
      </c>
      <c r="FK56" s="545" t="s">
        <v>275</v>
      </c>
      <c r="FL56" s="546" t="s">
        <v>143</v>
      </c>
      <c r="FM56" s="536">
        <v>1</v>
      </c>
      <c r="FN56" s="380">
        <v>108486</v>
      </c>
      <c r="FO56" s="537">
        <f t="shared" si="529"/>
        <v>108486</v>
      </c>
      <c r="FP56" s="162">
        <f t="shared" si="491"/>
        <v>1</v>
      </c>
      <c r="FQ56" s="190">
        <f t="shared" si="492"/>
        <v>1</v>
      </c>
      <c r="FR56" s="190">
        <f t="shared" si="493"/>
        <v>1</v>
      </c>
      <c r="FS56" s="190">
        <f t="shared" si="494"/>
        <v>1</v>
      </c>
      <c r="FT56" s="190">
        <f t="shared" si="495"/>
        <v>1</v>
      </c>
      <c r="FU56" s="200">
        <f t="shared" si="496"/>
        <v>1</v>
      </c>
      <c r="FV56" s="210">
        <f t="shared" si="497"/>
        <v>108486</v>
      </c>
      <c r="FW56" s="202">
        <f t="shared" si="498"/>
        <v>0</v>
      </c>
      <c r="FZ56" s="461" t="s">
        <v>215</v>
      </c>
      <c r="GA56" s="544">
        <v>4.13</v>
      </c>
      <c r="GB56" s="545" t="s">
        <v>275</v>
      </c>
      <c r="GC56" s="546" t="s">
        <v>143</v>
      </c>
      <c r="GD56" s="536">
        <v>1</v>
      </c>
      <c r="GE56" s="582">
        <v>193988</v>
      </c>
      <c r="GF56" s="537">
        <f t="shared" si="530"/>
        <v>193988</v>
      </c>
      <c r="GG56" s="162">
        <f t="shared" si="499"/>
        <v>1</v>
      </c>
      <c r="GH56" s="190">
        <f t="shared" si="500"/>
        <v>1</v>
      </c>
      <c r="GI56" s="190">
        <f t="shared" si="501"/>
        <v>1</v>
      </c>
      <c r="GJ56" s="190">
        <f t="shared" si="502"/>
        <v>1</v>
      </c>
      <c r="GK56" s="190">
        <f t="shared" si="503"/>
        <v>1</v>
      </c>
      <c r="GL56" s="200">
        <f t="shared" si="504"/>
        <v>1</v>
      </c>
      <c r="GM56" s="210">
        <f t="shared" si="505"/>
        <v>193988</v>
      </c>
      <c r="GN56" s="202">
        <f t="shared" si="506"/>
        <v>0</v>
      </c>
      <c r="GQ56" s="461" t="s">
        <v>215</v>
      </c>
      <c r="GR56" s="544">
        <v>4.13</v>
      </c>
      <c r="GS56" s="545" t="s">
        <v>275</v>
      </c>
      <c r="GT56" s="546" t="s">
        <v>143</v>
      </c>
      <c r="GU56" s="536">
        <v>1</v>
      </c>
      <c r="GV56" s="380">
        <v>150000</v>
      </c>
      <c r="GW56" s="537">
        <f t="shared" si="531"/>
        <v>150000</v>
      </c>
      <c r="GX56" s="162">
        <f t="shared" si="507"/>
        <v>1</v>
      </c>
      <c r="GY56" s="190">
        <f t="shared" si="508"/>
        <v>1</v>
      </c>
      <c r="GZ56" s="190">
        <f t="shared" si="509"/>
        <v>1</v>
      </c>
      <c r="HA56" s="190">
        <f t="shared" si="510"/>
        <v>1</v>
      </c>
      <c r="HB56" s="190">
        <f t="shared" si="511"/>
        <v>1</v>
      </c>
      <c r="HC56" s="200">
        <f t="shared" si="512"/>
        <v>1</v>
      </c>
      <c r="HD56" s="210">
        <f t="shared" si="513"/>
        <v>150000</v>
      </c>
      <c r="HE56" s="202">
        <f t="shared" si="514"/>
        <v>0</v>
      </c>
      <c r="HH56" s="461" t="s">
        <v>215</v>
      </c>
      <c r="HI56" s="544">
        <v>4.13</v>
      </c>
      <c r="HJ56" s="563" t="s">
        <v>275</v>
      </c>
      <c r="HK56" s="546" t="s">
        <v>143</v>
      </c>
      <c r="HL56" s="536">
        <v>1</v>
      </c>
      <c r="HM56" s="380">
        <v>85499.999999999985</v>
      </c>
      <c r="HN56" s="537">
        <f t="shared" si="532"/>
        <v>85499.999999999985</v>
      </c>
      <c r="HO56" s="162">
        <f t="shared" si="515"/>
        <v>1</v>
      </c>
      <c r="HP56" s="190">
        <f t="shared" si="516"/>
        <v>1</v>
      </c>
      <c r="HQ56" s="190">
        <f t="shared" si="517"/>
        <v>1</v>
      </c>
      <c r="HR56" s="190">
        <f t="shared" si="518"/>
        <v>1</v>
      </c>
      <c r="HS56" s="190">
        <f t="shared" si="519"/>
        <v>1</v>
      </c>
      <c r="HT56" s="200">
        <f t="shared" si="520"/>
        <v>1</v>
      </c>
      <c r="HU56" s="210">
        <f t="shared" si="521"/>
        <v>85500</v>
      </c>
      <c r="HV56" s="202">
        <f t="shared" si="522"/>
        <v>0</v>
      </c>
      <c r="HY56" s="230"/>
      <c r="HZ56" s="170"/>
      <c r="IA56" s="231"/>
      <c r="IB56" s="228"/>
      <c r="IC56" s="207"/>
      <c r="ID56" s="229"/>
      <c r="IE56" s="209"/>
      <c r="IF56" s="209" t="e">
        <f t="shared" si="79"/>
        <v>#N/A</v>
      </c>
      <c r="IG56" s="199" t="e">
        <f t="shared" si="80"/>
        <v>#N/A</v>
      </c>
      <c r="IH56" s="200" t="e">
        <f t="shared" si="81"/>
        <v>#N/A</v>
      </c>
      <c r="II56" s="200">
        <f t="shared" si="82"/>
        <v>0</v>
      </c>
      <c r="IJ56" s="200">
        <f t="shared" si="83"/>
        <v>0</v>
      </c>
      <c r="IK56" s="200" t="e">
        <f t="shared" si="84"/>
        <v>#N/A</v>
      </c>
      <c r="IL56" s="210">
        <f t="shared" si="85"/>
        <v>0</v>
      </c>
      <c r="IM56" s="202">
        <f t="shared" si="86"/>
        <v>0</v>
      </c>
      <c r="IP56" s="230"/>
      <c r="IQ56" s="170"/>
      <c r="IR56" s="231"/>
      <c r="IS56" s="228"/>
      <c r="IT56" s="207"/>
      <c r="IU56" s="229"/>
      <c r="IV56" s="209"/>
      <c r="IW56" s="209" t="e">
        <f t="shared" si="87"/>
        <v>#N/A</v>
      </c>
      <c r="IX56" s="199" t="e">
        <f t="shared" si="88"/>
        <v>#N/A</v>
      </c>
      <c r="IY56" s="200" t="e">
        <f t="shared" si="89"/>
        <v>#N/A</v>
      </c>
      <c r="IZ56" s="200">
        <f t="shared" si="90"/>
        <v>0</v>
      </c>
      <c r="JA56" s="200">
        <f t="shared" si="91"/>
        <v>0</v>
      </c>
      <c r="JB56" s="200" t="e">
        <f t="shared" si="92"/>
        <v>#N/A</v>
      </c>
      <c r="JC56" s="210">
        <f t="shared" si="93"/>
        <v>0</v>
      </c>
      <c r="JD56" s="202">
        <f t="shared" si="94"/>
        <v>0</v>
      </c>
      <c r="JG56" s="230"/>
      <c r="JH56" s="170"/>
      <c r="JI56" s="231"/>
      <c r="JJ56" s="228"/>
      <c r="JK56" s="207"/>
      <c r="JL56" s="229"/>
      <c r="JM56" s="209"/>
      <c r="JN56" s="209" t="e">
        <f t="shared" si="95"/>
        <v>#N/A</v>
      </c>
      <c r="JO56" s="199" t="e">
        <f t="shared" si="96"/>
        <v>#N/A</v>
      </c>
      <c r="JP56" s="200" t="e">
        <f t="shared" si="97"/>
        <v>#N/A</v>
      </c>
      <c r="JQ56" s="200">
        <f t="shared" si="98"/>
        <v>0</v>
      </c>
      <c r="JR56" s="200">
        <f t="shared" si="99"/>
        <v>0</v>
      </c>
      <c r="JS56" s="200" t="e">
        <f t="shared" si="100"/>
        <v>#N/A</v>
      </c>
      <c r="JT56" s="210">
        <f t="shared" si="101"/>
        <v>0</v>
      </c>
      <c r="JU56" s="202">
        <f t="shared" si="102"/>
        <v>0</v>
      </c>
      <c r="JX56" s="230"/>
      <c r="JY56" s="170"/>
      <c r="JZ56" s="231"/>
      <c r="KA56" s="228"/>
      <c r="KB56" s="207"/>
      <c r="KC56" s="229"/>
      <c r="KD56" s="209"/>
      <c r="KE56" s="209" t="e">
        <f t="shared" si="103"/>
        <v>#N/A</v>
      </c>
      <c r="KF56" s="199" t="e">
        <f t="shared" si="104"/>
        <v>#N/A</v>
      </c>
      <c r="KG56" s="200" t="e">
        <f t="shared" si="105"/>
        <v>#N/A</v>
      </c>
      <c r="KH56" s="200">
        <f t="shared" si="106"/>
        <v>0</v>
      </c>
      <c r="KI56" s="200">
        <f t="shared" si="107"/>
        <v>0</v>
      </c>
      <c r="KJ56" s="200" t="e">
        <f t="shared" si="108"/>
        <v>#N/A</v>
      </c>
      <c r="KK56" s="210">
        <f t="shared" si="109"/>
        <v>0</v>
      </c>
      <c r="KL56" s="202">
        <f t="shared" si="110"/>
        <v>0</v>
      </c>
      <c r="KO56" s="230"/>
      <c r="KP56" s="170"/>
      <c r="KQ56" s="231"/>
      <c r="KR56" s="228"/>
      <c r="KS56" s="207"/>
      <c r="KT56" s="229"/>
      <c r="KU56" s="209"/>
      <c r="KV56" s="209" t="e">
        <f t="shared" si="111"/>
        <v>#N/A</v>
      </c>
      <c r="KW56" s="199" t="e">
        <f t="shared" si="112"/>
        <v>#N/A</v>
      </c>
      <c r="KX56" s="200" t="e">
        <f t="shared" si="113"/>
        <v>#N/A</v>
      </c>
      <c r="KY56" s="200">
        <f t="shared" si="114"/>
        <v>0</v>
      </c>
      <c r="KZ56" s="200">
        <f t="shared" si="115"/>
        <v>0</v>
      </c>
      <c r="LA56" s="200" t="e">
        <f t="shared" si="116"/>
        <v>#N/A</v>
      </c>
      <c r="LB56" s="210">
        <f t="shared" si="117"/>
        <v>0</v>
      </c>
      <c r="LC56" s="202">
        <f t="shared" si="118"/>
        <v>0</v>
      </c>
      <c r="LF56" s="230"/>
      <c r="LG56" s="170"/>
      <c r="LH56" s="231"/>
      <c r="LI56" s="228"/>
      <c r="LJ56" s="207"/>
      <c r="LK56" s="229"/>
      <c r="LL56" s="209"/>
      <c r="LM56" s="209" t="e">
        <f t="shared" si="119"/>
        <v>#N/A</v>
      </c>
      <c r="LN56" s="199" t="e">
        <f t="shared" si="120"/>
        <v>#N/A</v>
      </c>
      <c r="LO56" s="200" t="e">
        <f t="shared" si="121"/>
        <v>#N/A</v>
      </c>
      <c r="LP56" s="200">
        <f t="shared" si="122"/>
        <v>0</v>
      </c>
      <c r="LQ56" s="200">
        <f t="shared" si="123"/>
        <v>0</v>
      </c>
      <c r="LR56" s="200" t="e">
        <f t="shared" si="124"/>
        <v>#N/A</v>
      </c>
      <c r="LS56" s="210">
        <f t="shared" si="125"/>
        <v>0</v>
      </c>
      <c r="LT56" s="202">
        <f t="shared" si="126"/>
        <v>0</v>
      </c>
      <c r="LW56" s="230"/>
      <c r="LX56" s="170"/>
      <c r="LY56" s="231"/>
      <c r="LZ56" s="228"/>
      <c r="MA56" s="207"/>
      <c r="MB56" s="229"/>
      <c r="MC56" s="209"/>
      <c r="MD56" s="209" t="e">
        <f t="shared" si="127"/>
        <v>#N/A</v>
      </c>
      <c r="ME56" s="199" t="e">
        <f t="shared" si="128"/>
        <v>#N/A</v>
      </c>
      <c r="MF56" s="200" t="e">
        <f t="shared" si="129"/>
        <v>#N/A</v>
      </c>
      <c r="MG56" s="200">
        <f t="shared" si="130"/>
        <v>0</v>
      </c>
      <c r="MH56" s="200">
        <f t="shared" si="131"/>
        <v>0</v>
      </c>
      <c r="MI56" s="200" t="e">
        <f t="shared" si="132"/>
        <v>#N/A</v>
      </c>
      <c r="MJ56" s="210">
        <f t="shared" si="133"/>
        <v>0</v>
      </c>
      <c r="MK56" s="202">
        <f t="shared" si="134"/>
        <v>0</v>
      </c>
      <c r="MN56" s="230"/>
      <c r="MO56" s="170"/>
      <c r="MP56" s="231"/>
      <c r="MQ56" s="228"/>
      <c r="MR56" s="207"/>
      <c r="MS56" s="229"/>
      <c r="MT56" s="209"/>
      <c r="MU56" s="209" t="e">
        <f t="shared" si="135"/>
        <v>#N/A</v>
      </c>
      <c r="MV56" s="199" t="e">
        <f t="shared" si="136"/>
        <v>#N/A</v>
      </c>
      <c r="MW56" s="200" t="e">
        <f t="shared" si="137"/>
        <v>#N/A</v>
      </c>
      <c r="MX56" s="200">
        <f t="shared" si="138"/>
        <v>0</v>
      </c>
      <c r="MY56" s="200">
        <f t="shared" si="139"/>
        <v>0</v>
      </c>
      <c r="MZ56" s="200" t="e">
        <f t="shared" si="140"/>
        <v>#N/A</v>
      </c>
      <c r="NA56" s="210">
        <f t="shared" si="141"/>
        <v>0</v>
      </c>
      <c r="NB56" s="202">
        <f t="shared" si="142"/>
        <v>0</v>
      </c>
      <c r="NE56" s="230"/>
      <c r="NF56" s="170"/>
      <c r="NG56" s="231"/>
      <c r="NH56" s="228"/>
      <c r="NI56" s="207"/>
      <c r="NJ56" s="229"/>
      <c r="NK56" s="209"/>
      <c r="NL56" s="209" t="e">
        <f t="shared" si="143"/>
        <v>#N/A</v>
      </c>
      <c r="NM56" s="199" t="e">
        <f t="shared" si="144"/>
        <v>#N/A</v>
      </c>
      <c r="NN56" s="200" t="e">
        <f t="shared" si="145"/>
        <v>#N/A</v>
      </c>
      <c r="NO56" s="200">
        <f t="shared" si="146"/>
        <v>0</v>
      </c>
      <c r="NP56" s="200">
        <f t="shared" si="147"/>
        <v>0</v>
      </c>
      <c r="NQ56" s="200" t="e">
        <f t="shared" si="148"/>
        <v>#N/A</v>
      </c>
      <c r="NR56" s="210">
        <f t="shared" si="149"/>
        <v>0</v>
      </c>
      <c r="NS56" s="202">
        <f t="shared" si="150"/>
        <v>0</v>
      </c>
      <c r="NV56" s="230"/>
      <c r="NW56" s="170"/>
      <c r="NX56" s="231"/>
      <c r="NY56" s="228"/>
      <c r="NZ56" s="207"/>
      <c r="OA56" s="229"/>
      <c r="OB56" s="209"/>
      <c r="OC56" s="209" t="e">
        <f t="shared" si="151"/>
        <v>#N/A</v>
      </c>
      <c r="OD56" s="199" t="e">
        <f t="shared" si="152"/>
        <v>#N/A</v>
      </c>
      <c r="OE56" s="200" t="e">
        <f t="shared" si="153"/>
        <v>#N/A</v>
      </c>
      <c r="OF56" s="200">
        <f t="shared" si="154"/>
        <v>0</v>
      </c>
      <c r="OG56" s="200">
        <f t="shared" si="155"/>
        <v>0</v>
      </c>
      <c r="OH56" s="200" t="e">
        <f t="shared" si="156"/>
        <v>#N/A</v>
      </c>
      <c r="OI56" s="210">
        <f t="shared" si="157"/>
        <v>0</v>
      </c>
      <c r="OJ56" s="202">
        <f t="shared" si="158"/>
        <v>0</v>
      </c>
      <c r="OM56" s="230"/>
      <c r="ON56" s="170"/>
      <c r="OO56" s="231"/>
      <c r="OP56" s="228"/>
      <c r="OQ56" s="207"/>
      <c r="OR56" s="229"/>
      <c r="OS56" s="209"/>
      <c r="OT56" s="209" t="e">
        <f t="shared" si="159"/>
        <v>#N/A</v>
      </c>
      <c r="OU56" s="199" t="e">
        <f t="shared" si="160"/>
        <v>#N/A</v>
      </c>
      <c r="OV56" s="200" t="e">
        <f t="shared" si="161"/>
        <v>#N/A</v>
      </c>
      <c r="OW56" s="200">
        <f t="shared" si="162"/>
        <v>0</v>
      </c>
      <c r="OX56" s="200">
        <f t="shared" si="163"/>
        <v>0</v>
      </c>
      <c r="OY56" s="200" t="e">
        <f t="shared" si="164"/>
        <v>#N/A</v>
      </c>
      <c r="OZ56" s="210">
        <f t="shared" si="165"/>
        <v>0</v>
      </c>
      <c r="PA56" s="202">
        <f t="shared" si="166"/>
        <v>0</v>
      </c>
      <c r="PD56" s="230"/>
      <c r="PE56" s="170"/>
      <c r="PF56" s="231"/>
      <c r="PG56" s="228"/>
      <c r="PH56" s="207"/>
      <c r="PI56" s="229"/>
      <c r="PJ56" s="209"/>
      <c r="PK56" s="209" t="e">
        <f t="shared" si="167"/>
        <v>#N/A</v>
      </c>
      <c r="PL56" s="199" t="e">
        <f t="shared" si="168"/>
        <v>#N/A</v>
      </c>
      <c r="PM56" s="200" t="e">
        <f t="shared" si="169"/>
        <v>#N/A</v>
      </c>
      <c r="PN56" s="200">
        <f t="shared" si="170"/>
        <v>0</v>
      </c>
      <c r="PO56" s="200">
        <f t="shared" si="171"/>
        <v>0</v>
      </c>
      <c r="PP56" s="200" t="e">
        <f t="shared" si="172"/>
        <v>#N/A</v>
      </c>
      <c r="PQ56" s="210">
        <f t="shared" si="173"/>
        <v>0</v>
      </c>
      <c r="PR56" s="202">
        <f t="shared" si="174"/>
        <v>0</v>
      </c>
      <c r="PU56" s="230"/>
      <c r="PV56" s="170"/>
      <c r="PW56" s="231"/>
      <c r="PX56" s="228"/>
      <c r="PY56" s="207"/>
      <c r="PZ56" s="229"/>
      <c r="QA56" s="209"/>
      <c r="QB56" s="209" t="e">
        <f t="shared" si="175"/>
        <v>#N/A</v>
      </c>
      <c r="QC56" s="199" t="e">
        <f t="shared" si="176"/>
        <v>#N/A</v>
      </c>
      <c r="QD56" s="200" t="e">
        <f t="shared" si="177"/>
        <v>#N/A</v>
      </c>
      <c r="QE56" s="200">
        <f t="shared" si="178"/>
        <v>0</v>
      </c>
      <c r="QF56" s="200">
        <f t="shared" si="179"/>
        <v>0</v>
      </c>
      <c r="QG56" s="200" t="e">
        <f t="shared" si="180"/>
        <v>#N/A</v>
      </c>
      <c r="QH56" s="210">
        <f t="shared" si="181"/>
        <v>0</v>
      </c>
      <c r="QI56" s="202">
        <f t="shared" si="182"/>
        <v>0</v>
      </c>
      <c r="QL56" s="230"/>
      <c r="QM56" s="170"/>
      <c r="QN56" s="231"/>
      <c r="QO56" s="228"/>
      <c r="QP56" s="207"/>
      <c r="QQ56" s="229"/>
      <c r="QR56" s="209"/>
      <c r="QS56" s="209" t="e">
        <f t="shared" si="183"/>
        <v>#N/A</v>
      </c>
      <c r="QT56" s="199" t="e">
        <f t="shared" si="184"/>
        <v>#N/A</v>
      </c>
      <c r="QU56" s="200" t="e">
        <f t="shared" si="185"/>
        <v>#N/A</v>
      </c>
      <c r="QV56" s="200">
        <f t="shared" si="186"/>
        <v>0</v>
      </c>
      <c r="QW56" s="200">
        <f t="shared" si="187"/>
        <v>0</v>
      </c>
      <c r="QX56" s="200" t="e">
        <f t="shared" si="188"/>
        <v>#N/A</v>
      </c>
      <c r="QY56" s="210">
        <f t="shared" si="189"/>
        <v>0</v>
      </c>
      <c r="QZ56" s="202">
        <f t="shared" si="190"/>
        <v>0</v>
      </c>
      <c r="RC56" s="230"/>
      <c r="RD56" s="170"/>
      <c r="RE56" s="231"/>
      <c r="RF56" s="228"/>
      <c r="RG56" s="207"/>
      <c r="RH56" s="229"/>
      <c r="RI56" s="209"/>
      <c r="RJ56" s="209" t="e">
        <f t="shared" si="191"/>
        <v>#N/A</v>
      </c>
      <c r="RK56" s="199" t="e">
        <f t="shared" si="192"/>
        <v>#N/A</v>
      </c>
      <c r="RL56" s="200" t="e">
        <f t="shared" si="193"/>
        <v>#N/A</v>
      </c>
      <c r="RM56" s="200">
        <f t="shared" si="194"/>
        <v>0</v>
      </c>
      <c r="RN56" s="200">
        <f t="shared" si="195"/>
        <v>0</v>
      </c>
      <c r="RO56" s="200" t="e">
        <f t="shared" si="196"/>
        <v>#N/A</v>
      </c>
      <c r="RP56" s="210">
        <f t="shared" si="197"/>
        <v>0</v>
      </c>
      <c r="RQ56" s="202">
        <f t="shared" si="198"/>
        <v>0</v>
      </c>
      <c r="RT56" s="230"/>
      <c r="RU56" s="170"/>
      <c r="RV56" s="231"/>
      <c r="RW56" s="228"/>
      <c r="RX56" s="207"/>
      <c r="RY56" s="229"/>
      <c r="RZ56" s="209"/>
      <c r="SA56" s="209" t="e">
        <f t="shared" si="199"/>
        <v>#N/A</v>
      </c>
      <c r="SB56" s="199" t="e">
        <f t="shared" si="200"/>
        <v>#N/A</v>
      </c>
      <c r="SC56" s="200" t="e">
        <f t="shared" si="201"/>
        <v>#N/A</v>
      </c>
      <c r="SD56" s="200">
        <f t="shared" si="202"/>
        <v>0</v>
      </c>
      <c r="SE56" s="200">
        <f t="shared" si="203"/>
        <v>0</v>
      </c>
      <c r="SF56" s="200" t="e">
        <f t="shared" si="204"/>
        <v>#N/A</v>
      </c>
      <c r="SG56" s="210">
        <f t="shared" si="205"/>
        <v>0</v>
      </c>
      <c r="SH56" s="202">
        <f t="shared" si="206"/>
        <v>0</v>
      </c>
      <c r="SK56" s="230"/>
      <c r="SL56" s="170"/>
      <c r="SM56" s="231"/>
      <c r="SN56" s="228"/>
      <c r="SO56" s="207"/>
      <c r="SP56" s="229"/>
      <c r="SQ56" s="209"/>
      <c r="SR56" s="209" t="e">
        <f t="shared" si="207"/>
        <v>#N/A</v>
      </c>
      <c r="SS56" s="199" t="e">
        <f t="shared" si="208"/>
        <v>#N/A</v>
      </c>
      <c r="ST56" s="200" t="e">
        <f t="shared" si="209"/>
        <v>#N/A</v>
      </c>
      <c r="SU56" s="200">
        <f t="shared" si="210"/>
        <v>0</v>
      </c>
      <c r="SV56" s="200">
        <f t="shared" si="211"/>
        <v>0</v>
      </c>
      <c r="SW56" s="200" t="e">
        <f t="shared" si="212"/>
        <v>#N/A</v>
      </c>
      <c r="SX56" s="210">
        <f t="shared" si="213"/>
        <v>0</v>
      </c>
      <c r="SY56" s="202">
        <f t="shared" si="214"/>
        <v>0</v>
      </c>
    </row>
    <row r="57" spans="2:519" ht="99" customHeight="1" thickTop="1" thickBot="1">
      <c r="B57" s="203" t="s">
        <v>215</v>
      </c>
      <c r="C57" s="240">
        <v>4.1399999999999997</v>
      </c>
      <c r="D57" s="171" t="s">
        <v>276</v>
      </c>
      <c r="E57" s="241" t="s">
        <v>144</v>
      </c>
      <c r="F57" s="228">
        <v>1</v>
      </c>
      <c r="G57" s="207">
        <v>0</v>
      </c>
      <c r="H57" s="229">
        <f t="shared" si="523"/>
        <v>0</v>
      </c>
      <c r="I57" s="646"/>
      <c r="L57" s="375" t="s">
        <v>215</v>
      </c>
      <c r="M57" s="414">
        <v>4.1399999999999997</v>
      </c>
      <c r="N57" s="415" t="s">
        <v>276</v>
      </c>
      <c r="O57" s="416" t="s">
        <v>144</v>
      </c>
      <c r="P57" s="401">
        <v>1</v>
      </c>
      <c r="Q57" s="380">
        <v>150000</v>
      </c>
      <c r="R57" s="402">
        <f t="shared" si="524"/>
        <v>150000</v>
      </c>
      <c r="S57" s="162">
        <f t="shared" si="423"/>
        <v>1</v>
      </c>
      <c r="T57" s="190">
        <f t="shared" si="11"/>
        <v>1</v>
      </c>
      <c r="U57" s="190">
        <f t="shared" si="216"/>
        <v>1</v>
      </c>
      <c r="V57" s="190">
        <f t="shared" si="12"/>
        <v>1</v>
      </c>
      <c r="W57" s="190">
        <f t="shared" si="13"/>
        <v>1</v>
      </c>
      <c r="X57" s="200">
        <f t="shared" si="14"/>
        <v>1</v>
      </c>
      <c r="Y57" s="210">
        <f t="shared" si="15"/>
        <v>150000</v>
      </c>
      <c r="Z57" s="202">
        <f t="shared" si="16"/>
        <v>0</v>
      </c>
      <c r="AA57" s="185"/>
      <c r="AB57" s="185"/>
      <c r="AC57" s="375" t="s">
        <v>215</v>
      </c>
      <c r="AD57" s="414">
        <v>4.1399999999999997</v>
      </c>
      <c r="AE57" s="415" t="s">
        <v>276</v>
      </c>
      <c r="AF57" s="416" t="s">
        <v>144</v>
      </c>
      <c r="AG57" s="401">
        <v>1</v>
      </c>
      <c r="AH57" s="380">
        <v>44820</v>
      </c>
      <c r="AI57" s="402">
        <f t="shared" si="525"/>
        <v>44820</v>
      </c>
      <c r="AJ57" s="162">
        <f t="shared" si="424"/>
        <v>1</v>
      </c>
      <c r="AK57" s="190">
        <f t="shared" si="425"/>
        <v>1</v>
      </c>
      <c r="AL57" s="190">
        <f t="shared" si="426"/>
        <v>1</v>
      </c>
      <c r="AM57" s="190">
        <f t="shared" si="427"/>
        <v>1</v>
      </c>
      <c r="AN57" s="190">
        <f t="shared" si="428"/>
        <v>1</v>
      </c>
      <c r="AO57" s="200">
        <f t="shared" si="429"/>
        <v>1</v>
      </c>
      <c r="AP57" s="210">
        <f t="shared" si="430"/>
        <v>44820</v>
      </c>
      <c r="AQ57" s="202">
        <f t="shared" si="431"/>
        <v>0</v>
      </c>
      <c r="AR57" s="185"/>
      <c r="AS57" s="185"/>
      <c r="AT57" s="461" t="s">
        <v>215</v>
      </c>
      <c r="AU57" s="509">
        <v>4.1399999999999997</v>
      </c>
      <c r="AV57" s="171" t="s">
        <v>276</v>
      </c>
      <c r="AW57" s="510" t="s">
        <v>144</v>
      </c>
      <c r="AX57" s="464">
        <v>1</v>
      </c>
      <c r="AY57" s="455">
        <v>630000</v>
      </c>
      <c r="AZ57" s="466">
        <f t="shared" si="526"/>
        <v>630000</v>
      </c>
      <c r="BA57" s="162">
        <f t="shared" si="432"/>
        <v>1</v>
      </c>
      <c r="BB57" s="190">
        <f t="shared" si="433"/>
        <v>1</v>
      </c>
      <c r="BC57" s="190">
        <f t="shared" si="434"/>
        <v>1</v>
      </c>
      <c r="BD57" s="190">
        <f t="shared" si="435"/>
        <v>1</v>
      </c>
      <c r="BE57" s="190">
        <f t="shared" si="436"/>
        <v>1</v>
      </c>
      <c r="BF57" s="200">
        <f t="shared" si="437"/>
        <v>1</v>
      </c>
      <c r="BG57" s="210">
        <f t="shared" si="438"/>
        <v>630000</v>
      </c>
      <c r="BH57" s="202">
        <f t="shared" si="439"/>
        <v>0</v>
      </c>
      <c r="BK57" s="461" t="s">
        <v>215</v>
      </c>
      <c r="BL57" s="544">
        <v>4.1399999999999997</v>
      </c>
      <c r="BM57" s="545" t="s">
        <v>276</v>
      </c>
      <c r="BN57" s="546" t="s">
        <v>144</v>
      </c>
      <c r="BO57" s="536">
        <v>1</v>
      </c>
      <c r="BP57" s="380">
        <v>59510.069999999985</v>
      </c>
      <c r="BQ57" s="537">
        <f t="shared" si="533"/>
        <v>59510.069999999985</v>
      </c>
      <c r="BR57" s="162">
        <f t="shared" si="441"/>
        <v>1</v>
      </c>
      <c r="BS57" s="190">
        <f t="shared" si="442"/>
        <v>1</v>
      </c>
      <c r="BT57" s="190">
        <f t="shared" si="443"/>
        <v>1</v>
      </c>
      <c r="BU57" s="190">
        <f t="shared" si="444"/>
        <v>1</v>
      </c>
      <c r="BV57" s="190">
        <f t="shared" si="445"/>
        <v>1</v>
      </c>
      <c r="BW57" s="200">
        <f t="shared" si="446"/>
        <v>1</v>
      </c>
      <c r="BX57" s="210">
        <f t="shared" si="447"/>
        <v>59510</v>
      </c>
      <c r="BY57" s="202">
        <f t="shared" si="448"/>
        <v>6.9999999985157046E-2</v>
      </c>
      <c r="CB57" s="461" t="s">
        <v>215</v>
      </c>
      <c r="CC57" s="544">
        <v>4.1399999999999997</v>
      </c>
      <c r="CD57" s="545" t="s">
        <v>276</v>
      </c>
      <c r="CE57" s="546" t="s">
        <v>144</v>
      </c>
      <c r="CF57" s="536">
        <v>1</v>
      </c>
      <c r="CG57" s="380">
        <v>150000</v>
      </c>
      <c r="CH57" s="537">
        <f t="shared" si="527"/>
        <v>150000</v>
      </c>
      <c r="CI57" s="162">
        <f t="shared" si="449"/>
        <v>1</v>
      </c>
      <c r="CJ57" s="190">
        <f t="shared" si="450"/>
        <v>1</v>
      </c>
      <c r="CK57" s="190">
        <f t="shared" si="451"/>
        <v>1</v>
      </c>
      <c r="CL57" s="190">
        <f t="shared" si="452"/>
        <v>1</v>
      </c>
      <c r="CM57" s="190">
        <f t="shared" si="453"/>
        <v>1</v>
      </c>
      <c r="CN57" s="200">
        <f t="shared" si="454"/>
        <v>1</v>
      </c>
      <c r="CO57" s="210">
        <f t="shared" si="455"/>
        <v>150000</v>
      </c>
      <c r="CP57" s="202">
        <f t="shared" si="456"/>
        <v>0</v>
      </c>
      <c r="CS57" s="461" t="s">
        <v>215</v>
      </c>
      <c r="CT57" s="544">
        <v>4.1399999999999997</v>
      </c>
      <c r="CU57" s="545" t="s">
        <v>276</v>
      </c>
      <c r="CV57" s="546" t="s">
        <v>144</v>
      </c>
      <c r="CW57" s="536">
        <v>1</v>
      </c>
      <c r="CX57" s="565">
        <v>213221</v>
      </c>
      <c r="CY57" s="537">
        <f t="shared" si="534"/>
        <v>213221</v>
      </c>
      <c r="CZ57" s="162">
        <f t="shared" si="458"/>
        <v>1</v>
      </c>
      <c r="DA57" s="190">
        <f t="shared" si="459"/>
        <v>1</v>
      </c>
      <c r="DB57" s="190">
        <f t="shared" si="460"/>
        <v>1</v>
      </c>
      <c r="DC57" s="190">
        <f t="shared" si="461"/>
        <v>1</v>
      </c>
      <c r="DD57" s="190">
        <f t="shared" si="462"/>
        <v>1</v>
      </c>
      <c r="DE57" s="200">
        <f t="shared" si="463"/>
        <v>1</v>
      </c>
      <c r="DF57" s="210">
        <f t="shared" si="464"/>
        <v>213221</v>
      </c>
      <c r="DG57" s="202">
        <f t="shared" si="465"/>
        <v>0</v>
      </c>
      <c r="DJ57" s="461" t="s">
        <v>215</v>
      </c>
      <c r="DK57" s="544">
        <v>4.1399999999999997</v>
      </c>
      <c r="DL57" s="545" t="s">
        <v>276</v>
      </c>
      <c r="DM57" s="546" t="s">
        <v>144</v>
      </c>
      <c r="DN57" s="536">
        <v>1</v>
      </c>
      <c r="DO57" s="380">
        <v>160170.57</v>
      </c>
      <c r="DP57" s="537">
        <f t="shared" si="528"/>
        <v>160170.57</v>
      </c>
      <c r="DQ57" s="162">
        <f t="shared" si="466"/>
        <v>1</v>
      </c>
      <c r="DR57" s="190">
        <f t="shared" si="467"/>
        <v>1</v>
      </c>
      <c r="DS57" s="190">
        <f t="shared" si="468"/>
        <v>1</v>
      </c>
      <c r="DT57" s="190">
        <f t="shared" si="469"/>
        <v>1</v>
      </c>
      <c r="DU57" s="190">
        <f t="shared" si="470"/>
        <v>1</v>
      </c>
      <c r="DV57" s="200">
        <f t="shared" si="471"/>
        <v>1</v>
      </c>
      <c r="DW57" s="210">
        <f t="shared" si="472"/>
        <v>160171</v>
      </c>
      <c r="DX57" s="202">
        <f t="shared" si="473"/>
        <v>-0.42999999999301508</v>
      </c>
      <c r="EA57" s="461" t="s">
        <v>215</v>
      </c>
      <c r="EB57" s="544">
        <v>4.1399999999999997</v>
      </c>
      <c r="EC57" s="545" t="s">
        <v>276</v>
      </c>
      <c r="ED57" s="546" t="s">
        <v>144</v>
      </c>
      <c r="EE57" s="536">
        <v>1</v>
      </c>
      <c r="EF57" s="380">
        <v>61300</v>
      </c>
      <c r="EG57" s="381">
        <f t="shared" si="47"/>
        <v>61300</v>
      </c>
      <c r="EH57" s="162">
        <f t="shared" si="474"/>
        <v>1</v>
      </c>
      <c r="EI57" s="190">
        <f t="shared" si="475"/>
        <v>1</v>
      </c>
      <c r="EJ57" s="190">
        <f t="shared" si="476"/>
        <v>1</v>
      </c>
      <c r="EK57" s="190">
        <f t="shared" si="477"/>
        <v>1</v>
      </c>
      <c r="EL57" s="190">
        <f t="shared" si="478"/>
        <v>1</v>
      </c>
      <c r="EM57" s="200">
        <f t="shared" si="479"/>
        <v>1</v>
      </c>
      <c r="EN57" s="210">
        <f t="shared" si="480"/>
        <v>61300</v>
      </c>
      <c r="EO57" s="202">
        <f t="shared" si="481"/>
        <v>0</v>
      </c>
      <c r="ER57" s="461" t="s">
        <v>215</v>
      </c>
      <c r="ES57" s="544">
        <v>4.1399999999999997</v>
      </c>
      <c r="ET57" s="545" t="s">
        <v>276</v>
      </c>
      <c r="EU57" s="546" t="s">
        <v>144</v>
      </c>
      <c r="EV57" s="536">
        <v>1</v>
      </c>
      <c r="EW57" s="380">
        <v>59213.999999999993</v>
      </c>
      <c r="EX57" s="537">
        <f t="shared" si="535"/>
        <v>59213.999999999993</v>
      </c>
      <c r="EY57" s="162">
        <f t="shared" si="483"/>
        <v>1</v>
      </c>
      <c r="EZ57" s="190">
        <f t="shared" si="484"/>
        <v>1</v>
      </c>
      <c r="FA57" s="190">
        <f t="shared" si="485"/>
        <v>1</v>
      </c>
      <c r="FB57" s="190">
        <f t="shared" si="486"/>
        <v>1</v>
      </c>
      <c r="FC57" s="190">
        <f t="shared" si="487"/>
        <v>1</v>
      </c>
      <c r="FD57" s="200">
        <f t="shared" si="488"/>
        <v>1</v>
      </c>
      <c r="FE57" s="210">
        <f t="shared" si="489"/>
        <v>59214</v>
      </c>
      <c r="FF57" s="202">
        <f t="shared" si="490"/>
        <v>0</v>
      </c>
      <c r="FI57" s="461" t="s">
        <v>215</v>
      </c>
      <c r="FJ57" s="544">
        <v>4.1399999999999997</v>
      </c>
      <c r="FK57" s="545" t="s">
        <v>276</v>
      </c>
      <c r="FL57" s="546" t="s">
        <v>144</v>
      </c>
      <c r="FM57" s="536">
        <v>1</v>
      </c>
      <c r="FN57" s="380">
        <v>111092</v>
      </c>
      <c r="FO57" s="537">
        <f t="shared" si="529"/>
        <v>111092</v>
      </c>
      <c r="FP57" s="162">
        <f t="shared" si="491"/>
        <v>1</v>
      </c>
      <c r="FQ57" s="190">
        <f t="shared" si="492"/>
        <v>1</v>
      </c>
      <c r="FR57" s="190">
        <f t="shared" si="493"/>
        <v>1</v>
      </c>
      <c r="FS57" s="190">
        <f t="shared" si="494"/>
        <v>1</v>
      </c>
      <c r="FT57" s="190">
        <f t="shared" si="495"/>
        <v>1</v>
      </c>
      <c r="FU57" s="200">
        <f t="shared" si="496"/>
        <v>1</v>
      </c>
      <c r="FV57" s="210">
        <f t="shared" si="497"/>
        <v>111092</v>
      </c>
      <c r="FW57" s="202">
        <f t="shared" si="498"/>
        <v>0</v>
      </c>
      <c r="FZ57" s="461" t="s">
        <v>215</v>
      </c>
      <c r="GA57" s="544">
        <v>4.1399999999999997</v>
      </c>
      <c r="GB57" s="545" t="s">
        <v>276</v>
      </c>
      <c r="GC57" s="546" t="s">
        <v>144</v>
      </c>
      <c r="GD57" s="536">
        <v>1</v>
      </c>
      <c r="GE57" s="582">
        <v>76930</v>
      </c>
      <c r="GF57" s="537">
        <f t="shared" si="530"/>
        <v>76930</v>
      </c>
      <c r="GG57" s="162">
        <f t="shared" si="499"/>
        <v>1</v>
      </c>
      <c r="GH57" s="190">
        <f t="shared" si="500"/>
        <v>1</v>
      </c>
      <c r="GI57" s="190">
        <f t="shared" si="501"/>
        <v>1</v>
      </c>
      <c r="GJ57" s="190">
        <f t="shared" si="502"/>
        <v>1</v>
      </c>
      <c r="GK57" s="190">
        <f t="shared" si="503"/>
        <v>1</v>
      </c>
      <c r="GL57" s="200">
        <f t="shared" si="504"/>
        <v>1</v>
      </c>
      <c r="GM57" s="210">
        <f t="shared" si="505"/>
        <v>76930</v>
      </c>
      <c r="GN57" s="202">
        <f t="shared" si="506"/>
        <v>0</v>
      </c>
      <c r="GQ57" s="461" t="s">
        <v>215</v>
      </c>
      <c r="GR57" s="544">
        <v>4.1399999999999997</v>
      </c>
      <c r="GS57" s="545" t="s">
        <v>276</v>
      </c>
      <c r="GT57" s="546" t="s">
        <v>144</v>
      </c>
      <c r="GU57" s="536">
        <v>1</v>
      </c>
      <c r="GV57" s="380">
        <v>90000</v>
      </c>
      <c r="GW57" s="537">
        <f t="shared" si="531"/>
        <v>90000</v>
      </c>
      <c r="GX57" s="162">
        <f t="shared" si="507"/>
        <v>1</v>
      </c>
      <c r="GY57" s="190">
        <f t="shared" si="508"/>
        <v>1</v>
      </c>
      <c r="GZ57" s="190">
        <f t="shared" si="509"/>
        <v>1</v>
      </c>
      <c r="HA57" s="190">
        <f t="shared" si="510"/>
        <v>1</v>
      </c>
      <c r="HB57" s="190">
        <f t="shared" si="511"/>
        <v>1</v>
      </c>
      <c r="HC57" s="200">
        <f t="shared" si="512"/>
        <v>1</v>
      </c>
      <c r="HD57" s="210">
        <f t="shared" si="513"/>
        <v>90000</v>
      </c>
      <c r="HE57" s="202">
        <f t="shared" si="514"/>
        <v>0</v>
      </c>
      <c r="HH57" s="461" t="s">
        <v>215</v>
      </c>
      <c r="HI57" s="544">
        <v>4.1399999999999997</v>
      </c>
      <c r="HJ57" s="545" t="s">
        <v>276</v>
      </c>
      <c r="HK57" s="546" t="s">
        <v>144</v>
      </c>
      <c r="HL57" s="536">
        <v>1</v>
      </c>
      <c r="HM57" s="380">
        <v>148200</v>
      </c>
      <c r="HN57" s="537">
        <f t="shared" si="532"/>
        <v>148200</v>
      </c>
      <c r="HO57" s="162">
        <f t="shared" si="515"/>
        <v>1</v>
      </c>
      <c r="HP57" s="190">
        <f t="shared" si="516"/>
        <v>1</v>
      </c>
      <c r="HQ57" s="190">
        <f t="shared" si="517"/>
        <v>1</v>
      </c>
      <c r="HR57" s="190">
        <f t="shared" si="518"/>
        <v>1</v>
      </c>
      <c r="HS57" s="190">
        <f t="shared" si="519"/>
        <v>1</v>
      </c>
      <c r="HT57" s="200">
        <f t="shared" si="520"/>
        <v>1</v>
      </c>
      <c r="HU57" s="210">
        <f t="shared" si="521"/>
        <v>148200</v>
      </c>
      <c r="HV57" s="202">
        <f t="shared" si="522"/>
        <v>0</v>
      </c>
      <c r="HY57" s="240"/>
      <c r="HZ57" s="170"/>
      <c r="IA57" s="205"/>
      <c r="IB57" s="228"/>
      <c r="IC57" s="207"/>
      <c r="ID57" s="229"/>
      <c r="IE57" s="209"/>
      <c r="IF57" s="209" t="e">
        <f t="shared" si="79"/>
        <v>#N/A</v>
      </c>
      <c r="IG57" s="199" t="e">
        <f t="shared" si="80"/>
        <v>#N/A</v>
      </c>
      <c r="IH57" s="200" t="e">
        <f t="shared" si="81"/>
        <v>#N/A</v>
      </c>
      <c r="II57" s="200">
        <f t="shared" si="82"/>
        <v>0</v>
      </c>
      <c r="IJ57" s="200">
        <f t="shared" si="83"/>
        <v>0</v>
      </c>
      <c r="IK57" s="200" t="e">
        <f t="shared" si="84"/>
        <v>#N/A</v>
      </c>
      <c r="IL57" s="210">
        <f t="shared" si="85"/>
        <v>0</v>
      </c>
      <c r="IM57" s="202">
        <f t="shared" si="86"/>
        <v>0</v>
      </c>
      <c r="IP57" s="240"/>
      <c r="IQ57" s="170"/>
      <c r="IR57" s="205"/>
      <c r="IS57" s="228"/>
      <c r="IT57" s="207"/>
      <c r="IU57" s="229"/>
      <c r="IV57" s="209"/>
      <c r="IW57" s="209" t="e">
        <f t="shared" si="87"/>
        <v>#N/A</v>
      </c>
      <c r="IX57" s="199" t="e">
        <f t="shared" si="88"/>
        <v>#N/A</v>
      </c>
      <c r="IY57" s="200" t="e">
        <f t="shared" si="89"/>
        <v>#N/A</v>
      </c>
      <c r="IZ57" s="200">
        <f t="shared" si="90"/>
        <v>0</v>
      </c>
      <c r="JA57" s="200">
        <f t="shared" si="91"/>
        <v>0</v>
      </c>
      <c r="JB57" s="200" t="e">
        <f t="shared" si="92"/>
        <v>#N/A</v>
      </c>
      <c r="JC57" s="210">
        <f t="shared" si="93"/>
        <v>0</v>
      </c>
      <c r="JD57" s="202">
        <f t="shared" si="94"/>
        <v>0</v>
      </c>
      <c r="JG57" s="240"/>
      <c r="JH57" s="170"/>
      <c r="JI57" s="205"/>
      <c r="JJ57" s="228"/>
      <c r="JK57" s="207"/>
      <c r="JL57" s="229"/>
      <c r="JM57" s="209"/>
      <c r="JN57" s="209" t="e">
        <f t="shared" si="95"/>
        <v>#N/A</v>
      </c>
      <c r="JO57" s="199" t="e">
        <f t="shared" si="96"/>
        <v>#N/A</v>
      </c>
      <c r="JP57" s="200" t="e">
        <f t="shared" si="97"/>
        <v>#N/A</v>
      </c>
      <c r="JQ57" s="200">
        <f t="shared" si="98"/>
        <v>0</v>
      </c>
      <c r="JR57" s="200">
        <f t="shared" si="99"/>
        <v>0</v>
      </c>
      <c r="JS57" s="200" t="e">
        <f t="shared" si="100"/>
        <v>#N/A</v>
      </c>
      <c r="JT57" s="210">
        <f t="shared" si="101"/>
        <v>0</v>
      </c>
      <c r="JU57" s="202">
        <f t="shared" si="102"/>
        <v>0</v>
      </c>
      <c r="JX57" s="240"/>
      <c r="JY57" s="170"/>
      <c r="JZ57" s="205"/>
      <c r="KA57" s="228"/>
      <c r="KB57" s="207"/>
      <c r="KC57" s="229"/>
      <c r="KD57" s="209"/>
      <c r="KE57" s="209" t="e">
        <f t="shared" si="103"/>
        <v>#N/A</v>
      </c>
      <c r="KF57" s="199" t="e">
        <f t="shared" si="104"/>
        <v>#N/A</v>
      </c>
      <c r="KG57" s="200" t="e">
        <f t="shared" si="105"/>
        <v>#N/A</v>
      </c>
      <c r="KH57" s="200">
        <f t="shared" si="106"/>
        <v>0</v>
      </c>
      <c r="KI57" s="200">
        <f t="shared" si="107"/>
        <v>0</v>
      </c>
      <c r="KJ57" s="200" t="e">
        <f t="shared" si="108"/>
        <v>#N/A</v>
      </c>
      <c r="KK57" s="210">
        <f t="shared" si="109"/>
        <v>0</v>
      </c>
      <c r="KL57" s="202">
        <f t="shared" si="110"/>
        <v>0</v>
      </c>
      <c r="KO57" s="240"/>
      <c r="KP57" s="170"/>
      <c r="KQ57" s="205"/>
      <c r="KR57" s="228"/>
      <c r="KS57" s="207"/>
      <c r="KT57" s="229"/>
      <c r="KU57" s="209"/>
      <c r="KV57" s="209" t="e">
        <f t="shared" si="111"/>
        <v>#N/A</v>
      </c>
      <c r="KW57" s="199" t="e">
        <f t="shared" si="112"/>
        <v>#N/A</v>
      </c>
      <c r="KX57" s="200" t="e">
        <f t="shared" si="113"/>
        <v>#N/A</v>
      </c>
      <c r="KY57" s="200">
        <f t="shared" si="114"/>
        <v>0</v>
      </c>
      <c r="KZ57" s="200">
        <f t="shared" si="115"/>
        <v>0</v>
      </c>
      <c r="LA57" s="200" t="e">
        <f t="shared" si="116"/>
        <v>#N/A</v>
      </c>
      <c r="LB57" s="210">
        <f t="shared" si="117"/>
        <v>0</v>
      </c>
      <c r="LC57" s="202">
        <f t="shared" si="118"/>
        <v>0</v>
      </c>
      <c r="LF57" s="240"/>
      <c r="LG57" s="170"/>
      <c r="LH57" s="205"/>
      <c r="LI57" s="228"/>
      <c r="LJ57" s="207"/>
      <c r="LK57" s="229"/>
      <c r="LL57" s="209"/>
      <c r="LM57" s="209" t="e">
        <f t="shared" si="119"/>
        <v>#N/A</v>
      </c>
      <c r="LN57" s="199" t="e">
        <f t="shared" si="120"/>
        <v>#N/A</v>
      </c>
      <c r="LO57" s="200" t="e">
        <f t="shared" si="121"/>
        <v>#N/A</v>
      </c>
      <c r="LP57" s="200">
        <f t="shared" si="122"/>
        <v>0</v>
      </c>
      <c r="LQ57" s="200">
        <f t="shared" si="123"/>
        <v>0</v>
      </c>
      <c r="LR57" s="200" t="e">
        <f t="shared" si="124"/>
        <v>#N/A</v>
      </c>
      <c r="LS57" s="210">
        <f t="shared" si="125"/>
        <v>0</v>
      </c>
      <c r="LT57" s="202">
        <f t="shared" si="126"/>
        <v>0</v>
      </c>
      <c r="LW57" s="240"/>
      <c r="LX57" s="170"/>
      <c r="LY57" s="205"/>
      <c r="LZ57" s="228"/>
      <c r="MA57" s="207"/>
      <c r="MB57" s="229"/>
      <c r="MC57" s="209"/>
      <c r="MD57" s="209" t="e">
        <f t="shared" si="127"/>
        <v>#N/A</v>
      </c>
      <c r="ME57" s="199" t="e">
        <f t="shared" si="128"/>
        <v>#N/A</v>
      </c>
      <c r="MF57" s="200" t="e">
        <f t="shared" si="129"/>
        <v>#N/A</v>
      </c>
      <c r="MG57" s="200">
        <f t="shared" si="130"/>
        <v>0</v>
      </c>
      <c r="MH57" s="200">
        <f t="shared" si="131"/>
        <v>0</v>
      </c>
      <c r="MI57" s="200" t="e">
        <f t="shared" si="132"/>
        <v>#N/A</v>
      </c>
      <c r="MJ57" s="210">
        <f t="shared" si="133"/>
        <v>0</v>
      </c>
      <c r="MK57" s="202">
        <f t="shared" si="134"/>
        <v>0</v>
      </c>
      <c r="MN57" s="240"/>
      <c r="MO57" s="170"/>
      <c r="MP57" s="205"/>
      <c r="MQ57" s="228"/>
      <c r="MR57" s="207"/>
      <c r="MS57" s="229"/>
      <c r="MT57" s="209"/>
      <c r="MU57" s="209" t="e">
        <f t="shared" si="135"/>
        <v>#N/A</v>
      </c>
      <c r="MV57" s="199" t="e">
        <f t="shared" si="136"/>
        <v>#N/A</v>
      </c>
      <c r="MW57" s="200" t="e">
        <f t="shared" si="137"/>
        <v>#N/A</v>
      </c>
      <c r="MX57" s="200">
        <f t="shared" si="138"/>
        <v>0</v>
      </c>
      <c r="MY57" s="200">
        <f t="shared" si="139"/>
        <v>0</v>
      </c>
      <c r="MZ57" s="200" t="e">
        <f t="shared" si="140"/>
        <v>#N/A</v>
      </c>
      <c r="NA57" s="210">
        <f t="shared" si="141"/>
        <v>0</v>
      </c>
      <c r="NB57" s="202">
        <f t="shared" si="142"/>
        <v>0</v>
      </c>
      <c r="NE57" s="240"/>
      <c r="NF57" s="170"/>
      <c r="NG57" s="205"/>
      <c r="NH57" s="228"/>
      <c r="NI57" s="207"/>
      <c r="NJ57" s="229"/>
      <c r="NK57" s="209"/>
      <c r="NL57" s="209" t="e">
        <f t="shared" si="143"/>
        <v>#N/A</v>
      </c>
      <c r="NM57" s="199" t="e">
        <f t="shared" si="144"/>
        <v>#N/A</v>
      </c>
      <c r="NN57" s="200" t="e">
        <f t="shared" si="145"/>
        <v>#N/A</v>
      </c>
      <c r="NO57" s="200">
        <f t="shared" si="146"/>
        <v>0</v>
      </c>
      <c r="NP57" s="200">
        <f t="shared" si="147"/>
        <v>0</v>
      </c>
      <c r="NQ57" s="200" t="e">
        <f t="shared" si="148"/>
        <v>#N/A</v>
      </c>
      <c r="NR57" s="210">
        <f t="shared" si="149"/>
        <v>0</v>
      </c>
      <c r="NS57" s="202">
        <f t="shared" si="150"/>
        <v>0</v>
      </c>
      <c r="NV57" s="240"/>
      <c r="NW57" s="170"/>
      <c r="NX57" s="205"/>
      <c r="NY57" s="228"/>
      <c r="NZ57" s="207"/>
      <c r="OA57" s="229"/>
      <c r="OB57" s="209"/>
      <c r="OC57" s="209" t="e">
        <f t="shared" si="151"/>
        <v>#N/A</v>
      </c>
      <c r="OD57" s="199" t="e">
        <f t="shared" si="152"/>
        <v>#N/A</v>
      </c>
      <c r="OE57" s="200" t="e">
        <f t="shared" si="153"/>
        <v>#N/A</v>
      </c>
      <c r="OF57" s="200">
        <f t="shared" si="154"/>
        <v>0</v>
      </c>
      <c r="OG57" s="200">
        <f t="shared" si="155"/>
        <v>0</v>
      </c>
      <c r="OH57" s="200" t="e">
        <f t="shared" si="156"/>
        <v>#N/A</v>
      </c>
      <c r="OI57" s="210">
        <f t="shared" si="157"/>
        <v>0</v>
      </c>
      <c r="OJ57" s="202">
        <f t="shared" si="158"/>
        <v>0</v>
      </c>
      <c r="OM57" s="240"/>
      <c r="ON57" s="170"/>
      <c r="OO57" s="205"/>
      <c r="OP57" s="228"/>
      <c r="OQ57" s="207"/>
      <c r="OR57" s="229"/>
      <c r="OS57" s="209"/>
      <c r="OT57" s="209" t="e">
        <f t="shared" si="159"/>
        <v>#N/A</v>
      </c>
      <c r="OU57" s="199" t="e">
        <f t="shared" si="160"/>
        <v>#N/A</v>
      </c>
      <c r="OV57" s="200" t="e">
        <f t="shared" si="161"/>
        <v>#N/A</v>
      </c>
      <c r="OW57" s="200">
        <f t="shared" si="162"/>
        <v>0</v>
      </c>
      <c r="OX57" s="200">
        <f t="shared" si="163"/>
        <v>0</v>
      </c>
      <c r="OY57" s="200" t="e">
        <f t="shared" si="164"/>
        <v>#N/A</v>
      </c>
      <c r="OZ57" s="210">
        <f t="shared" si="165"/>
        <v>0</v>
      </c>
      <c r="PA57" s="202">
        <f t="shared" si="166"/>
        <v>0</v>
      </c>
      <c r="PD57" s="240"/>
      <c r="PE57" s="170"/>
      <c r="PF57" s="205"/>
      <c r="PG57" s="228"/>
      <c r="PH57" s="207"/>
      <c r="PI57" s="229"/>
      <c r="PJ57" s="209"/>
      <c r="PK57" s="209" t="e">
        <f t="shared" si="167"/>
        <v>#N/A</v>
      </c>
      <c r="PL57" s="199" t="e">
        <f t="shared" si="168"/>
        <v>#N/A</v>
      </c>
      <c r="PM57" s="200" t="e">
        <f t="shared" si="169"/>
        <v>#N/A</v>
      </c>
      <c r="PN57" s="200">
        <f t="shared" si="170"/>
        <v>0</v>
      </c>
      <c r="PO57" s="200">
        <f t="shared" si="171"/>
        <v>0</v>
      </c>
      <c r="PP57" s="200" t="e">
        <f t="shared" si="172"/>
        <v>#N/A</v>
      </c>
      <c r="PQ57" s="210">
        <f t="shared" si="173"/>
        <v>0</v>
      </c>
      <c r="PR57" s="202">
        <f t="shared" si="174"/>
        <v>0</v>
      </c>
      <c r="PU57" s="240"/>
      <c r="PV57" s="170"/>
      <c r="PW57" s="205"/>
      <c r="PX57" s="228"/>
      <c r="PY57" s="207"/>
      <c r="PZ57" s="229"/>
      <c r="QA57" s="209"/>
      <c r="QB57" s="209" t="e">
        <f t="shared" si="175"/>
        <v>#N/A</v>
      </c>
      <c r="QC57" s="199" t="e">
        <f t="shared" si="176"/>
        <v>#N/A</v>
      </c>
      <c r="QD57" s="200" t="e">
        <f t="shared" si="177"/>
        <v>#N/A</v>
      </c>
      <c r="QE57" s="200">
        <f t="shared" si="178"/>
        <v>0</v>
      </c>
      <c r="QF57" s="200">
        <f t="shared" si="179"/>
        <v>0</v>
      </c>
      <c r="QG57" s="200" t="e">
        <f t="shared" si="180"/>
        <v>#N/A</v>
      </c>
      <c r="QH57" s="210">
        <f t="shared" si="181"/>
        <v>0</v>
      </c>
      <c r="QI57" s="202">
        <f t="shared" si="182"/>
        <v>0</v>
      </c>
      <c r="QL57" s="240"/>
      <c r="QM57" s="170"/>
      <c r="QN57" s="205"/>
      <c r="QO57" s="228"/>
      <c r="QP57" s="207"/>
      <c r="QQ57" s="229"/>
      <c r="QR57" s="209"/>
      <c r="QS57" s="209" t="e">
        <f t="shared" si="183"/>
        <v>#N/A</v>
      </c>
      <c r="QT57" s="199" t="e">
        <f t="shared" si="184"/>
        <v>#N/A</v>
      </c>
      <c r="QU57" s="200" t="e">
        <f t="shared" si="185"/>
        <v>#N/A</v>
      </c>
      <c r="QV57" s="200">
        <f t="shared" si="186"/>
        <v>0</v>
      </c>
      <c r="QW57" s="200">
        <f t="shared" si="187"/>
        <v>0</v>
      </c>
      <c r="QX57" s="200" t="e">
        <f t="shared" si="188"/>
        <v>#N/A</v>
      </c>
      <c r="QY57" s="210">
        <f t="shared" si="189"/>
        <v>0</v>
      </c>
      <c r="QZ57" s="202">
        <f t="shared" si="190"/>
        <v>0</v>
      </c>
      <c r="RC57" s="240"/>
      <c r="RD57" s="170"/>
      <c r="RE57" s="205"/>
      <c r="RF57" s="228"/>
      <c r="RG57" s="207"/>
      <c r="RH57" s="229"/>
      <c r="RI57" s="209"/>
      <c r="RJ57" s="209" t="e">
        <f t="shared" si="191"/>
        <v>#N/A</v>
      </c>
      <c r="RK57" s="199" t="e">
        <f t="shared" si="192"/>
        <v>#N/A</v>
      </c>
      <c r="RL57" s="200" t="e">
        <f t="shared" si="193"/>
        <v>#N/A</v>
      </c>
      <c r="RM57" s="200">
        <f t="shared" si="194"/>
        <v>0</v>
      </c>
      <c r="RN57" s="200">
        <f t="shared" si="195"/>
        <v>0</v>
      </c>
      <c r="RO57" s="200" t="e">
        <f t="shared" si="196"/>
        <v>#N/A</v>
      </c>
      <c r="RP57" s="210">
        <f t="shared" si="197"/>
        <v>0</v>
      </c>
      <c r="RQ57" s="202">
        <f t="shared" si="198"/>
        <v>0</v>
      </c>
      <c r="RT57" s="240"/>
      <c r="RU57" s="170"/>
      <c r="RV57" s="205"/>
      <c r="RW57" s="228"/>
      <c r="RX57" s="207"/>
      <c r="RY57" s="229"/>
      <c r="RZ57" s="209"/>
      <c r="SA57" s="209" t="e">
        <f t="shared" si="199"/>
        <v>#N/A</v>
      </c>
      <c r="SB57" s="199" t="e">
        <f t="shared" si="200"/>
        <v>#N/A</v>
      </c>
      <c r="SC57" s="200" t="e">
        <f t="shared" si="201"/>
        <v>#N/A</v>
      </c>
      <c r="SD57" s="200">
        <f t="shared" si="202"/>
        <v>0</v>
      </c>
      <c r="SE57" s="200">
        <f t="shared" si="203"/>
        <v>0</v>
      </c>
      <c r="SF57" s="200" t="e">
        <f t="shared" si="204"/>
        <v>#N/A</v>
      </c>
      <c r="SG57" s="210">
        <f t="shared" si="205"/>
        <v>0</v>
      </c>
      <c r="SH57" s="202">
        <f t="shared" si="206"/>
        <v>0</v>
      </c>
      <c r="SK57" s="240"/>
      <c r="SL57" s="170"/>
      <c r="SM57" s="205"/>
      <c r="SN57" s="228"/>
      <c r="SO57" s="207"/>
      <c r="SP57" s="229"/>
      <c r="SQ57" s="209"/>
      <c r="SR57" s="209" t="e">
        <f t="shared" si="207"/>
        <v>#N/A</v>
      </c>
      <c r="SS57" s="199" t="e">
        <f t="shared" si="208"/>
        <v>#N/A</v>
      </c>
      <c r="ST57" s="200" t="e">
        <f t="shared" si="209"/>
        <v>#N/A</v>
      </c>
      <c r="SU57" s="200">
        <f t="shared" si="210"/>
        <v>0</v>
      </c>
      <c r="SV57" s="200">
        <f t="shared" si="211"/>
        <v>0</v>
      </c>
      <c r="SW57" s="200" t="e">
        <f t="shared" si="212"/>
        <v>#N/A</v>
      </c>
      <c r="SX57" s="210">
        <f t="shared" si="213"/>
        <v>0</v>
      </c>
      <c r="SY57" s="202">
        <f t="shared" si="214"/>
        <v>0</v>
      </c>
    </row>
    <row r="58" spans="2:519" ht="66.75" customHeight="1" thickTop="1" thickBot="1">
      <c r="B58" s="203" t="s">
        <v>220</v>
      </c>
      <c r="C58" s="240">
        <v>4.1500000000000004</v>
      </c>
      <c r="D58" s="171" t="s">
        <v>277</v>
      </c>
      <c r="E58" s="227" t="s">
        <v>145</v>
      </c>
      <c r="F58" s="228">
        <v>1</v>
      </c>
      <c r="G58" s="207">
        <v>0</v>
      </c>
      <c r="H58" s="229">
        <f t="shared" si="523"/>
        <v>0</v>
      </c>
      <c r="I58" s="646"/>
      <c r="L58" s="375" t="s">
        <v>220</v>
      </c>
      <c r="M58" s="414">
        <v>4.1500000000000004</v>
      </c>
      <c r="N58" s="415" t="s">
        <v>277</v>
      </c>
      <c r="O58" s="400" t="s">
        <v>145</v>
      </c>
      <c r="P58" s="401">
        <v>1</v>
      </c>
      <c r="Q58" s="380">
        <v>120000</v>
      </c>
      <c r="R58" s="402">
        <f t="shared" si="524"/>
        <v>120000</v>
      </c>
      <c r="S58" s="162">
        <f t="shared" si="423"/>
        <v>1</v>
      </c>
      <c r="T58" s="190">
        <f t="shared" si="11"/>
        <v>1</v>
      </c>
      <c r="U58" s="190">
        <f t="shared" si="216"/>
        <v>1</v>
      </c>
      <c r="V58" s="190">
        <f t="shared" si="12"/>
        <v>1</v>
      </c>
      <c r="W58" s="190">
        <f t="shared" si="13"/>
        <v>1</v>
      </c>
      <c r="X58" s="200">
        <f t="shared" si="14"/>
        <v>1</v>
      </c>
      <c r="Y58" s="210">
        <f t="shared" si="15"/>
        <v>120000</v>
      </c>
      <c r="Z58" s="202">
        <f t="shared" si="16"/>
        <v>0</v>
      </c>
      <c r="AA58" s="185"/>
      <c r="AB58" s="185"/>
      <c r="AC58" s="446" t="s">
        <v>220</v>
      </c>
      <c r="AD58" s="413">
        <v>4.1500000000000004</v>
      </c>
      <c r="AE58" s="415" t="s">
        <v>277</v>
      </c>
      <c r="AF58" s="400" t="s">
        <v>145</v>
      </c>
      <c r="AG58" s="401">
        <v>1</v>
      </c>
      <c r="AH58" s="450">
        <v>130725</v>
      </c>
      <c r="AI58" s="402">
        <f t="shared" si="525"/>
        <v>130725</v>
      </c>
      <c r="AJ58" s="162">
        <f t="shared" si="424"/>
        <v>1</v>
      </c>
      <c r="AK58" s="190">
        <f t="shared" si="425"/>
        <v>1</v>
      </c>
      <c r="AL58" s="190">
        <f t="shared" si="426"/>
        <v>1</v>
      </c>
      <c r="AM58" s="190">
        <f t="shared" si="427"/>
        <v>1</v>
      </c>
      <c r="AN58" s="190">
        <f t="shared" si="428"/>
        <v>1</v>
      </c>
      <c r="AO58" s="200">
        <f t="shared" si="429"/>
        <v>1</v>
      </c>
      <c r="AP58" s="210">
        <f t="shared" si="430"/>
        <v>130725</v>
      </c>
      <c r="AQ58" s="202">
        <f t="shared" si="431"/>
        <v>0</v>
      </c>
      <c r="AR58" s="185"/>
      <c r="AS58" s="185"/>
      <c r="AT58" s="461" t="s">
        <v>220</v>
      </c>
      <c r="AU58" s="509">
        <v>4.1500000000000004</v>
      </c>
      <c r="AV58" s="171" t="s">
        <v>277</v>
      </c>
      <c r="AW58" s="477" t="s">
        <v>145</v>
      </c>
      <c r="AX58" s="464">
        <v>1</v>
      </c>
      <c r="AY58" s="455">
        <v>70000</v>
      </c>
      <c r="AZ58" s="466">
        <f t="shared" si="526"/>
        <v>70000</v>
      </c>
      <c r="BA58" s="162">
        <f t="shared" si="432"/>
        <v>1</v>
      </c>
      <c r="BB58" s="190">
        <f t="shared" si="433"/>
        <v>1</v>
      </c>
      <c r="BC58" s="190">
        <f t="shared" si="434"/>
        <v>1</v>
      </c>
      <c r="BD58" s="190">
        <f t="shared" si="435"/>
        <v>1</v>
      </c>
      <c r="BE58" s="190">
        <f t="shared" si="436"/>
        <v>1</v>
      </c>
      <c r="BF58" s="200">
        <f t="shared" si="437"/>
        <v>1</v>
      </c>
      <c r="BG58" s="210">
        <f t="shared" si="438"/>
        <v>70000</v>
      </c>
      <c r="BH58" s="202">
        <f t="shared" si="439"/>
        <v>0</v>
      </c>
      <c r="BK58" s="461" t="s">
        <v>220</v>
      </c>
      <c r="BL58" s="544">
        <v>4.1500000000000004</v>
      </c>
      <c r="BM58" s="545" t="s">
        <v>277</v>
      </c>
      <c r="BN58" s="535" t="s">
        <v>145</v>
      </c>
      <c r="BO58" s="536">
        <v>1</v>
      </c>
      <c r="BP58" s="380">
        <v>39114.6</v>
      </c>
      <c r="BQ58" s="537">
        <f t="shared" si="533"/>
        <v>39114.6</v>
      </c>
      <c r="BR58" s="162">
        <f t="shared" si="441"/>
        <v>1</v>
      </c>
      <c r="BS58" s="190">
        <f t="shared" si="442"/>
        <v>1</v>
      </c>
      <c r="BT58" s="190">
        <f t="shared" si="443"/>
        <v>1</v>
      </c>
      <c r="BU58" s="190">
        <f t="shared" si="444"/>
        <v>1</v>
      </c>
      <c r="BV58" s="190">
        <f t="shared" si="445"/>
        <v>1</v>
      </c>
      <c r="BW58" s="200">
        <f t="shared" si="446"/>
        <v>1</v>
      </c>
      <c r="BX58" s="210">
        <f t="shared" si="447"/>
        <v>39115</v>
      </c>
      <c r="BY58" s="202">
        <f t="shared" si="448"/>
        <v>-0.40000000000145519</v>
      </c>
      <c r="CB58" s="461" t="s">
        <v>220</v>
      </c>
      <c r="CC58" s="544">
        <v>4.1500000000000004</v>
      </c>
      <c r="CD58" s="545" t="s">
        <v>277</v>
      </c>
      <c r="CE58" s="535" t="s">
        <v>145</v>
      </c>
      <c r="CF58" s="536">
        <v>1</v>
      </c>
      <c r="CG58" s="380">
        <v>65000</v>
      </c>
      <c r="CH58" s="537">
        <f t="shared" si="527"/>
        <v>65000</v>
      </c>
      <c r="CI58" s="162">
        <f t="shared" si="449"/>
        <v>1</v>
      </c>
      <c r="CJ58" s="190">
        <f t="shared" si="450"/>
        <v>1</v>
      </c>
      <c r="CK58" s="190">
        <f t="shared" si="451"/>
        <v>1</v>
      </c>
      <c r="CL58" s="190">
        <f t="shared" si="452"/>
        <v>1</v>
      </c>
      <c r="CM58" s="190">
        <f t="shared" si="453"/>
        <v>1</v>
      </c>
      <c r="CN58" s="200">
        <f t="shared" si="454"/>
        <v>1</v>
      </c>
      <c r="CO58" s="210">
        <f t="shared" si="455"/>
        <v>65000</v>
      </c>
      <c r="CP58" s="202">
        <f t="shared" si="456"/>
        <v>0</v>
      </c>
      <c r="CS58" s="461" t="s">
        <v>220</v>
      </c>
      <c r="CT58" s="544">
        <v>4.1500000000000004</v>
      </c>
      <c r="CU58" s="545" t="s">
        <v>277</v>
      </c>
      <c r="CV58" s="535" t="s">
        <v>145</v>
      </c>
      <c r="CW58" s="536">
        <v>1</v>
      </c>
      <c r="CX58" s="565">
        <v>89941</v>
      </c>
      <c r="CY58" s="537">
        <f t="shared" si="534"/>
        <v>89941</v>
      </c>
      <c r="CZ58" s="162">
        <f t="shared" si="458"/>
        <v>1</v>
      </c>
      <c r="DA58" s="190">
        <f t="shared" si="459"/>
        <v>1</v>
      </c>
      <c r="DB58" s="190">
        <f t="shared" si="460"/>
        <v>1</v>
      </c>
      <c r="DC58" s="190">
        <f t="shared" si="461"/>
        <v>1</v>
      </c>
      <c r="DD58" s="190">
        <f t="shared" si="462"/>
        <v>1</v>
      </c>
      <c r="DE58" s="200">
        <f t="shared" si="463"/>
        <v>1</v>
      </c>
      <c r="DF58" s="210">
        <f t="shared" si="464"/>
        <v>89941</v>
      </c>
      <c r="DG58" s="202">
        <f t="shared" si="465"/>
        <v>0</v>
      </c>
      <c r="DJ58" s="461" t="s">
        <v>220</v>
      </c>
      <c r="DK58" s="544">
        <v>4.1500000000000004</v>
      </c>
      <c r="DL58" s="545" t="s">
        <v>277</v>
      </c>
      <c r="DM58" s="535" t="s">
        <v>145</v>
      </c>
      <c r="DN58" s="536">
        <v>1</v>
      </c>
      <c r="DO58" s="380">
        <v>55200</v>
      </c>
      <c r="DP58" s="537">
        <f t="shared" si="528"/>
        <v>55200</v>
      </c>
      <c r="DQ58" s="162">
        <f t="shared" si="466"/>
        <v>1</v>
      </c>
      <c r="DR58" s="190">
        <f t="shared" si="467"/>
        <v>1</v>
      </c>
      <c r="DS58" s="190">
        <f t="shared" si="468"/>
        <v>1</v>
      </c>
      <c r="DT58" s="190">
        <f t="shared" si="469"/>
        <v>1</v>
      </c>
      <c r="DU58" s="190">
        <f t="shared" si="470"/>
        <v>1</v>
      </c>
      <c r="DV58" s="200">
        <f t="shared" si="471"/>
        <v>1</v>
      </c>
      <c r="DW58" s="210">
        <f t="shared" si="472"/>
        <v>55200</v>
      </c>
      <c r="DX58" s="202">
        <f t="shared" si="473"/>
        <v>0</v>
      </c>
      <c r="EA58" s="461" t="s">
        <v>220</v>
      </c>
      <c r="EB58" s="544">
        <v>4.1500000000000004</v>
      </c>
      <c r="EC58" s="545" t="s">
        <v>277</v>
      </c>
      <c r="ED58" s="535" t="s">
        <v>145</v>
      </c>
      <c r="EE58" s="536">
        <v>1</v>
      </c>
      <c r="EF58" s="380">
        <v>95000</v>
      </c>
      <c r="EG58" s="381">
        <f t="shared" si="47"/>
        <v>95000</v>
      </c>
      <c r="EH58" s="162">
        <f t="shared" si="474"/>
        <v>1</v>
      </c>
      <c r="EI58" s="190">
        <f t="shared" si="475"/>
        <v>1</v>
      </c>
      <c r="EJ58" s="190">
        <f t="shared" si="476"/>
        <v>1</v>
      </c>
      <c r="EK58" s="190">
        <f t="shared" si="477"/>
        <v>1</v>
      </c>
      <c r="EL58" s="190">
        <f t="shared" si="478"/>
        <v>1</v>
      </c>
      <c r="EM58" s="200">
        <f t="shared" si="479"/>
        <v>1</v>
      </c>
      <c r="EN58" s="210">
        <f t="shared" si="480"/>
        <v>95000</v>
      </c>
      <c r="EO58" s="202">
        <f t="shared" si="481"/>
        <v>0</v>
      </c>
      <c r="ER58" s="461" t="s">
        <v>220</v>
      </c>
      <c r="ES58" s="544">
        <v>4.1500000000000004</v>
      </c>
      <c r="ET58" s="545" t="s">
        <v>277</v>
      </c>
      <c r="EU58" s="535" t="s">
        <v>145</v>
      </c>
      <c r="EV58" s="536">
        <v>1</v>
      </c>
      <c r="EW58" s="380">
        <v>38920</v>
      </c>
      <c r="EX58" s="537">
        <f t="shared" si="535"/>
        <v>38920</v>
      </c>
      <c r="EY58" s="162">
        <f t="shared" si="483"/>
        <v>1</v>
      </c>
      <c r="EZ58" s="190">
        <f t="shared" si="484"/>
        <v>1</v>
      </c>
      <c r="FA58" s="190">
        <f t="shared" si="485"/>
        <v>1</v>
      </c>
      <c r="FB58" s="190">
        <f t="shared" si="486"/>
        <v>1</v>
      </c>
      <c r="FC58" s="190">
        <f t="shared" si="487"/>
        <v>1</v>
      </c>
      <c r="FD58" s="200">
        <f t="shared" si="488"/>
        <v>1</v>
      </c>
      <c r="FE58" s="210">
        <f t="shared" si="489"/>
        <v>38920</v>
      </c>
      <c r="FF58" s="202">
        <f t="shared" si="490"/>
        <v>0</v>
      </c>
      <c r="FI58" s="461" t="s">
        <v>220</v>
      </c>
      <c r="FJ58" s="544">
        <v>4.1500000000000004</v>
      </c>
      <c r="FK58" s="545" t="s">
        <v>277</v>
      </c>
      <c r="FL58" s="535" t="s">
        <v>145</v>
      </c>
      <c r="FM58" s="536">
        <v>1</v>
      </c>
      <c r="FN58" s="380">
        <v>65656</v>
      </c>
      <c r="FO58" s="537">
        <f t="shared" si="529"/>
        <v>65656</v>
      </c>
      <c r="FP58" s="162">
        <f t="shared" si="491"/>
        <v>1</v>
      </c>
      <c r="FQ58" s="190">
        <f t="shared" si="492"/>
        <v>1</v>
      </c>
      <c r="FR58" s="190">
        <f t="shared" si="493"/>
        <v>1</v>
      </c>
      <c r="FS58" s="190">
        <f t="shared" si="494"/>
        <v>1</v>
      </c>
      <c r="FT58" s="190">
        <f t="shared" si="495"/>
        <v>1</v>
      </c>
      <c r="FU58" s="200">
        <f t="shared" si="496"/>
        <v>1</v>
      </c>
      <c r="FV58" s="210">
        <f t="shared" si="497"/>
        <v>65656</v>
      </c>
      <c r="FW58" s="202">
        <f t="shared" si="498"/>
        <v>0</v>
      </c>
      <c r="FZ58" s="461" t="s">
        <v>220</v>
      </c>
      <c r="GA58" s="544">
        <v>4.1500000000000004</v>
      </c>
      <c r="GB58" s="545" t="s">
        <v>277</v>
      </c>
      <c r="GC58" s="535" t="s">
        <v>145</v>
      </c>
      <c r="GD58" s="536">
        <v>1</v>
      </c>
      <c r="GE58" s="582">
        <v>74824</v>
      </c>
      <c r="GF58" s="537">
        <f t="shared" si="530"/>
        <v>74824</v>
      </c>
      <c r="GG58" s="162">
        <f t="shared" si="499"/>
        <v>1</v>
      </c>
      <c r="GH58" s="190">
        <f t="shared" si="500"/>
        <v>1</v>
      </c>
      <c r="GI58" s="190">
        <f t="shared" si="501"/>
        <v>1</v>
      </c>
      <c r="GJ58" s="190">
        <f t="shared" si="502"/>
        <v>1</v>
      </c>
      <c r="GK58" s="190">
        <f t="shared" si="503"/>
        <v>1</v>
      </c>
      <c r="GL58" s="200">
        <f t="shared" si="504"/>
        <v>1</v>
      </c>
      <c r="GM58" s="210">
        <f t="shared" si="505"/>
        <v>74824</v>
      </c>
      <c r="GN58" s="202">
        <f t="shared" si="506"/>
        <v>0</v>
      </c>
      <c r="GQ58" s="461" t="s">
        <v>220</v>
      </c>
      <c r="GR58" s="544">
        <v>4.1500000000000004</v>
      </c>
      <c r="GS58" s="545" t="s">
        <v>277</v>
      </c>
      <c r="GT58" s="535" t="s">
        <v>145</v>
      </c>
      <c r="GU58" s="536">
        <v>1</v>
      </c>
      <c r="GV58" s="380">
        <v>70000</v>
      </c>
      <c r="GW58" s="537">
        <f t="shared" si="531"/>
        <v>70000</v>
      </c>
      <c r="GX58" s="162">
        <f t="shared" si="507"/>
        <v>1</v>
      </c>
      <c r="GY58" s="190">
        <f t="shared" si="508"/>
        <v>1</v>
      </c>
      <c r="GZ58" s="190">
        <f t="shared" si="509"/>
        <v>1</v>
      </c>
      <c r="HA58" s="190">
        <f t="shared" si="510"/>
        <v>1</v>
      </c>
      <c r="HB58" s="190">
        <f t="shared" si="511"/>
        <v>1</v>
      </c>
      <c r="HC58" s="200">
        <f t="shared" si="512"/>
        <v>1</v>
      </c>
      <c r="HD58" s="210">
        <f t="shared" si="513"/>
        <v>70000</v>
      </c>
      <c r="HE58" s="202">
        <f t="shared" si="514"/>
        <v>0</v>
      </c>
      <c r="HH58" s="461" t="s">
        <v>220</v>
      </c>
      <c r="HI58" s="544">
        <v>4.1500000000000004</v>
      </c>
      <c r="HJ58" s="545" t="s">
        <v>277</v>
      </c>
      <c r="HK58" s="535" t="s">
        <v>145</v>
      </c>
      <c r="HL58" s="536">
        <v>1</v>
      </c>
      <c r="HM58" s="380">
        <v>45599.999999999993</v>
      </c>
      <c r="HN58" s="537">
        <f t="shared" si="532"/>
        <v>45599.999999999993</v>
      </c>
      <c r="HO58" s="162">
        <f t="shared" si="515"/>
        <v>1</v>
      </c>
      <c r="HP58" s="190">
        <f t="shared" si="516"/>
        <v>1</v>
      </c>
      <c r="HQ58" s="190">
        <f t="shared" si="517"/>
        <v>1</v>
      </c>
      <c r="HR58" s="190">
        <f t="shared" si="518"/>
        <v>1</v>
      </c>
      <c r="HS58" s="190">
        <f t="shared" si="519"/>
        <v>1</v>
      </c>
      <c r="HT58" s="200">
        <f t="shared" si="520"/>
        <v>1</v>
      </c>
      <c r="HU58" s="210">
        <f t="shared" si="521"/>
        <v>45600</v>
      </c>
      <c r="HV58" s="202">
        <f t="shared" si="522"/>
        <v>0</v>
      </c>
      <c r="HY58" s="240"/>
      <c r="HZ58" s="171"/>
      <c r="IA58" s="241"/>
      <c r="IB58" s="228"/>
      <c r="IC58" s="207"/>
      <c r="ID58" s="229"/>
      <c r="IE58" s="209"/>
      <c r="IF58" s="209" t="e">
        <f t="shared" si="79"/>
        <v>#N/A</v>
      </c>
      <c r="IG58" s="199" t="e">
        <f t="shared" si="80"/>
        <v>#N/A</v>
      </c>
      <c r="IH58" s="200" t="e">
        <f t="shared" si="81"/>
        <v>#N/A</v>
      </c>
      <c r="II58" s="200">
        <f t="shared" si="82"/>
        <v>0</v>
      </c>
      <c r="IJ58" s="200">
        <f t="shared" si="83"/>
        <v>0</v>
      </c>
      <c r="IK58" s="200" t="e">
        <f t="shared" si="84"/>
        <v>#N/A</v>
      </c>
      <c r="IL58" s="210">
        <f t="shared" si="85"/>
        <v>0</v>
      </c>
      <c r="IM58" s="202">
        <f t="shared" si="86"/>
        <v>0</v>
      </c>
      <c r="IP58" s="240"/>
      <c r="IQ58" s="171"/>
      <c r="IR58" s="241"/>
      <c r="IS58" s="228"/>
      <c r="IT58" s="207"/>
      <c r="IU58" s="229"/>
      <c r="IV58" s="209"/>
      <c r="IW58" s="209" t="e">
        <f t="shared" si="87"/>
        <v>#N/A</v>
      </c>
      <c r="IX58" s="199" t="e">
        <f t="shared" si="88"/>
        <v>#N/A</v>
      </c>
      <c r="IY58" s="200" t="e">
        <f t="shared" si="89"/>
        <v>#N/A</v>
      </c>
      <c r="IZ58" s="200">
        <f t="shared" si="90"/>
        <v>0</v>
      </c>
      <c r="JA58" s="200">
        <f t="shared" si="91"/>
        <v>0</v>
      </c>
      <c r="JB58" s="200" t="e">
        <f t="shared" si="92"/>
        <v>#N/A</v>
      </c>
      <c r="JC58" s="210">
        <f t="shared" si="93"/>
        <v>0</v>
      </c>
      <c r="JD58" s="202">
        <f t="shared" si="94"/>
        <v>0</v>
      </c>
      <c r="JG58" s="240"/>
      <c r="JH58" s="171"/>
      <c r="JI58" s="241"/>
      <c r="JJ58" s="228"/>
      <c r="JK58" s="207"/>
      <c r="JL58" s="229"/>
      <c r="JM58" s="209"/>
      <c r="JN58" s="209" t="e">
        <f t="shared" si="95"/>
        <v>#N/A</v>
      </c>
      <c r="JO58" s="199" t="e">
        <f t="shared" si="96"/>
        <v>#N/A</v>
      </c>
      <c r="JP58" s="200" t="e">
        <f t="shared" si="97"/>
        <v>#N/A</v>
      </c>
      <c r="JQ58" s="200">
        <f t="shared" si="98"/>
        <v>0</v>
      </c>
      <c r="JR58" s="200">
        <f t="shared" si="99"/>
        <v>0</v>
      </c>
      <c r="JS58" s="200" t="e">
        <f t="shared" si="100"/>
        <v>#N/A</v>
      </c>
      <c r="JT58" s="210">
        <f t="shared" si="101"/>
        <v>0</v>
      </c>
      <c r="JU58" s="202">
        <f t="shared" si="102"/>
        <v>0</v>
      </c>
      <c r="JX58" s="240"/>
      <c r="JY58" s="171"/>
      <c r="JZ58" s="241"/>
      <c r="KA58" s="228"/>
      <c r="KB58" s="207"/>
      <c r="KC58" s="229"/>
      <c r="KD58" s="209"/>
      <c r="KE58" s="209" t="e">
        <f t="shared" si="103"/>
        <v>#N/A</v>
      </c>
      <c r="KF58" s="199" t="e">
        <f t="shared" si="104"/>
        <v>#N/A</v>
      </c>
      <c r="KG58" s="200" t="e">
        <f t="shared" si="105"/>
        <v>#N/A</v>
      </c>
      <c r="KH58" s="200">
        <f t="shared" si="106"/>
        <v>0</v>
      </c>
      <c r="KI58" s="200">
        <f t="shared" si="107"/>
        <v>0</v>
      </c>
      <c r="KJ58" s="200" t="e">
        <f t="shared" si="108"/>
        <v>#N/A</v>
      </c>
      <c r="KK58" s="210">
        <f t="shared" si="109"/>
        <v>0</v>
      </c>
      <c r="KL58" s="202">
        <f t="shared" si="110"/>
        <v>0</v>
      </c>
      <c r="KO58" s="240"/>
      <c r="KP58" s="171"/>
      <c r="KQ58" s="241"/>
      <c r="KR58" s="228"/>
      <c r="KS58" s="207"/>
      <c r="KT58" s="229"/>
      <c r="KU58" s="209"/>
      <c r="KV58" s="209" t="e">
        <f t="shared" si="111"/>
        <v>#N/A</v>
      </c>
      <c r="KW58" s="199" t="e">
        <f t="shared" si="112"/>
        <v>#N/A</v>
      </c>
      <c r="KX58" s="200" t="e">
        <f t="shared" si="113"/>
        <v>#N/A</v>
      </c>
      <c r="KY58" s="200">
        <f t="shared" si="114"/>
        <v>0</v>
      </c>
      <c r="KZ58" s="200">
        <f t="shared" si="115"/>
        <v>0</v>
      </c>
      <c r="LA58" s="200" t="e">
        <f t="shared" si="116"/>
        <v>#N/A</v>
      </c>
      <c r="LB58" s="210">
        <f t="shared" si="117"/>
        <v>0</v>
      </c>
      <c r="LC58" s="202">
        <f t="shared" si="118"/>
        <v>0</v>
      </c>
      <c r="LF58" s="240"/>
      <c r="LG58" s="171"/>
      <c r="LH58" s="241"/>
      <c r="LI58" s="228"/>
      <c r="LJ58" s="207"/>
      <c r="LK58" s="229"/>
      <c r="LL58" s="209"/>
      <c r="LM58" s="209" t="e">
        <f t="shared" si="119"/>
        <v>#N/A</v>
      </c>
      <c r="LN58" s="199" t="e">
        <f t="shared" si="120"/>
        <v>#N/A</v>
      </c>
      <c r="LO58" s="200" t="e">
        <f t="shared" si="121"/>
        <v>#N/A</v>
      </c>
      <c r="LP58" s="200">
        <f t="shared" si="122"/>
        <v>0</v>
      </c>
      <c r="LQ58" s="200">
        <f t="shared" si="123"/>
        <v>0</v>
      </c>
      <c r="LR58" s="200" t="e">
        <f t="shared" si="124"/>
        <v>#N/A</v>
      </c>
      <c r="LS58" s="210">
        <f t="shared" si="125"/>
        <v>0</v>
      </c>
      <c r="LT58" s="202">
        <f t="shared" si="126"/>
        <v>0</v>
      </c>
      <c r="LW58" s="240"/>
      <c r="LX58" s="171"/>
      <c r="LY58" s="241"/>
      <c r="LZ58" s="228"/>
      <c r="MA58" s="207"/>
      <c r="MB58" s="229"/>
      <c r="MC58" s="209"/>
      <c r="MD58" s="209" t="e">
        <f t="shared" si="127"/>
        <v>#N/A</v>
      </c>
      <c r="ME58" s="199" t="e">
        <f t="shared" si="128"/>
        <v>#N/A</v>
      </c>
      <c r="MF58" s="200" t="e">
        <f t="shared" si="129"/>
        <v>#N/A</v>
      </c>
      <c r="MG58" s="200">
        <f t="shared" si="130"/>
        <v>0</v>
      </c>
      <c r="MH58" s="200">
        <f t="shared" si="131"/>
        <v>0</v>
      </c>
      <c r="MI58" s="200" t="e">
        <f t="shared" si="132"/>
        <v>#N/A</v>
      </c>
      <c r="MJ58" s="210">
        <f t="shared" si="133"/>
        <v>0</v>
      </c>
      <c r="MK58" s="202">
        <f t="shared" si="134"/>
        <v>0</v>
      </c>
      <c r="MN58" s="240"/>
      <c r="MO58" s="171"/>
      <c r="MP58" s="241"/>
      <c r="MQ58" s="228"/>
      <c r="MR58" s="207"/>
      <c r="MS58" s="229"/>
      <c r="MT58" s="209"/>
      <c r="MU58" s="209" t="e">
        <f t="shared" si="135"/>
        <v>#N/A</v>
      </c>
      <c r="MV58" s="199" t="e">
        <f t="shared" si="136"/>
        <v>#N/A</v>
      </c>
      <c r="MW58" s="200" t="e">
        <f t="shared" si="137"/>
        <v>#N/A</v>
      </c>
      <c r="MX58" s="200">
        <f t="shared" si="138"/>
        <v>0</v>
      </c>
      <c r="MY58" s="200">
        <f t="shared" si="139"/>
        <v>0</v>
      </c>
      <c r="MZ58" s="200" t="e">
        <f t="shared" si="140"/>
        <v>#N/A</v>
      </c>
      <c r="NA58" s="210">
        <f t="shared" si="141"/>
        <v>0</v>
      </c>
      <c r="NB58" s="202">
        <f t="shared" si="142"/>
        <v>0</v>
      </c>
      <c r="NE58" s="240"/>
      <c r="NF58" s="171"/>
      <c r="NG58" s="241"/>
      <c r="NH58" s="228"/>
      <c r="NI58" s="207"/>
      <c r="NJ58" s="229"/>
      <c r="NK58" s="209"/>
      <c r="NL58" s="209" t="e">
        <f t="shared" si="143"/>
        <v>#N/A</v>
      </c>
      <c r="NM58" s="199" t="e">
        <f t="shared" si="144"/>
        <v>#N/A</v>
      </c>
      <c r="NN58" s="200" t="e">
        <f t="shared" si="145"/>
        <v>#N/A</v>
      </c>
      <c r="NO58" s="200">
        <f t="shared" si="146"/>
        <v>0</v>
      </c>
      <c r="NP58" s="200">
        <f t="shared" si="147"/>
        <v>0</v>
      </c>
      <c r="NQ58" s="200" t="e">
        <f t="shared" si="148"/>
        <v>#N/A</v>
      </c>
      <c r="NR58" s="210">
        <f t="shared" si="149"/>
        <v>0</v>
      </c>
      <c r="NS58" s="202">
        <f t="shared" si="150"/>
        <v>0</v>
      </c>
      <c r="NV58" s="240"/>
      <c r="NW58" s="171"/>
      <c r="NX58" s="241"/>
      <c r="NY58" s="228"/>
      <c r="NZ58" s="207"/>
      <c r="OA58" s="229"/>
      <c r="OB58" s="209"/>
      <c r="OC58" s="209" t="e">
        <f t="shared" si="151"/>
        <v>#N/A</v>
      </c>
      <c r="OD58" s="199" t="e">
        <f t="shared" si="152"/>
        <v>#N/A</v>
      </c>
      <c r="OE58" s="200" t="e">
        <f t="shared" si="153"/>
        <v>#N/A</v>
      </c>
      <c r="OF58" s="200">
        <f t="shared" si="154"/>
        <v>0</v>
      </c>
      <c r="OG58" s="200">
        <f t="shared" si="155"/>
        <v>0</v>
      </c>
      <c r="OH58" s="200" t="e">
        <f t="shared" si="156"/>
        <v>#N/A</v>
      </c>
      <c r="OI58" s="210">
        <f t="shared" si="157"/>
        <v>0</v>
      </c>
      <c r="OJ58" s="202">
        <f t="shared" si="158"/>
        <v>0</v>
      </c>
      <c r="OM58" s="240"/>
      <c r="ON58" s="171"/>
      <c r="OO58" s="241"/>
      <c r="OP58" s="228"/>
      <c r="OQ58" s="207"/>
      <c r="OR58" s="229"/>
      <c r="OS58" s="209"/>
      <c r="OT58" s="209" t="e">
        <f t="shared" si="159"/>
        <v>#N/A</v>
      </c>
      <c r="OU58" s="199" t="e">
        <f t="shared" si="160"/>
        <v>#N/A</v>
      </c>
      <c r="OV58" s="200" t="e">
        <f t="shared" si="161"/>
        <v>#N/A</v>
      </c>
      <c r="OW58" s="200">
        <f t="shared" si="162"/>
        <v>0</v>
      </c>
      <c r="OX58" s="200">
        <f t="shared" si="163"/>
        <v>0</v>
      </c>
      <c r="OY58" s="200" t="e">
        <f t="shared" si="164"/>
        <v>#N/A</v>
      </c>
      <c r="OZ58" s="210">
        <f t="shared" si="165"/>
        <v>0</v>
      </c>
      <c r="PA58" s="202">
        <f t="shared" si="166"/>
        <v>0</v>
      </c>
      <c r="PD58" s="240"/>
      <c r="PE58" s="171"/>
      <c r="PF58" s="241"/>
      <c r="PG58" s="228"/>
      <c r="PH58" s="207"/>
      <c r="PI58" s="229"/>
      <c r="PJ58" s="209"/>
      <c r="PK58" s="209" t="e">
        <f t="shared" si="167"/>
        <v>#N/A</v>
      </c>
      <c r="PL58" s="199" t="e">
        <f t="shared" si="168"/>
        <v>#N/A</v>
      </c>
      <c r="PM58" s="200" t="e">
        <f t="shared" si="169"/>
        <v>#N/A</v>
      </c>
      <c r="PN58" s="200">
        <f t="shared" si="170"/>
        <v>0</v>
      </c>
      <c r="PO58" s="200">
        <f t="shared" si="171"/>
        <v>0</v>
      </c>
      <c r="PP58" s="200" t="e">
        <f t="shared" si="172"/>
        <v>#N/A</v>
      </c>
      <c r="PQ58" s="210">
        <f t="shared" si="173"/>
        <v>0</v>
      </c>
      <c r="PR58" s="202">
        <f t="shared" si="174"/>
        <v>0</v>
      </c>
      <c r="PU58" s="240"/>
      <c r="PV58" s="171"/>
      <c r="PW58" s="241"/>
      <c r="PX58" s="228"/>
      <c r="PY58" s="207"/>
      <c r="PZ58" s="229"/>
      <c r="QA58" s="209"/>
      <c r="QB58" s="209" t="e">
        <f t="shared" si="175"/>
        <v>#N/A</v>
      </c>
      <c r="QC58" s="199" t="e">
        <f t="shared" si="176"/>
        <v>#N/A</v>
      </c>
      <c r="QD58" s="200" t="e">
        <f t="shared" si="177"/>
        <v>#N/A</v>
      </c>
      <c r="QE58" s="200">
        <f t="shared" si="178"/>
        <v>0</v>
      </c>
      <c r="QF58" s="200">
        <f t="shared" si="179"/>
        <v>0</v>
      </c>
      <c r="QG58" s="200" t="e">
        <f t="shared" si="180"/>
        <v>#N/A</v>
      </c>
      <c r="QH58" s="210">
        <f t="shared" si="181"/>
        <v>0</v>
      </c>
      <c r="QI58" s="202">
        <f t="shared" si="182"/>
        <v>0</v>
      </c>
      <c r="QL58" s="240"/>
      <c r="QM58" s="171"/>
      <c r="QN58" s="241"/>
      <c r="QO58" s="228"/>
      <c r="QP58" s="207"/>
      <c r="QQ58" s="229"/>
      <c r="QR58" s="209"/>
      <c r="QS58" s="209" t="e">
        <f t="shared" si="183"/>
        <v>#N/A</v>
      </c>
      <c r="QT58" s="199" t="e">
        <f t="shared" si="184"/>
        <v>#N/A</v>
      </c>
      <c r="QU58" s="200" t="e">
        <f t="shared" si="185"/>
        <v>#N/A</v>
      </c>
      <c r="QV58" s="200">
        <f t="shared" si="186"/>
        <v>0</v>
      </c>
      <c r="QW58" s="200">
        <f t="shared" si="187"/>
        <v>0</v>
      </c>
      <c r="QX58" s="200" t="e">
        <f t="shared" si="188"/>
        <v>#N/A</v>
      </c>
      <c r="QY58" s="210">
        <f t="shared" si="189"/>
        <v>0</v>
      </c>
      <c r="QZ58" s="202">
        <f t="shared" si="190"/>
        <v>0</v>
      </c>
      <c r="RC58" s="240"/>
      <c r="RD58" s="171"/>
      <c r="RE58" s="241"/>
      <c r="RF58" s="228"/>
      <c r="RG58" s="207"/>
      <c r="RH58" s="229"/>
      <c r="RI58" s="209"/>
      <c r="RJ58" s="209" t="e">
        <f t="shared" si="191"/>
        <v>#N/A</v>
      </c>
      <c r="RK58" s="199" t="e">
        <f t="shared" si="192"/>
        <v>#N/A</v>
      </c>
      <c r="RL58" s="200" t="e">
        <f t="shared" si="193"/>
        <v>#N/A</v>
      </c>
      <c r="RM58" s="200">
        <f t="shared" si="194"/>
        <v>0</v>
      </c>
      <c r="RN58" s="200">
        <f t="shared" si="195"/>
        <v>0</v>
      </c>
      <c r="RO58" s="200" t="e">
        <f t="shared" si="196"/>
        <v>#N/A</v>
      </c>
      <c r="RP58" s="210">
        <f t="shared" si="197"/>
        <v>0</v>
      </c>
      <c r="RQ58" s="202">
        <f t="shared" si="198"/>
        <v>0</v>
      </c>
      <c r="RT58" s="240"/>
      <c r="RU58" s="171"/>
      <c r="RV58" s="241"/>
      <c r="RW58" s="228"/>
      <c r="RX58" s="207"/>
      <c r="RY58" s="229"/>
      <c r="RZ58" s="209"/>
      <c r="SA58" s="209" t="e">
        <f t="shared" si="199"/>
        <v>#N/A</v>
      </c>
      <c r="SB58" s="199" t="e">
        <f t="shared" si="200"/>
        <v>#N/A</v>
      </c>
      <c r="SC58" s="200" t="e">
        <f t="shared" si="201"/>
        <v>#N/A</v>
      </c>
      <c r="SD58" s="200">
        <f t="shared" si="202"/>
        <v>0</v>
      </c>
      <c r="SE58" s="200">
        <f t="shared" si="203"/>
        <v>0</v>
      </c>
      <c r="SF58" s="200" t="e">
        <f t="shared" si="204"/>
        <v>#N/A</v>
      </c>
      <c r="SG58" s="210">
        <f t="shared" si="205"/>
        <v>0</v>
      </c>
      <c r="SH58" s="202">
        <f t="shared" si="206"/>
        <v>0</v>
      </c>
      <c r="SK58" s="240"/>
      <c r="SL58" s="171"/>
      <c r="SM58" s="241"/>
      <c r="SN58" s="228"/>
      <c r="SO58" s="207"/>
      <c r="SP58" s="229"/>
      <c r="SQ58" s="209"/>
      <c r="SR58" s="209" t="e">
        <f t="shared" si="207"/>
        <v>#N/A</v>
      </c>
      <c r="SS58" s="199" t="e">
        <f t="shared" si="208"/>
        <v>#N/A</v>
      </c>
      <c r="ST58" s="200" t="e">
        <f t="shared" si="209"/>
        <v>#N/A</v>
      </c>
      <c r="SU58" s="200">
        <f t="shared" si="210"/>
        <v>0</v>
      </c>
      <c r="SV58" s="200">
        <f t="shared" si="211"/>
        <v>0</v>
      </c>
      <c r="SW58" s="200" t="e">
        <f t="shared" si="212"/>
        <v>#N/A</v>
      </c>
      <c r="SX58" s="210">
        <f t="shared" si="213"/>
        <v>0</v>
      </c>
      <c r="SY58" s="202">
        <f t="shared" si="214"/>
        <v>0</v>
      </c>
    </row>
    <row r="59" spans="2:519" ht="66" customHeight="1" thickTop="1" thickBot="1">
      <c r="B59" s="203" t="s">
        <v>215</v>
      </c>
      <c r="C59" s="230">
        <v>4.16</v>
      </c>
      <c r="D59" s="171" t="s">
        <v>278</v>
      </c>
      <c r="E59" s="242" t="s">
        <v>222</v>
      </c>
      <c r="F59" s="228">
        <v>1</v>
      </c>
      <c r="G59" s="207">
        <v>0</v>
      </c>
      <c r="H59" s="229">
        <f t="shared" si="523"/>
        <v>0</v>
      </c>
      <c r="I59" s="646"/>
      <c r="L59" s="375" t="s">
        <v>215</v>
      </c>
      <c r="M59" s="403">
        <v>4.16</v>
      </c>
      <c r="N59" s="415" t="s">
        <v>278</v>
      </c>
      <c r="O59" s="417" t="s">
        <v>222</v>
      </c>
      <c r="P59" s="401">
        <v>1</v>
      </c>
      <c r="Q59" s="380">
        <v>18000</v>
      </c>
      <c r="R59" s="402">
        <f t="shared" si="524"/>
        <v>18000</v>
      </c>
      <c r="S59" s="162">
        <f t="shared" si="423"/>
        <v>1</v>
      </c>
      <c r="T59" s="190">
        <f t="shared" si="11"/>
        <v>1</v>
      </c>
      <c r="U59" s="190">
        <f t="shared" si="216"/>
        <v>1</v>
      </c>
      <c r="V59" s="190">
        <f t="shared" si="12"/>
        <v>1</v>
      </c>
      <c r="W59" s="190">
        <f t="shared" si="13"/>
        <v>1</v>
      </c>
      <c r="X59" s="200">
        <f t="shared" si="14"/>
        <v>1</v>
      </c>
      <c r="Y59" s="210">
        <f t="shared" si="15"/>
        <v>18000</v>
      </c>
      <c r="Z59" s="202">
        <f t="shared" si="16"/>
        <v>0</v>
      </c>
      <c r="AA59" s="185"/>
      <c r="AB59" s="185"/>
      <c r="AC59" s="446" t="s">
        <v>215</v>
      </c>
      <c r="AD59" s="405">
        <v>4.16</v>
      </c>
      <c r="AE59" s="415" t="s">
        <v>278</v>
      </c>
      <c r="AF59" s="417" t="s">
        <v>222</v>
      </c>
      <c r="AG59" s="401">
        <v>1</v>
      </c>
      <c r="AH59" s="380">
        <v>8093</v>
      </c>
      <c r="AI59" s="402">
        <f t="shared" si="525"/>
        <v>8093</v>
      </c>
      <c r="AJ59" s="162">
        <f t="shared" si="424"/>
        <v>1</v>
      </c>
      <c r="AK59" s="190">
        <f t="shared" si="425"/>
        <v>1</v>
      </c>
      <c r="AL59" s="190">
        <f t="shared" si="426"/>
        <v>1</v>
      </c>
      <c r="AM59" s="190">
        <f t="shared" si="427"/>
        <v>1</v>
      </c>
      <c r="AN59" s="190">
        <f t="shared" si="428"/>
        <v>1</v>
      </c>
      <c r="AO59" s="200">
        <f t="shared" si="429"/>
        <v>1</v>
      </c>
      <c r="AP59" s="210">
        <f t="shared" si="430"/>
        <v>8093</v>
      </c>
      <c r="AQ59" s="202">
        <f t="shared" si="431"/>
        <v>0</v>
      </c>
      <c r="AR59" s="185"/>
      <c r="AS59" s="185"/>
      <c r="AT59" s="461" t="s">
        <v>215</v>
      </c>
      <c r="AU59" s="478">
        <v>4.16</v>
      </c>
      <c r="AV59" s="171" t="s">
        <v>278</v>
      </c>
      <c r="AW59" s="487" t="s">
        <v>222</v>
      </c>
      <c r="AX59" s="464">
        <v>1</v>
      </c>
      <c r="AY59" s="455">
        <v>31000</v>
      </c>
      <c r="AZ59" s="466">
        <f t="shared" si="526"/>
        <v>31000</v>
      </c>
      <c r="BA59" s="162">
        <f t="shared" si="432"/>
        <v>1</v>
      </c>
      <c r="BB59" s="190">
        <f t="shared" si="433"/>
        <v>1</v>
      </c>
      <c r="BC59" s="190">
        <f t="shared" si="434"/>
        <v>1</v>
      </c>
      <c r="BD59" s="190">
        <f t="shared" si="435"/>
        <v>1</v>
      </c>
      <c r="BE59" s="190">
        <f t="shared" si="436"/>
        <v>1</v>
      </c>
      <c r="BF59" s="200">
        <f t="shared" si="437"/>
        <v>1</v>
      </c>
      <c r="BG59" s="210">
        <f t="shared" si="438"/>
        <v>31000</v>
      </c>
      <c r="BH59" s="202">
        <f t="shared" si="439"/>
        <v>0</v>
      </c>
      <c r="BK59" s="461" t="s">
        <v>215</v>
      </c>
      <c r="BL59" s="538">
        <v>4.16</v>
      </c>
      <c r="BM59" s="545" t="s">
        <v>278</v>
      </c>
      <c r="BN59" s="417" t="s">
        <v>222</v>
      </c>
      <c r="BO59" s="536">
        <v>1</v>
      </c>
      <c r="BP59" s="380">
        <v>36320.699999999997</v>
      </c>
      <c r="BQ59" s="537">
        <f t="shared" si="533"/>
        <v>36320.699999999997</v>
      </c>
      <c r="BR59" s="162">
        <f t="shared" si="441"/>
        <v>1</v>
      </c>
      <c r="BS59" s="190">
        <f t="shared" si="442"/>
        <v>1</v>
      </c>
      <c r="BT59" s="190">
        <f t="shared" si="443"/>
        <v>1</v>
      </c>
      <c r="BU59" s="190">
        <f t="shared" si="444"/>
        <v>1</v>
      </c>
      <c r="BV59" s="190">
        <f t="shared" si="445"/>
        <v>1</v>
      </c>
      <c r="BW59" s="200">
        <f t="shared" si="446"/>
        <v>1</v>
      </c>
      <c r="BX59" s="210">
        <f t="shared" si="447"/>
        <v>36321</v>
      </c>
      <c r="BY59" s="202">
        <f t="shared" si="448"/>
        <v>-0.30000000000291038</v>
      </c>
      <c r="CB59" s="461" t="s">
        <v>215</v>
      </c>
      <c r="CC59" s="538">
        <v>4.16</v>
      </c>
      <c r="CD59" s="545" t="s">
        <v>278</v>
      </c>
      <c r="CE59" s="417" t="s">
        <v>222</v>
      </c>
      <c r="CF59" s="536">
        <v>1</v>
      </c>
      <c r="CG59" s="380">
        <v>20000</v>
      </c>
      <c r="CH59" s="537">
        <f t="shared" si="527"/>
        <v>20000</v>
      </c>
      <c r="CI59" s="162">
        <f t="shared" si="449"/>
        <v>1</v>
      </c>
      <c r="CJ59" s="190">
        <f t="shared" si="450"/>
        <v>1</v>
      </c>
      <c r="CK59" s="190">
        <f t="shared" si="451"/>
        <v>1</v>
      </c>
      <c r="CL59" s="190">
        <f t="shared" si="452"/>
        <v>1</v>
      </c>
      <c r="CM59" s="190">
        <f t="shared" si="453"/>
        <v>1</v>
      </c>
      <c r="CN59" s="200">
        <f t="shared" si="454"/>
        <v>1</v>
      </c>
      <c r="CO59" s="210">
        <f t="shared" si="455"/>
        <v>20000</v>
      </c>
      <c r="CP59" s="202">
        <f t="shared" si="456"/>
        <v>0</v>
      </c>
      <c r="CS59" s="461" t="s">
        <v>215</v>
      </c>
      <c r="CT59" s="538">
        <v>4.16</v>
      </c>
      <c r="CU59" s="171" t="s">
        <v>278</v>
      </c>
      <c r="CV59" s="417" t="s">
        <v>222</v>
      </c>
      <c r="CW59" s="536">
        <v>1</v>
      </c>
      <c r="CX59" s="565">
        <v>6725</v>
      </c>
      <c r="CY59" s="537">
        <f t="shared" si="534"/>
        <v>6725</v>
      </c>
      <c r="CZ59" s="162">
        <f t="shared" si="458"/>
        <v>1</v>
      </c>
      <c r="DA59" s="190">
        <f t="shared" si="459"/>
        <v>1</v>
      </c>
      <c r="DB59" s="190">
        <f t="shared" si="460"/>
        <v>1</v>
      </c>
      <c r="DC59" s="190">
        <f t="shared" si="461"/>
        <v>1</v>
      </c>
      <c r="DD59" s="190">
        <f t="shared" si="462"/>
        <v>1</v>
      </c>
      <c r="DE59" s="200">
        <f t="shared" si="463"/>
        <v>1</v>
      </c>
      <c r="DF59" s="210">
        <f t="shared" si="464"/>
        <v>6725</v>
      </c>
      <c r="DG59" s="202">
        <f t="shared" si="465"/>
        <v>0</v>
      </c>
      <c r="DJ59" s="461" t="s">
        <v>215</v>
      </c>
      <c r="DK59" s="538">
        <v>4.16</v>
      </c>
      <c r="DL59" s="545" t="s">
        <v>278</v>
      </c>
      <c r="DM59" s="417" t="s">
        <v>222</v>
      </c>
      <c r="DN59" s="536">
        <v>1</v>
      </c>
      <c r="DO59" s="380">
        <v>13608.028</v>
      </c>
      <c r="DP59" s="537">
        <f t="shared" si="528"/>
        <v>13608.028</v>
      </c>
      <c r="DQ59" s="162">
        <f t="shared" si="466"/>
        <v>1</v>
      </c>
      <c r="DR59" s="190">
        <f t="shared" si="467"/>
        <v>1</v>
      </c>
      <c r="DS59" s="190">
        <f t="shared" si="468"/>
        <v>1</v>
      </c>
      <c r="DT59" s="190">
        <f t="shared" si="469"/>
        <v>1</v>
      </c>
      <c r="DU59" s="190">
        <f t="shared" si="470"/>
        <v>1</v>
      </c>
      <c r="DV59" s="200">
        <f t="shared" si="471"/>
        <v>1</v>
      </c>
      <c r="DW59" s="210">
        <f t="shared" si="472"/>
        <v>13608</v>
      </c>
      <c r="DX59" s="202">
        <f t="shared" si="473"/>
        <v>2.8000000000247383E-2</v>
      </c>
      <c r="EA59" s="578" t="s">
        <v>215</v>
      </c>
      <c r="EB59" s="538">
        <v>4.16</v>
      </c>
      <c r="EC59" s="545" t="s">
        <v>278</v>
      </c>
      <c r="ED59" s="417" t="s">
        <v>222</v>
      </c>
      <c r="EE59" s="536">
        <v>1</v>
      </c>
      <c r="EF59" s="380">
        <v>11700</v>
      </c>
      <c r="EG59" s="381">
        <f t="shared" si="47"/>
        <v>11700</v>
      </c>
      <c r="EH59" s="162">
        <f t="shared" si="474"/>
        <v>1</v>
      </c>
      <c r="EI59" s="190">
        <f t="shared" si="475"/>
        <v>1</v>
      </c>
      <c r="EJ59" s="190">
        <f t="shared" si="476"/>
        <v>1</v>
      </c>
      <c r="EK59" s="190">
        <f t="shared" si="477"/>
        <v>1</v>
      </c>
      <c r="EL59" s="190">
        <f t="shared" si="478"/>
        <v>1</v>
      </c>
      <c r="EM59" s="200">
        <f t="shared" si="479"/>
        <v>1</v>
      </c>
      <c r="EN59" s="210">
        <f t="shared" si="480"/>
        <v>11700</v>
      </c>
      <c r="EO59" s="202">
        <f t="shared" si="481"/>
        <v>0</v>
      </c>
      <c r="ER59" s="461" t="s">
        <v>215</v>
      </c>
      <c r="ES59" s="538">
        <v>4.16</v>
      </c>
      <c r="ET59" s="545" t="s">
        <v>278</v>
      </c>
      <c r="EU59" s="417" t="s">
        <v>222</v>
      </c>
      <c r="EV59" s="536">
        <v>1</v>
      </c>
      <c r="EW59" s="380">
        <v>36140</v>
      </c>
      <c r="EX59" s="537">
        <f t="shared" si="535"/>
        <v>36140</v>
      </c>
      <c r="EY59" s="162">
        <f t="shared" si="483"/>
        <v>1</v>
      </c>
      <c r="EZ59" s="190">
        <f t="shared" si="484"/>
        <v>1</v>
      </c>
      <c r="FA59" s="190">
        <f t="shared" si="485"/>
        <v>1</v>
      </c>
      <c r="FB59" s="190">
        <f t="shared" si="486"/>
        <v>1</v>
      </c>
      <c r="FC59" s="190">
        <f t="shared" si="487"/>
        <v>1</v>
      </c>
      <c r="FD59" s="200">
        <f t="shared" si="488"/>
        <v>1</v>
      </c>
      <c r="FE59" s="210">
        <f t="shared" si="489"/>
        <v>36140</v>
      </c>
      <c r="FF59" s="202">
        <f t="shared" si="490"/>
        <v>0</v>
      </c>
      <c r="FI59" s="461" t="s">
        <v>215</v>
      </c>
      <c r="FJ59" s="538">
        <v>4.16</v>
      </c>
      <c r="FK59" s="545" t="s">
        <v>278</v>
      </c>
      <c r="FL59" s="417" t="s">
        <v>222</v>
      </c>
      <c r="FM59" s="536">
        <v>1</v>
      </c>
      <c r="FN59" s="380">
        <v>9449</v>
      </c>
      <c r="FO59" s="537">
        <f t="shared" si="529"/>
        <v>9449</v>
      </c>
      <c r="FP59" s="162">
        <f t="shared" si="491"/>
        <v>1</v>
      </c>
      <c r="FQ59" s="190">
        <f t="shared" si="492"/>
        <v>1</v>
      </c>
      <c r="FR59" s="190">
        <f t="shared" si="493"/>
        <v>1</v>
      </c>
      <c r="FS59" s="190">
        <f t="shared" si="494"/>
        <v>1</v>
      </c>
      <c r="FT59" s="190">
        <f t="shared" si="495"/>
        <v>1</v>
      </c>
      <c r="FU59" s="200">
        <f t="shared" si="496"/>
        <v>1</v>
      </c>
      <c r="FV59" s="210">
        <f t="shared" si="497"/>
        <v>9449</v>
      </c>
      <c r="FW59" s="202">
        <f t="shared" si="498"/>
        <v>0</v>
      </c>
      <c r="FZ59" s="461" t="s">
        <v>215</v>
      </c>
      <c r="GA59" s="538">
        <v>4.16</v>
      </c>
      <c r="GB59" s="545" t="s">
        <v>278</v>
      </c>
      <c r="GC59" s="417" t="s">
        <v>222</v>
      </c>
      <c r="GD59" s="536">
        <v>1</v>
      </c>
      <c r="GE59" s="582">
        <v>12958</v>
      </c>
      <c r="GF59" s="537">
        <f t="shared" si="530"/>
        <v>12958</v>
      </c>
      <c r="GG59" s="162">
        <f t="shared" si="499"/>
        <v>1</v>
      </c>
      <c r="GH59" s="190">
        <f t="shared" si="500"/>
        <v>1</v>
      </c>
      <c r="GI59" s="190">
        <f t="shared" si="501"/>
        <v>1</v>
      </c>
      <c r="GJ59" s="190">
        <f t="shared" si="502"/>
        <v>1</v>
      </c>
      <c r="GK59" s="190">
        <f t="shared" si="503"/>
        <v>1</v>
      </c>
      <c r="GL59" s="200">
        <f t="shared" si="504"/>
        <v>1</v>
      </c>
      <c r="GM59" s="210">
        <f t="shared" si="505"/>
        <v>12958</v>
      </c>
      <c r="GN59" s="202">
        <f t="shared" si="506"/>
        <v>0</v>
      </c>
      <c r="GQ59" s="461" t="s">
        <v>215</v>
      </c>
      <c r="GR59" s="538">
        <v>4.16</v>
      </c>
      <c r="GS59" s="545" t="s">
        <v>278</v>
      </c>
      <c r="GT59" s="417" t="s">
        <v>222</v>
      </c>
      <c r="GU59" s="536">
        <v>1</v>
      </c>
      <c r="GV59" s="380">
        <v>9000</v>
      </c>
      <c r="GW59" s="537">
        <f t="shared" si="531"/>
        <v>9000</v>
      </c>
      <c r="GX59" s="162">
        <f t="shared" si="507"/>
        <v>1</v>
      </c>
      <c r="GY59" s="190">
        <f t="shared" si="508"/>
        <v>1</v>
      </c>
      <c r="GZ59" s="190">
        <f t="shared" si="509"/>
        <v>1</v>
      </c>
      <c r="HA59" s="190">
        <f t="shared" si="510"/>
        <v>1</v>
      </c>
      <c r="HB59" s="190">
        <f t="shared" si="511"/>
        <v>1</v>
      </c>
      <c r="HC59" s="200">
        <f t="shared" si="512"/>
        <v>1</v>
      </c>
      <c r="HD59" s="210">
        <f t="shared" si="513"/>
        <v>9000</v>
      </c>
      <c r="HE59" s="202">
        <f t="shared" si="514"/>
        <v>0</v>
      </c>
      <c r="HH59" s="461" t="s">
        <v>215</v>
      </c>
      <c r="HI59" s="538">
        <v>4.16</v>
      </c>
      <c r="HJ59" s="545" t="s">
        <v>278</v>
      </c>
      <c r="HK59" s="417" t="s">
        <v>222</v>
      </c>
      <c r="HL59" s="536">
        <v>1</v>
      </c>
      <c r="HM59" s="380">
        <v>20520</v>
      </c>
      <c r="HN59" s="537">
        <f t="shared" si="532"/>
        <v>20520</v>
      </c>
      <c r="HO59" s="162">
        <f t="shared" si="515"/>
        <v>1</v>
      </c>
      <c r="HP59" s="190">
        <f t="shared" si="516"/>
        <v>1</v>
      </c>
      <c r="HQ59" s="190">
        <f t="shared" si="517"/>
        <v>1</v>
      </c>
      <c r="HR59" s="190">
        <f t="shared" si="518"/>
        <v>1</v>
      </c>
      <c r="HS59" s="190">
        <f t="shared" si="519"/>
        <v>1</v>
      </c>
      <c r="HT59" s="200">
        <f t="shared" si="520"/>
        <v>1</v>
      </c>
      <c r="HU59" s="210">
        <f t="shared" si="521"/>
        <v>20520</v>
      </c>
      <c r="HV59" s="202">
        <f t="shared" si="522"/>
        <v>0</v>
      </c>
      <c r="HY59" s="240"/>
      <c r="HZ59" s="171"/>
      <c r="IA59" s="241"/>
      <c r="IB59" s="228"/>
      <c r="IC59" s="207"/>
      <c r="ID59" s="229"/>
      <c r="IE59" s="209"/>
      <c r="IF59" s="209" t="e">
        <f t="shared" si="79"/>
        <v>#N/A</v>
      </c>
      <c r="IG59" s="199" t="e">
        <f t="shared" si="80"/>
        <v>#N/A</v>
      </c>
      <c r="IH59" s="200" t="e">
        <f t="shared" si="81"/>
        <v>#N/A</v>
      </c>
      <c r="II59" s="200">
        <f t="shared" si="82"/>
        <v>0</v>
      </c>
      <c r="IJ59" s="200">
        <f t="shared" si="83"/>
        <v>0</v>
      </c>
      <c r="IK59" s="200" t="e">
        <f t="shared" si="84"/>
        <v>#N/A</v>
      </c>
      <c r="IL59" s="210">
        <f t="shared" si="85"/>
        <v>0</v>
      </c>
      <c r="IM59" s="202">
        <f t="shared" si="86"/>
        <v>0</v>
      </c>
      <c r="IP59" s="240"/>
      <c r="IQ59" s="171"/>
      <c r="IR59" s="241"/>
      <c r="IS59" s="228"/>
      <c r="IT59" s="207"/>
      <c r="IU59" s="229"/>
      <c r="IV59" s="209"/>
      <c r="IW59" s="209" t="e">
        <f t="shared" si="87"/>
        <v>#N/A</v>
      </c>
      <c r="IX59" s="199" t="e">
        <f t="shared" si="88"/>
        <v>#N/A</v>
      </c>
      <c r="IY59" s="200" t="e">
        <f t="shared" si="89"/>
        <v>#N/A</v>
      </c>
      <c r="IZ59" s="200">
        <f t="shared" si="90"/>
        <v>0</v>
      </c>
      <c r="JA59" s="200">
        <f t="shared" si="91"/>
        <v>0</v>
      </c>
      <c r="JB59" s="200" t="e">
        <f t="shared" si="92"/>
        <v>#N/A</v>
      </c>
      <c r="JC59" s="210">
        <f t="shared" si="93"/>
        <v>0</v>
      </c>
      <c r="JD59" s="202">
        <f t="shared" si="94"/>
        <v>0</v>
      </c>
      <c r="JG59" s="240"/>
      <c r="JH59" s="171"/>
      <c r="JI59" s="241"/>
      <c r="JJ59" s="228"/>
      <c r="JK59" s="207"/>
      <c r="JL59" s="229"/>
      <c r="JM59" s="209"/>
      <c r="JN59" s="209" t="e">
        <f t="shared" si="95"/>
        <v>#N/A</v>
      </c>
      <c r="JO59" s="199" t="e">
        <f t="shared" si="96"/>
        <v>#N/A</v>
      </c>
      <c r="JP59" s="200" t="e">
        <f t="shared" si="97"/>
        <v>#N/A</v>
      </c>
      <c r="JQ59" s="200">
        <f t="shared" si="98"/>
        <v>0</v>
      </c>
      <c r="JR59" s="200">
        <f t="shared" si="99"/>
        <v>0</v>
      </c>
      <c r="JS59" s="200" t="e">
        <f t="shared" si="100"/>
        <v>#N/A</v>
      </c>
      <c r="JT59" s="210">
        <f t="shared" si="101"/>
        <v>0</v>
      </c>
      <c r="JU59" s="202">
        <f t="shared" si="102"/>
        <v>0</v>
      </c>
      <c r="JX59" s="240"/>
      <c r="JY59" s="171"/>
      <c r="JZ59" s="241"/>
      <c r="KA59" s="228"/>
      <c r="KB59" s="207"/>
      <c r="KC59" s="229"/>
      <c r="KD59" s="209"/>
      <c r="KE59" s="209" t="e">
        <f t="shared" si="103"/>
        <v>#N/A</v>
      </c>
      <c r="KF59" s="199" t="e">
        <f t="shared" si="104"/>
        <v>#N/A</v>
      </c>
      <c r="KG59" s="200" t="e">
        <f t="shared" si="105"/>
        <v>#N/A</v>
      </c>
      <c r="KH59" s="200">
        <f t="shared" si="106"/>
        <v>0</v>
      </c>
      <c r="KI59" s="200">
        <f t="shared" si="107"/>
        <v>0</v>
      </c>
      <c r="KJ59" s="200" t="e">
        <f t="shared" si="108"/>
        <v>#N/A</v>
      </c>
      <c r="KK59" s="210">
        <f t="shared" si="109"/>
        <v>0</v>
      </c>
      <c r="KL59" s="202">
        <f t="shared" si="110"/>
        <v>0</v>
      </c>
      <c r="KO59" s="240"/>
      <c r="KP59" s="171"/>
      <c r="KQ59" s="241"/>
      <c r="KR59" s="228"/>
      <c r="KS59" s="207"/>
      <c r="KT59" s="229"/>
      <c r="KU59" s="209"/>
      <c r="KV59" s="209" t="e">
        <f t="shared" si="111"/>
        <v>#N/A</v>
      </c>
      <c r="KW59" s="199" t="e">
        <f t="shared" si="112"/>
        <v>#N/A</v>
      </c>
      <c r="KX59" s="200" t="e">
        <f t="shared" si="113"/>
        <v>#N/A</v>
      </c>
      <c r="KY59" s="200">
        <f t="shared" si="114"/>
        <v>0</v>
      </c>
      <c r="KZ59" s="200">
        <f t="shared" si="115"/>
        <v>0</v>
      </c>
      <c r="LA59" s="200" t="e">
        <f t="shared" si="116"/>
        <v>#N/A</v>
      </c>
      <c r="LB59" s="210">
        <f t="shared" si="117"/>
        <v>0</v>
      </c>
      <c r="LC59" s="202">
        <f t="shared" si="118"/>
        <v>0</v>
      </c>
      <c r="LF59" s="240"/>
      <c r="LG59" s="171"/>
      <c r="LH59" s="241"/>
      <c r="LI59" s="228"/>
      <c r="LJ59" s="207"/>
      <c r="LK59" s="229"/>
      <c r="LL59" s="209"/>
      <c r="LM59" s="209" t="e">
        <f t="shared" si="119"/>
        <v>#N/A</v>
      </c>
      <c r="LN59" s="199" t="e">
        <f t="shared" si="120"/>
        <v>#N/A</v>
      </c>
      <c r="LO59" s="200" t="e">
        <f t="shared" si="121"/>
        <v>#N/A</v>
      </c>
      <c r="LP59" s="200">
        <f t="shared" si="122"/>
        <v>0</v>
      </c>
      <c r="LQ59" s="200">
        <f t="shared" si="123"/>
        <v>0</v>
      </c>
      <c r="LR59" s="200" t="e">
        <f t="shared" si="124"/>
        <v>#N/A</v>
      </c>
      <c r="LS59" s="210">
        <f t="shared" si="125"/>
        <v>0</v>
      </c>
      <c r="LT59" s="202">
        <f t="shared" si="126"/>
        <v>0</v>
      </c>
      <c r="LW59" s="240"/>
      <c r="LX59" s="171"/>
      <c r="LY59" s="241"/>
      <c r="LZ59" s="228"/>
      <c r="MA59" s="207"/>
      <c r="MB59" s="229"/>
      <c r="MC59" s="209"/>
      <c r="MD59" s="209" t="e">
        <f t="shared" si="127"/>
        <v>#N/A</v>
      </c>
      <c r="ME59" s="199" t="e">
        <f t="shared" si="128"/>
        <v>#N/A</v>
      </c>
      <c r="MF59" s="200" t="e">
        <f t="shared" si="129"/>
        <v>#N/A</v>
      </c>
      <c r="MG59" s="200">
        <f t="shared" si="130"/>
        <v>0</v>
      </c>
      <c r="MH59" s="200">
        <f t="shared" si="131"/>
        <v>0</v>
      </c>
      <c r="MI59" s="200" t="e">
        <f t="shared" si="132"/>
        <v>#N/A</v>
      </c>
      <c r="MJ59" s="210">
        <f t="shared" si="133"/>
        <v>0</v>
      </c>
      <c r="MK59" s="202">
        <f t="shared" si="134"/>
        <v>0</v>
      </c>
      <c r="MN59" s="240"/>
      <c r="MO59" s="171"/>
      <c r="MP59" s="241"/>
      <c r="MQ59" s="228"/>
      <c r="MR59" s="207"/>
      <c r="MS59" s="229"/>
      <c r="MT59" s="209"/>
      <c r="MU59" s="209" t="e">
        <f t="shared" si="135"/>
        <v>#N/A</v>
      </c>
      <c r="MV59" s="199" t="e">
        <f t="shared" si="136"/>
        <v>#N/A</v>
      </c>
      <c r="MW59" s="200" t="e">
        <f t="shared" si="137"/>
        <v>#N/A</v>
      </c>
      <c r="MX59" s="200">
        <f t="shared" si="138"/>
        <v>0</v>
      </c>
      <c r="MY59" s="200">
        <f t="shared" si="139"/>
        <v>0</v>
      </c>
      <c r="MZ59" s="200" t="e">
        <f t="shared" si="140"/>
        <v>#N/A</v>
      </c>
      <c r="NA59" s="210">
        <f t="shared" si="141"/>
        <v>0</v>
      </c>
      <c r="NB59" s="202">
        <f t="shared" si="142"/>
        <v>0</v>
      </c>
      <c r="NE59" s="240"/>
      <c r="NF59" s="171"/>
      <c r="NG59" s="241"/>
      <c r="NH59" s="228"/>
      <c r="NI59" s="207"/>
      <c r="NJ59" s="229"/>
      <c r="NK59" s="209"/>
      <c r="NL59" s="209" t="e">
        <f t="shared" si="143"/>
        <v>#N/A</v>
      </c>
      <c r="NM59" s="199" t="e">
        <f t="shared" si="144"/>
        <v>#N/A</v>
      </c>
      <c r="NN59" s="200" t="e">
        <f t="shared" si="145"/>
        <v>#N/A</v>
      </c>
      <c r="NO59" s="200">
        <f t="shared" si="146"/>
        <v>0</v>
      </c>
      <c r="NP59" s="200">
        <f t="shared" si="147"/>
        <v>0</v>
      </c>
      <c r="NQ59" s="200" t="e">
        <f t="shared" si="148"/>
        <v>#N/A</v>
      </c>
      <c r="NR59" s="210">
        <f t="shared" si="149"/>
        <v>0</v>
      </c>
      <c r="NS59" s="202">
        <f t="shared" si="150"/>
        <v>0</v>
      </c>
      <c r="NV59" s="240"/>
      <c r="NW59" s="171"/>
      <c r="NX59" s="241"/>
      <c r="NY59" s="228"/>
      <c r="NZ59" s="207"/>
      <c r="OA59" s="229"/>
      <c r="OB59" s="209"/>
      <c r="OC59" s="209" t="e">
        <f t="shared" si="151"/>
        <v>#N/A</v>
      </c>
      <c r="OD59" s="199" t="e">
        <f t="shared" si="152"/>
        <v>#N/A</v>
      </c>
      <c r="OE59" s="200" t="e">
        <f t="shared" si="153"/>
        <v>#N/A</v>
      </c>
      <c r="OF59" s="200">
        <f t="shared" si="154"/>
        <v>0</v>
      </c>
      <c r="OG59" s="200">
        <f t="shared" si="155"/>
        <v>0</v>
      </c>
      <c r="OH59" s="200" t="e">
        <f t="shared" si="156"/>
        <v>#N/A</v>
      </c>
      <c r="OI59" s="210">
        <f t="shared" si="157"/>
        <v>0</v>
      </c>
      <c r="OJ59" s="202">
        <f t="shared" si="158"/>
        <v>0</v>
      </c>
      <c r="OM59" s="240"/>
      <c r="ON59" s="171"/>
      <c r="OO59" s="241"/>
      <c r="OP59" s="228"/>
      <c r="OQ59" s="207"/>
      <c r="OR59" s="229"/>
      <c r="OS59" s="209"/>
      <c r="OT59" s="209" t="e">
        <f t="shared" si="159"/>
        <v>#N/A</v>
      </c>
      <c r="OU59" s="199" t="e">
        <f t="shared" si="160"/>
        <v>#N/A</v>
      </c>
      <c r="OV59" s="200" t="e">
        <f t="shared" si="161"/>
        <v>#N/A</v>
      </c>
      <c r="OW59" s="200">
        <f t="shared" si="162"/>
        <v>0</v>
      </c>
      <c r="OX59" s="200">
        <f t="shared" si="163"/>
        <v>0</v>
      </c>
      <c r="OY59" s="200" t="e">
        <f t="shared" si="164"/>
        <v>#N/A</v>
      </c>
      <c r="OZ59" s="210">
        <f t="shared" si="165"/>
        <v>0</v>
      </c>
      <c r="PA59" s="202">
        <f t="shared" si="166"/>
        <v>0</v>
      </c>
      <c r="PD59" s="240"/>
      <c r="PE59" s="171"/>
      <c r="PF59" s="241"/>
      <c r="PG59" s="228"/>
      <c r="PH59" s="207"/>
      <c r="PI59" s="229"/>
      <c r="PJ59" s="209"/>
      <c r="PK59" s="209" t="e">
        <f t="shared" si="167"/>
        <v>#N/A</v>
      </c>
      <c r="PL59" s="199" t="e">
        <f t="shared" si="168"/>
        <v>#N/A</v>
      </c>
      <c r="PM59" s="200" t="e">
        <f t="shared" si="169"/>
        <v>#N/A</v>
      </c>
      <c r="PN59" s="200">
        <f t="shared" si="170"/>
        <v>0</v>
      </c>
      <c r="PO59" s="200">
        <f t="shared" si="171"/>
        <v>0</v>
      </c>
      <c r="PP59" s="200" t="e">
        <f t="shared" si="172"/>
        <v>#N/A</v>
      </c>
      <c r="PQ59" s="210">
        <f t="shared" si="173"/>
        <v>0</v>
      </c>
      <c r="PR59" s="202">
        <f t="shared" si="174"/>
        <v>0</v>
      </c>
      <c r="PU59" s="240"/>
      <c r="PV59" s="171"/>
      <c r="PW59" s="241"/>
      <c r="PX59" s="228"/>
      <c r="PY59" s="207"/>
      <c r="PZ59" s="229"/>
      <c r="QA59" s="209"/>
      <c r="QB59" s="209" t="e">
        <f t="shared" si="175"/>
        <v>#N/A</v>
      </c>
      <c r="QC59" s="199" t="e">
        <f t="shared" si="176"/>
        <v>#N/A</v>
      </c>
      <c r="QD59" s="200" t="e">
        <f t="shared" si="177"/>
        <v>#N/A</v>
      </c>
      <c r="QE59" s="200">
        <f t="shared" si="178"/>
        <v>0</v>
      </c>
      <c r="QF59" s="200">
        <f t="shared" si="179"/>
        <v>0</v>
      </c>
      <c r="QG59" s="200" t="e">
        <f t="shared" si="180"/>
        <v>#N/A</v>
      </c>
      <c r="QH59" s="210">
        <f t="shared" si="181"/>
        <v>0</v>
      </c>
      <c r="QI59" s="202">
        <f t="shared" si="182"/>
        <v>0</v>
      </c>
      <c r="QL59" s="240"/>
      <c r="QM59" s="171"/>
      <c r="QN59" s="241"/>
      <c r="QO59" s="228"/>
      <c r="QP59" s="207"/>
      <c r="QQ59" s="229"/>
      <c r="QR59" s="209"/>
      <c r="QS59" s="209" t="e">
        <f t="shared" si="183"/>
        <v>#N/A</v>
      </c>
      <c r="QT59" s="199" t="e">
        <f t="shared" si="184"/>
        <v>#N/A</v>
      </c>
      <c r="QU59" s="200" t="e">
        <f t="shared" si="185"/>
        <v>#N/A</v>
      </c>
      <c r="QV59" s="200">
        <f t="shared" si="186"/>
        <v>0</v>
      </c>
      <c r="QW59" s="200">
        <f t="shared" si="187"/>
        <v>0</v>
      </c>
      <c r="QX59" s="200" t="e">
        <f t="shared" si="188"/>
        <v>#N/A</v>
      </c>
      <c r="QY59" s="210">
        <f t="shared" si="189"/>
        <v>0</v>
      </c>
      <c r="QZ59" s="202">
        <f t="shared" si="190"/>
        <v>0</v>
      </c>
      <c r="RC59" s="240"/>
      <c r="RD59" s="171"/>
      <c r="RE59" s="241"/>
      <c r="RF59" s="228"/>
      <c r="RG59" s="207"/>
      <c r="RH59" s="229"/>
      <c r="RI59" s="209"/>
      <c r="RJ59" s="209" t="e">
        <f t="shared" si="191"/>
        <v>#N/A</v>
      </c>
      <c r="RK59" s="199" t="e">
        <f t="shared" si="192"/>
        <v>#N/A</v>
      </c>
      <c r="RL59" s="200" t="e">
        <f t="shared" si="193"/>
        <v>#N/A</v>
      </c>
      <c r="RM59" s="200">
        <f t="shared" si="194"/>
        <v>0</v>
      </c>
      <c r="RN59" s="200">
        <f t="shared" si="195"/>
        <v>0</v>
      </c>
      <c r="RO59" s="200" t="e">
        <f t="shared" si="196"/>
        <v>#N/A</v>
      </c>
      <c r="RP59" s="210">
        <f t="shared" si="197"/>
        <v>0</v>
      </c>
      <c r="RQ59" s="202">
        <f t="shared" si="198"/>
        <v>0</v>
      </c>
      <c r="RT59" s="240"/>
      <c r="RU59" s="171"/>
      <c r="RV59" s="241"/>
      <c r="RW59" s="228"/>
      <c r="RX59" s="207"/>
      <c r="RY59" s="229"/>
      <c r="RZ59" s="209"/>
      <c r="SA59" s="209" t="e">
        <f t="shared" si="199"/>
        <v>#N/A</v>
      </c>
      <c r="SB59" s="199" t="e">
        <f t="shared" si="200"/>
        <v>#N/A</v>
      </c>
      <c r="SC59" s="200" t="e">
        <f t="shared" si="201"/>
        <v>#N/A</v>
      </c>
      <c r="SD59" s="200">
        <f t="shared" si="202"/>
        <v>0</v>
      </c>
      <c r="SE59" s="200">
        <f t="shared" si="203"/>
        <v>0</v>
      </c>
      <c r="SF59" s="200" t="e">
        <f t="shared" si="204"/>
        <v>#N/A</v>
      </c>
      <c r="SG59" s="210">
        <f t="shared" si="205"/>
        <v>0</v>
      </c>
      <c r="SH59" s="202">
        <f t="shared" si="206"/>
        <v>0</v>
      </c>
      <c r="SK59" s="240"/>
      <c r="SL59" s="171"/>
      <c r="SM59" s="241"/>
      <c r="SN59" s="228"/>
      <c r="SO59" s="207"/>
      <c r="SP59" s="229"/>
      <c r="SQ59" s="209"/>
      <c r="SR59" s="209" t="e">
        <f t="shared" si="207"/>
        <v>#N/A</v>
      </c>
      <c r="SS59" s="199" t="e">
        <f t="shared" si="208"/>
        <v>#N/A</v>
      </c>
      <c r="ST59" s="200" t="e">
        <f t="shared" si="209"/>
        <v>#N/A</v>
      </c>
      <c r="SU59" s="200">
        <f t="shared" si="210"/>
        <v>0</v>
      </c>
      <c r="SV59" s="200">
        <f t="shared" si="211"/>
        <v>0</v>
      </c>
      <c r="SW59" s="200" t="e">
        <f t="shared" si="212"/>
        <v>#N/A</v>
      </c>
      <c r="SX59" s="210">
        <f t="shared" si="213"/>
        <v>0</v>
      </c>
      <c r="SY59" s="202">
        <f t="shared" si="214"/>
        <v>0</v>
      </c>
    </row>
    <row r="60" spans="2:519" ht="126.75" customHeight="1" thickTop="1" thickBot="1">
      <c r="B60" s="203" t="s">
        <v>215</v>
      </c>
      <c r="C60" s="240">
        <v>4.17</v>
      </c>
      <c r="D60" s="171" t="s">
        <v>279</v>
      </c>
      <c r="E60" s="242" t="s">
        <v>143</v>
      </c>
      <c r="F60" s="228">
        <v>1</v>
      </c>
      <c r="G60" s="207">
        <v>0</v>
      </c>
      <c r="H60" s="229">
        <f t="shared" si="523"/>
        <v>0</v>
      </c>
      <c r="I60" s="646"/>
      <c r="L60" s="375" t="s">
        <v>215</v>
      </c>
      <c r="M60" s="414">
        <v>4.17</v>
      </c>
      <c r="N60" s="415" t="s">
        <v>279</v>
      </c>
      <c r="O60" s="417" t="s">
        <v>143</v>
      </c>
      <c r="P60" s="401">
        <v>1</v>
      </c>
      <c r="Q60" s="380">
        <v>285000</v>
      </c>
      <c r="R60" s="402">
        <f t="shared" si="524"/>
        <v>285000</v>
      </c>
      <c r="S60" s="162">
        <f t="shared" si="423"/>
        <v>1</v>
      </c>
      <c r="T60" s="190">
        <f t="shared" si="11"/>
        <v>1</v>
      </c>
      <c r="U60" s="190">
        <f t="shared" si="216"/>
        <v>1</v>
      </c>
      <c r="V60" s="190">
        <f t="shared" si="12"/>
        <v>1</v>
      </c>
      <c r="W60" s="190">
        <f t="shared" si="13"/>
        <v>1</v>
      </c>
      <c r="X60" s="200">
        <f t="shared" si="14"/>
        <v>1</v>
      </c>
      <c r="Y60" s="210">
        <f t="shared" si="15"/>
        <v>285000</v>
      </c>
      <c r="Z60" s="202">
        <f t="shared" si="16"/>
        <v>0</v>
      </c>
      <c r="AA60" s="185"/>
      <c r="AB60" s="185"/>
      <c r="AC60" s="375" t="s">
        <v>215</v>
      </c>
      <c r="AD60" s="414">
        <v>4.17</v>
      </c>
      <c r="AE60" s="415" t="s">
        <v>279</v>
      </c>
      <c r="AF60" s="417" t="s">
        <v>143</v>
      </c>
      <c r="AG60" s="401">
        <v>1</v>
      </c>
      <c r="AH60" s="380">
        <v>54780</v>
      </c>
      <c r="AI60" s="402">
        <f t="shared" si="525"/>
        <v>54780</v>
      </c>
      <c r="AJ60" s="162">
        <f t="shared" si="424"/>
        <v>1</v>
      </c>
      <c r="AK60" s="190">
        <f t="shared" si="425"/>
        <v>1</v>
      </c>
      <c r="AL60" s="190">
        <f t="shared" si="426"/>
        <v>1</v>
      </c>
      <c r="AM60" s="190">
        <f t="shared" si="427"/>
        <v>1</v>
      </c>
      <c r="AN60" s="190">
        <f t="shared" si="428"/>
        <v>1</v>
      </c>
      <c r="AO60" s="200">
        <f t="shared" si="429"/>
        <v>1</v>
      </c>
      <c r="AP60" s="210">
        <f t="shared" si="430"/>
        <v>54780</v>
      </c>
      <c r="AQ60" s="202">
        <f t="shared" si="431"/>
        <v>0</v>
      </c>
      <c r="AR60" s="185"/>
      <c r="AS60" s="185"/>
      <c r="AT60" s="461" t="s">
        <v>215</v>
      </c>
      <c r="AU60" s="509">
        <v>4.17</v>
      </c>
      <c r="AV60" s="171" t="s">
        <v>279</v>
      </c>
      <c r="AW60" s="487" t="s">
        <v>143</v>
      </c>
      <c r="AX60" s="464">
        <v>1</v>
      </c>
      <c r="AY60" s="455">
        <v>63000</v>
      </c>
      <c r="AZ60" s="466">
        <f t="shared" si="526"/>
        <v>63000</v>
      </c>
      <c r="BA60" s="162">
        <f t="shared" si="432"/>
        <v>1</v>
      </c>
      <c r="BB60" s="190">
        <f t="shared" si="433"/>
        <v>1</v>
      </c>
      <c r="BC60" s="190">
        <f t="shared" si="434"/>
        <v>1</v>
      </c>
      <c r="BD60" s="190">
        <f t="shared" si="435"/>
        <v>1</v>
      </c>
      <c r="BE60" s="190">
        <f t="shared" si="436"/>
        <v>1</v>
      </c>
      <c r="BF60" s="200">
        <f t="shared" si="437"/>
        <v>1</v>
      </c>
      <c r="BG60" s="210">
        <f t="shared" si="438"/>
        <v>63000</v>
      </c>
      <c r="BH60" s="202">
        <f t="shared" si="439"/>
        <v>0</v>
      </c>
      <c r="BK60" s="461" t="s">
        <v>215</v>
      </c>
      <c r="BL60" s="544">
        <v>4.17</v>
      </c>
      <c r="BM60" s="545" t="s">
        <v>279</v>
      </c>
      <c r="BN60" s="417" t="s">
        <v>143</v>
      </c>
      <c r="BO60" s="536">
        <v>1</v>
      </c>
      <c r="BP60" s="380">
        <v>45540.569999999992</v>
      </c>
      <c r="BQ60" s="537">
        <f t="shared" si="533"/>
        <v>45540.569999999992</v>
      </c>
      <c r="BR60" s="162">
        <f t="shared" si="441"/>
        <v>1</v>
      </c>
      <c r="BS60" s="190">
        <f t="shared" si="442"/>
        <v>1</v>
      </c>
      <c r="BT60" s="190">
        <f t="shared" si="443"/>
        <v>1</v>
      </c>
      <c r="BU60" s="190">
        <f t="shared" si="444"/>
        <v>1</v>
      </c>
      <c r="BV60" s="190">
        <f t="shared" si="445"/>
        <v>1</v>
      </c>
      <c r="BW60" s="200">
        <f t="shared" si="446"/>
        <v>1</v>
      </c>
      <c r="BX60" s="210">
        <f t="shared" si="447"/>
        <v>45541</v>
      </c>
      <c r="BY60" s="202">
        <f t="shared" si="448"/>
        <v>-0.430000000007567</v>
      </c>
      <c r="CB60" s="461" t="s">
        <v>215</v>
      </c>
      <c r="CC60" s="544">
        <v>4.17</v>
      </c>
      <c r="CD60" s="545" t="s">
        <v>279</v>
      </c>
      <c r="CE60" s="417" t="s">
        <v>143</v>
      </c>
      <c r="CF60" s="536">
        <v>1</v>
      </c>
      <c r="CG60" s="380">
        <v>250000</v>
      </c>
      <c r="CH60" s="537">
        <f t="shared" si="527"/>
        <v>250000</v>
      </c>
      <c r="CI60" s="162">
        <f t="shared" si="449"/>
        <v>1</v>
      </c>
      <c r="CJ60" s="190">
        <f t="shared" si="450"/>
        <v>1</v>
      </c>
      <c r="CK60" s="190">
        <f t="shared" si="451"/>
        <v>1</v>
      </c>
      <c r="CL60" s="190">
        <f t="shared" si="452"/>
        <v>1</v>
      </c>
      <c r="CM60" s="190">
        <f t="shared" si="453"/>
        <v>1</v>
      </c>
      <c r="CN60" s="200">
        <f t="shared" si="454"/>
        <v>1</v>
      </c>
      <c r="CO60" s="210">
        <f t="shared" si="455"/>
        <v>250000</v>
      </c>
      <c r="CP60" s="202">
        <f t="shared" si="456"/>
        <v>0</v>
      </c>
      <c r="CS60" s="461" t="s">
        <v>215</v>
      </c>
      <c r="CT60" s="544">
        <v>4.17</v>
      </c>
      <c r="CU60" s="171" t="s">
        <v>279</v>
      </c>
      <c r="CV60" s="417" t="s">
        <v>143</v>
      </c>
      <c r="CW60" s="536">
        <v>1</v>
      </c>
      <c r="CX60" s="565">
        <v>90564</v>
      </c>
      <c r="CY60" s="537">
        <f t="shared" si="534"/>
        <v>90564</v>
      </c>
      <c r="CZ60" s="162">
        <f t="shared" si="458"/>
        <v>1</v>
      </c>
      <c r="DA60" s="190">
        <f t="shared" si="459"/>
        <v>1</v>
      </c>
      <c r="DB60" s="190">
        <f t="shared" si="460"/>
        <v>1</v>
      </c>
      <c r="DC60" s="190">
        <f t="shared" si="461"/>
        <v>1</v>
      </c>
      <c r="DD60" s="190">
        <f t="shared" si="462"/>
        <v>1</v>
      </c>
      <c r="DE60" s="200">
        <f t="shared" si="463"/>
        <v>1</v>
      </c>
      <c r="DF60" s="210">
        <f t="shared" si="464"/>
        <v>90564</v>
      </c>
      <c r="DG60" s="202">
        <f t="shared" si="465"/>
        <v>0</v>
      </c>
      <c r="DJ60" s="461" t="s">
        <v>215</v>
      </c>
      <c r="DK60" s="544">
        <v>4.17</v>
      </c>
      <c r="DL60" s="545" t="s">
        <v>279</v>
      </c>
      <c r="DM60" s="417" t="s">
        <v>143</v>
      </c>
      <c r="DN60" s="536">
        <v>1</v>
      </c>
      <c r="DO60" s="380">
        <v>91530.068000000014</v>
      </c>
      <c r="DP60" s="537">
        <f t="shared" si="528"/>
        <v>91530.068000000014</v>
      </c>
      <c r="DQ60" s="162">
        <f t="shared" si="466"/>
        <v>1</v>
      </c>
      <c r="DR60" s="190">
        <f t="shared" si="467"/>
        <v>1</v>
      </c>
      <c r="DS60" s="190">
        <f t="shared" si="468"/>
        <v>1</v>
      </c>
      <c r="DT60" s="190">
        <f t="shared" si="469"/>
        <v>1</v>
      </c>
      <c r="DU60" s="190">
        <f t="shared" si="470"/>
        <v>1</v>
      </c>
      <c r="DV60" s="200">
        <f t="shared" si="471"/>
        <v>1</v>
      </c>
      <c r="DW60" s="210">
        <f t="shared" si="472"/>
        <v>91530</v>
      </c>
      <c r="DX60" s="202">
        <f t="shared" si="473"/>
        <v>6.8000000013853423E-2</v>
      </c>
      <c r="EA60" s="461" t="s">
        <v>215</v>
      </c>
      <c r="EB60" s="544">
        <v>4.17</v>
      </c>
      <c r="EC60" s="545" t="s">
        <v>279</v>
      </c>
      <c r="ED60" s="417" t="s">
        <v>143</v>
      </c>
      <c r="EE60" s="536">
        <v>1</v>
      </c>
      <c r="EF60" s="380">
        <v>145000</v>
      </c>
      <c r="EG60" s="381">
        <f t="shared" si="47"/>
        <v>145000</v>
      </c>
      <c r="EH60" s="162">
        <f t="shared" si="474"/>
        <v>1</v>
      </c>
      <c r="EI60" s="190">
        <f t="shared" si="475"/>
        <v>1</v>
      </c>
      <c r="EJ60" s="190">
        <f t="shared" si="476"/>
        <v>1</v>
      </c>
      <c r="EK60" s="190">
        <f t="shared" si="477"/>
        <v>1</v>
      </c>
      <c r="EL60" s="190">
        <f t="shared" si="478"/>
        <v>1</v>
      </c>
      <c r="EM60" s="200">
        <f t="shared" si="479"/>
        <v>1</v>
      </c>
      <c r="EN60" s="210">
        <f t="shared" si="480"/>
        <v>145000</v>
      </c>
      <c r="EO60" s="202">
        <f t="shared" si="481"/>
        <v>0</v>
      </c>
      <c r="ER60" s="461" t="s">
        <v>215</v>
      </c>
      <c r="ES60" s="544">
        <v>4.17</v>
      </c>
      <c r="ET60" s="545" t="s">
        <v>279</v>
      </c>
      <c r="EU60" s="417" t="s">
        <v>143</v>
      </c>
      <c r="EV60" s="536">
        <v>1</v>
      </c>
      <c r="EW60" s="380">
        <v>45314</v>
      </c>
      <c r="EX60" s="537">
        <f t="shared" si="535"/>
        <v>45314</v>
      </c>
      <c r="EY60" s="162">
        <f t="shared" si="483"/>
        <v>1</v>
      </c>
      <c r="EZ60" s="190">
        <f t="shared" si="484"/>
        <v>1</v>
      </c>
      <c r="FA60" s="190">
        <f t="shared" si="485"/>
        <v>1</v>
      </c>
      <c r="FB60" s="190">
        <f t="shared" si="486"/>
        <v>1</v>
      </c>
      <c r="FC60" s="190">
        <f t="shared" si="487"/>
        <v>1</v>
      </c>
      <c r="FD60" s="200">
        <f t="shared" si="488"/>
        <v>1</v>
      </c>
      <c r="FE60" s="210">
        <f t="shared" si="489"/>
        <v>45314</v>
      </c>
      <c r="FF60" s="202">
        <f t="shared" si="490"/>
        <v>0</v>
      </c>
      <c r="FI60" s="461" t="s">
        <v>215</v>
      </c>
      <c r="FJ60" s="544">
        <v>4.17</v>
      </c>
      <c r="FK60" s="545" t="s">
        <v>279</v>
      </c>
      <c r="FL60" s="417" t="s">
        <v>143</v>
      </c>
      <c r="FM60" s="536">
        <v>1</v>
      </c>
      <c r="FN60" s="380">
        <v>65841</v>
      </c>
      <c r="FO60" s="537">
        <f t="shared" si="529"/>
        <v>65841</v>
      </c>
      <c r="FP60" s="162">
        <f t="shared" si="491"/>
        <v>1</v>
      </c>
      <c r="FQ60" s="190">
        <f t="shared" si="492"/>
        <v>1</v>
      </c>
      <c r="FR60" s="190">
        <f t="shared" si="493"/>
        <v>1</v>
      </c>
      <c r="FS60" s="190">
        <f t="shared" si="494"/>
        <v>1</v>
      </c>
      <c r="FT60" s="190">
        <f t="shared" si="495"/>
        <v>1</v>
      </c>
      <c r="FU60" s="200">
        <f t="shared" si="496"/>
        <v>1</v>
      </c>
      <c r="FV60" s="210">
        <f t="shared" si="497"/>
        <v>65841</v>
      </c>
      <c r="FW60" s="202">
        <f t="shared" si="498"/>
        <v>0</v>
      </c>
      <c r="FZ60" s="461" t="s">
        <v>215</v>
      </c>
      <c r="GA60" s="544">
        <v>4.17</v>
      </c>
      <c r="GB60" s="545" t="s">
        <v>279</v>
      </c>
      <c r="GC60" s="417" t="s">
        <v>143</v>
      </c>
      <c r="GD60" s="536">
        <v>1</v>
      </c>
      <c r="GE60" s="582">
        <v>76376</v>
      </c>
      <c r="GF60" s="537">
        <f t="shared" si="530"/>
        <v>76376</v>
      </c>
      <c r="GG60" s="162">
        <f t="shared" si="499"/>
        <v>1</v>
      </c>
      <c r="GH60" s="190">
        <f t="shared" si="500"/>
        <v>1</v>
      </c>
      <c r="GI60" s="190">
        <f t="shared" si="501"/>
        <v>1</v>
      </c>
      <c r="GJ60" s="190">
        <f t="shared" si="502"/>
        <v>1</v>
      </c>
      <c r="GK60" s="190">
        <f t="shared" si="503"/>
        <v>1</v>
      </c>
      <c r="GL60" s="200">
        <f t="shared" si="504"/>
        <v>1</v>
      </c>
      <c r="GM60" s="210">
        <f t="shared" si="505"/>
        <v>76376</v>
      </c>
      <c r="GN60" s="202">
        <f t="shared" si="506"/>
        <v>0</v>
      </c>
      <c r="GQ60" s="461" t="s">
        <v>215</v>
      </c>
      <c r="GR60" s="544">
        <v>4.17</v>
      </c>
      <c r="GS60" s="545" t="s">
        <v>279</v>
      </c>
      <c r="GT60" s="417" t="s">
        <v>143</v>
      </c>
      <c r="GU60" s="536">
        <v>1</v>
      </c>
      <c r="GV60" s="380">
        <v>150000</v>
      </c>
      <c r="GW60" s="537">
        <f t="shared" si="531"/>
        <v>150000</v>
      </c>
      <c r="GX60" s="162">
        <f t="shared" si="507"/>
        <v>1</v>
      </c>
      <c r="GY60" s="190">
        <f t="shared" si="508"/>
        <v>1</v>
      </c>
      <c r="GZ60" s="190">
        <f t="shared" si="509"/>
        <v>1</v>
      </c>
      <c r="HA60" s="190">
        <f t="shared" si="510"/>
        <v>1</v>
      </c>
      <c r="HB60" s="190">
        <f t="shared" si="511"/>
        <v>1</v>
      </c>
      <c r="HC60" s="200">
        <f t="shared" si="512"/>
        <v>1</v>
      </c>
      <c r="HD60" s="210">
        <f t="shared" si="513"/>
        <v>150000</v>
      </c>
      <c r="HE60" s="202">
        <f t="shared" si="514"/>
        <v>0</v>
      </c>
      <c r="HH60" s="461" t="s">
        <v>215</v>
      </c>
      <c r="HI60" s="544">
        <v>4.17</v>
      </c>
      <c r="HJ60" s="545" t="s">
        <v>279</v>
      </c>
      <c r="HK60" s="417" t="s">
        <v>143</v>
      </c>
      <c r="HL60" s="536">
        <v>1</v>
      </c>
      <c r="HM60" s="380">
        <v>102599.99999999999</v>
      </c>
      <c r="HN60" s="537">
        <f t="shared" si="532"/>
        <v>102599.99999999999</v>
      </c>
      <c r="HO60" s="162">
        <f t="shared" si="515"/>
        <v>1</v>
      </c>
      <c r="HP60" s="190">
        <f t="shared" si="516"/>
        <v>1</v>
      </c>
      <c r="HQ60" s="190">
        <f t="shared" si="517"/>
        <v>1</v>
      </c>
      <c r="HR60" s="190">
        <f t="shared" si="518"/>
        <v>1</v>
      </c>
      <c r="HS60" s="190">
        <f t="shared" si="519"/>
        <v>1</v>
      </c>
      <c r="HT60" s="200">
        <f t="shared" si="520"/>
        <v>1</v>
      </c>
      <c r="HU60" s="210">
        <f t="shared" si="521"/>
        <v>102600</v>
      </c>
      <c r="HV60" s="202">
        <f t="shared" si="522"/>
        <v>0</v>
      </c>
      <c r="HY60" s="240"/>
      <c r="HZ60" s="171"/>
      <c r="IA60" s="227"/>
      <c r="IB60" s="228"/>
      <c r="IC60" s="207"/>
      <c r="ID60" s="229"/>
      <c r="IE60" s="209"/>
      <c r="IF60" s="209" t="e">
        <f t="shared" si="79"/>
        <v>#N/A</v>
      </c>
      <c r="IG60" s="199" t="e">
        <f t="shared" si="80"/>
        <v>#N/A</v>
      </c>
      <c r="IH60" s="200" t="e">
        <f t="shared" si="81"/>
        <v>#N/A</v>
      </c>
      <c r="II60" s="200">
        <f t="shared" si="82"/>
        <v>0</v>
      </c>
      <c r="IJ60" s="200">
        <f t="shared" si="83"/>
        <v>0</v>
      </c>
      <c r="IK60" s="200" t="e">
        <f t="shared" si="84"/>
        <v>#N/A</v>
      </c>
      <c r="IL60" s="210">
        <f t="shared" si="85"/>
        <v>0</v>
      </c>
      <c r="IM60" s="202">
        <f t="shared" si="86"/>
        <v>0</v>
      </c>
      <c r="IP60" s="240"/>
      <c r="IQ60" s="171"/>
      <c r="IR60" s="227"/>
      <c r="IS60" s="228"/>
      <c r="IT60" s="207"/>
      <c r="IU60" s="229"/>
      <c r="IV60" s="209"/>
      <c r="IW60" s="209" t="e">
        <f t="shared" si="87"/>
        <v>#N/A</v>
      </c>
      <c r="IX60" s="199" t="e">
        <f t="shared" si="88"/>
        <v>#N/A</v>
      </c>
      <c r="IY60" s="200" t="e">
        <f t="shared" si="89"/>
        <v>#N/A</v>
      </c>
      <c r="IZ60" s="200">
        <f t="shared" si="90"/>
        <v>0</v>
      </c>
      <c r="JA60" s="200">
        <f t="shared" si="91"/>
        <v>0</v>
      </c>
      <c r="JB60" s="200" t="e">
        <f t="shared" si="92"/>
        <v>#N/A</v>
      </c>
      <c r="JC60" s="210">
        <f t="shared" si="93"/>
        <v>0</v>
      </c>
      <c r="JD60" s="202">
        <f t="shared" si="94"/>
        <v>0</v>
      </c>
      <c r="JG60" s="240"/>
      <c r="JH60" s="171"/>
      <c r="JI60" s="227"/>
      <c r="JJ60" s="228"/>
      <c r="JK60" s="207"/>
      <c r="JL60" s="229"/>
      <c r="JM60" s="209"/>
      <c r="JN60" s="209" t="e">
        <f t="shared" si="95"/>
        <v>#N/A</v>
      </c>
      <c r="JO60" s="199" t="e">
        <f t="shared" si="96"/>
        <v>#N/A</v>
      </c>
      <c r="JP60" s="200" t="e">
        <f t="shared" si="97"/>
        <v>#N/A</v>
      </c>
      <c r="JQ60" s="200">
        <f t="shared" si="98"/>
        <v>0</v>
      </c>
      <c r="JR60" s="200">
        <f t="shared" si="99"/>
        <v>0</v>
      </c>
      <c r="JS60" s="200" t="e">
        <f t="shared" si="100"/>
        <v>#N/A</v>
      </c>
      <c r="JT60" s="210">
        <f t="shared" si="101"/>
        <v>0</v>
      </c>
      <c r="JU60" s="202">
        <f t="shared" si="102"/>
        <v>0</v>
      </c>
      <c r="JX60" s="240"/>
      <c r="JY60" s="171"/>
      <c r="JZ60" s="227"/>
      <c r="KA60" s="228"/>
      <c r="KB60" s="207"/>
      <c r="KC60" s="229"/>
      <c r="KD60" s="209"/>
      <c r="KE60" s="209" t="e">
        <f t="shared" si="103"/>
        <v>#N/A</v>
      </c>
      <c r="KF60" s="199" t="e">
        <f t="shared" si="104"/>
        <v>#N/A</v>
      </c>
      <c r="KG60" s="200" t="e">
        <f t="shared" si="105"/>
        <v>#N/A</v>
      </c>
      <c r="KH60" s="200">
        <f t="shared" si="106"/>
        <v>0</v>
      </c>
      <c r="KI60" s="200">
        <f t="shared" si="107"/>
        <v>0</v>
      </c>
      <c r="KJ60" s="200" t="e">
        <f t="shared" si="108"/>
        <v>#N/A</v>
      </c>
      <c r="KK60" s="210">
        <f t="shared" si="109"/>
        <v>0</v>
      </c>
      <c r="KL60" s="202">
        <f t="shared" si="110"/>
        <v>0</v>
      </c>
      <c r="KO60" s="240"/>
      <c r="KP60" s="171"/>
      <c r="KQ60" s="227"/>
      <c r="KR60" s="228"/>
      <c r="KS60" s="207"/>
      <c r="KT60" s="229"/>
      <c r="KU60" s="209"/>
      <c r="KV60" s="209" t="e">
        <f t="shared" si="111"/>
        <v>#N/A</v>
      </c>
      <c r="KW60" s="199" t="e">
        <f t="shared" si="112"/>
        <v>#N/A</v>
      </c>
      <c r="KX60" s="200" t="e">
        <f t="shared" si="113"/>
        <v>#N/A</v>
      </c>
      <c r="KY60" s="200">
        <f t="shared" si="114"/>
        <v>0</v>
      </c>
      <c r="KZ60" s="200">
        <f t="shared" si="115"/>
        <v>0</v>
      </c>
      <c r="LA60" s="200" t="e">
        <f t="shared" si="116"/>
        <v>#N/A</v>
      </c>
      <c r="LB60" s="210">
        <f t="shared" si="117"/>
        <v>0</v>
      </c>
      <c r="LC60" s="202">
        <f t="shared" si="118"/>
        <v>0</v>
      </c>
      <c r="LF60" s="240"/>
      <c r="LG60" s="171"/>
      <c r="LH60" s="227"/>
      <c r="LI60" s="228"/>
      <c r="LJ60" s="207"/>
      <c r="LK60" s="229"/>
      <c r="LL60" s="209"/>
      <c r="LM60" s="209" t="e">
        <f t="shared" si="119"/>
        <v>#N/A</v>
      </c>
      <c r="LN60" s="199" t="e">
        <f t="shared" si="120"/>
        <v>#N/A</v>
      </c>
      <c r="LO60" s="200" t="e">
        <f t="shared" si="121"/>
        <v>#N/A</v>
      </c>
      <c r="LP60" s="200">
        <f t="shared" si="122"/>
        <v>0</v>
      </c>
      <c r="LQ60" s="200">
        <f t="shared" si="123"/>
        <v>0</v>
      </c>
      <c r="LR60" s="200" t="e">
        <f t="shared" si="124"/>
        <v>#N/A</v>
      </c>
      <c r="LS60" s="210">
        <f t="shared" si="125"/>
        <v>0</v>
      </c>
      <c r="LT60" s="202">
        <f t="shared" si="126"/>
        <v>0</v>
      </c>
      <c r="LW60" s="240"/>
      <c r="LX60" s="171"/>
      <c r="LY60" s="227"/>
      <c r="LZ60" s="228"/>
      <c r="MA60" s="207"/>
      <c r="MB60" s="229"/>
      <c r="MC60" s="209"/>
      <c r="MD60" s="209" t="e">
        <f t="shared" si="127"/>
        <v>#N/A</v>
      </c>
      <c r="ME60" s="199" t="e">
        <f t="shared" si="128"/>
        <v>#N/A</v>
      </c>
      <c r="MF60" s="200" t="e">
        <f t="shared" si="129"/>
        <v>#N/A</v>
      </c>
      <c r="MG60" s="200">
        <f t="shared" si="130"/>
        <v>0</v>
      </c>
      <c r="MH60" s="200">
        <f t="shared" si="131"/>
        <v>0</v>
      </c>
      <c r="MI60" s="200" t="e">
        <f t="shared" si="132"/>
        <v>#N/A</v>
      </c>
      <c r="MJ60" s="210">
        <f t="shared" si="133"/>
        <v>0</v>
      </c>
      <c r="MK60" s="202">
        <f t="shared" si="134"/>
        <v>0</v>
      </c>
      <c r="MN60" s="240"/>
      <c r="MO60" s="171"/>
      <c r="MP60" s="227"/>
      <c r="MQ60" s="228"/>
      <c r="MR60" s="207"/>
      <c r="MS60" s="229"/>
      <c r="MT60" s="209"/>
      <c r="MU60" s="209" t="e">
        <f t="shared" si="135"/>
        <v>#N/A</v>
      </c>
      <c r="MV60" s="199" t="e">
        <f t="shared" si="136"/>
        <v>#N/A</v>
      </c>
      <c r="MW60" s="200" t="e">
        <f t="shared" si="137"/>
        <v>#N/A</v>
      </c>
      <c r="MX60" s="200">
        <f t="shared" si="138"/>
        <v>0</v>
      </c>
      <c r="MY60" s="200">
        <f t="shared" si="139"/>
        <v>0</v>
      </c>
      <c r="MZ60" s="200" t="e">
        <f t="shared" si="140"/>
        <v>#N/A</v>
      </c>
      <c r="NA60" s="210">
        <f t="shared" si="141"/>
        <v>0</v>
      </c>
      <c r="NB60" s="202">
        <f t="shared" si="142"/>
        <v>0</v>
      </c>
      <c r="NE60" s="240"/>
      <c r="NF60" s="171"/>
      <c r="NG60" s="227"/>
      <c r="NH60" s="228"/>
      <c r="NI60" s="207"/>
      <c r="NJ60" s="229"/>
      <c r="NK60" s="209"/>
      <c r="NL60" s="209" t="e">
        <f t="shared" si="143"/>
        <v>#N/A</v>
      </c>
      <c r="NM60" s="199" t="e">
        <f t="shared" si="144"/>
        <v>#N/A</v>
      </c>
      <c r="NN60" s="200" t="e">
        <f t="shared" si="145"/>
        <v>#N/A</v>
      </c>
      <c r="NO60" s="200">
        <f t="shared" si="146"/>
        <v>0</v>
      </c>
      <c r="NP60" s="200">
        <f t="shared" si="147"/>
        <v>0</v>
      </c>
      <c r="NQ60" s="200" t="e">
        <f t="shared" si="148"/>
        <v>#N/A</v>
      </c>
      <c r="NR60" s="210">
        <f t="shared" si="149"/>
        <v>0</v>
      </c>
      <c r="NS60" s="202">
        <f t="shared" si="150"/>
        <v>0</v>
      </c>
      <c r="NV60" s="240"/>
      <c r="NW60" s="171"/>
      <c r="NX60" s="227"/>
      <c r="NY60" s="228"/>
      <c r="NZ60" s="207"/>
      <c r="OA60" s="229"/>
      <c r="OB60" s="209"/>
      <c r="OC60" s="209" t="e">
        <f t="shared" si="151"/>
        <v>#N/A</v>
      </c>
      <c r="OD60" s="199" t="e">
        <f t="shared" si="152"/>
        <v>#N/A</v>
      </c>
      <c r="OE60" s="200" t="e">
        <f t="shared" si="153"/>
        <v>#N/A</v>
      </c>
      <c r="OF60" s="200">
        <f t="shared" si="154"/>
        <v>0</v>
      </c>
      <c r="OG60" s="200">
        <f t="shared" si="155"/>
        <v>0</v>
      </c>
      <c r="OH60" s="200" t="e">
        <f t="shared" si="156"/>
        <v>#N/A</v>
      </c>
      <c r="OI60" s="210">
        <f t="shared" si="157"/>
        <v>0</v>
      </c>
      <c r="OJ60" s="202">
        <f t="shared" si="158"/>
        <v>0</v>
      </c>
      <c r="OM60" s="240"/>
      <c r="ON60" s="171"/>
      <c r="OO60" s="227"/>
      <c r="OP60" s="228"/>
      <c r="OQ60" s="207"/>
      <c r="OR60" s="229"/>
      <c r="OS60" s="209"/>
      <c r="OT60" s="209" t="e">
        <f t="shared" si="159"/>
        <v>#N/A</v>
      </c>
      <c r="OU60" s="199" t="e">
        <f t="shared" si="160"/>
        <v>#N/A</v>
      </c>
      <c r="OV60" s="200" t="e">
        <f t="shared" si="161"/>
        <v>#N/A</v>
      </c>
      <c r="OW60" s="200">
        <f t="shared" si="162"/>
        <v>0</v>
      </c>
      <c r="OX60" s="200">
        <f t="shared" si="163"/>
        <v>0</v>
      </c>
      <c r="OY60" s="200" t="e">
        <f t="shared" si="164"/>
        <v>#N/A</v>
      </c>
      <c r="OZ60" s="210">
        <f t="shared" si="165"/>
        <v>0</v>
      </c>
      <c r="PA60" s="202">
        <f t="shared" si="166"/>
        <v>0</v>
      </c>
      <c r="PD60" s="240"/>
      <c r="PE60" s="171"/>
      <c r="PF60" s="227"/>
      <c r="PG60" s="228"/>
      <c r="PH60" s="207"/>
      <c r="PI60" s="229"/>
      <c r="PJ60" s="209"/>
      <c r="PK60" s="209" t="e">
        <f t="shared" si="167"/>
        <v>#N/A</v>
      </c>
      <c r="PL60" s="199" t="e">
        <f t="shared" si="168"/>
        <v>#N/A</v>
      </c>
      <c r="PM60" s="200" t="e">
        <f t="shared" si="169"/>
        <v>#N/A</v>
      </c>
      <c r="PN60" s="200">
        <f t="shared" si="170"/>
        <v>0</v>
      </c>
      <c r="PO60" s="200">
        <f t="shared" si="171"/>
        <v>0</v>
      </c>
      <c r="PP60" s="200" t="e">
        <f t="shared" si="172"/>
        <v>#N/A</v>
      </c>
      <c r="PQ60" s="210">
        <f t="shared" si="173"/>
        <v>0</v>
      </c>
      <c r="PR60" s="202">
        <f t="shared" si="174"/>
        <v>0</v>
      </c>
      <c r="PU60" s="240"/>
      <c r="PV60" s="171"/>
      <c r="PW60" s="227"/>
      <c r="PX60" s="228"/>
      <c r="PY60" s="207"/>
      <c r="PZ60" s="229"/>
      <c r="QA60" s="209"/>
      <c r="QB60" s="209" t="e">
        <f t="shared" si="175"/>
        <v>#N/A</v>
      </c>
      <c r="QC60" s="199" t="e">
        <f t="shared" si="176"/>
        <v>#N/A</v>
      </c>
      <c r="QD60" s="200" t="e">
        <f t="shared" si="177"/>
        <v>#N/A</v>
      </c>
      <c r="QE60" s="200">
        <f t="shared" si="178"/>
        <v>0</v>
      </c>
      <c r="QF60" s="200">
        <f t="shared" si="179"/>
        <v>0</v>
      </c>
      <c r="QG60" s="200" t="e">
        <f t="shared" si="180"/>
        <v>#N/A</v>
      </c>
      <c r="QH60" s="210">
        <f t="shared" si="181"/>
        <v>0</v>
      </c>
      <c r="QI60" s="202">
        <f t="shared" si="182"/>
        <v>0</v>
      </c>
      <c r="QL60" s="240"/>
      <c r="QM60" s="171"/>
      <c r="QN60" s="227"/>
      <c r="QO60" s="228"/>
      <c r="QP60" s="207"/>
      <c r="QQ60" s="229"/>
      <c r="QR60" s="209"/>
      <c r="QS60" s="209" t="e">
        <f t="shared" si="183"/>
        <v>#N/A</v>
      </c>
      <c r="QT60" s="199" t="e">
        <f t="shared" si="184"/>
        <v>#N/A</v>
      </c>
      <c r="QU60" s="200" t="e">
        <f t="shared" si="185"/>
        <v>#N/A</v>
      </c>
      <c r="QV60" s="200">
        <f t="shared" si="186"/>
        <v>0</v>
      </c>
      <c r="QW60" s="200">
        <f t="shared" si="187"/>
        <v>0</v>
      </c>
      <c r="QX60" s="200" t="e">
        <f t="shared" si="188"/>
        <v>#N/A</v>
      </c>
      <c r="QY60" s="210">
        <f t="shared" si="189"/>
        <v>0</v>
      </c>
      <c r="QZ60" s="202">
        <f t="shared" si="190"/>
        <v>0</v>
      </c>
      <c r="RC60" s="240"/>
      <c r="RD60" s="171"/>
      <c r="RE60" s="227"/>
      <c r="RF60" s="228"/>
      <c r="RG60" s="207"/>
      <c r="RH60" s="229"/>
      <c r="RI60" s="209"/>
      <c r="RJ60" s="209" t="e">
        <f t="shared" si="191"/>
        <v>#N/A</v>
      </c>
      <c r="RK60" s="199" t="e">
        <f t="shared" si="192"/>
        <v>#N/A</v>
      </c>
      <c r="RL60" s="200" t="e">
        <f t="shared" si="193"/>
        <v>#N/A</v>
      </c>
      <c r="RM60" s="200">
        <f t="shared" si="194"/>
        <v>0</v>
      </c>
      <c r="RN60" s="200">
        <f t="shared" si="195"/>
        <v>0</v>
      </c>
      <c r="RO60" s="200" t="e">
        <f t="shared" si="196"/>
        <v>#N/A</v>
      </c>
      <c r="RP60" s="210">
        <f t="shared" si="197"/>
        <v>0</v>
      </c>
      <c r="RQ60" s="202">
        <f t="shared" si="198"/>
        <v>0</v>
      </c>
      <c r="RT60" s="240"/>
      <c r="RU60" s="171"/>
      <c r="RV60" s="227"/>
      <c r="RW60" s="228"/>
      <c r="RX60" s="207"/>
      <c r="RY60" s="229"/>
      <c r="RZ60" s="209"/>
      <c r="SA60" s="209" t="e">
        <f t="shared" si="199"/>
        <v>#N/A</v>
      </c>
      <c r="SB60" s="199" t="e">
        <f t="shared" si="200"/>
        <v>#N/A</v>
      </c>
      <c r="SC60" s="200" t="e">
        <f t="shared" si="201"/>
        <v>#N/A</v>
      </c>
      <c r="SD60" s="200">
        <f t="shared" si="202"/>
        <v>0</v>
      </c>
      <c r="SE60" s="200">
        <f t="shared" si="203"/>
        <v>0</v>
      </c>
      <c r="SF60" s="200" t="e">
        <f t="shared" si="204"/>
        <v>#N/A</v>
      </c>
      <c r="SG60" s="210">
        <f t="shared" si="205"/>
        <v>0</v>
      </c>
      <c r="SH60" s="202">
        <f t="shared" si="206"/>
        <v>0</v>
      </c>
      <c r="SK60" s="240"/>
      <c r="SL60" s="171"/>
      <c r="SM60" s="227"/>
      <c r="SN60" s="228"/>
      <c r="SO60" s="207"/>
      <c r="SP60" s="229"/>
      <c r="SQ60" s="209"/>
      <c r="SR60" s="209" t="e">
        <f t="shared" si="207"/>
        <v>#N/A</v>
      </c>
      <c r="SS60" s="199" t="e">
        <f t="shared" si="208"/>
        <v>#N/A</v>
      </c>
      <c r="ST60" s="200" t="e">
        <f t="shared" si="209"/>
        <v>#N/A</v>
      </c>
      <c r="SU60" s="200">
        <f t="shared" si="210"/>
        <v>0</v>
      </c>
      <c r="SV60" s="200">
        <f t="shared" si="211"/>
        <v>0</v>
      </c>
      <c r="SW60" s="200" t="e">
        <f t="shared" si="212"/>
        <v>#N/A</v>
      </c>
      <c r="SX60" s="210">
        <f t="shared" si="213"/>
        <v>0</v>
      </c>
      <c r="SY60" s="202">
        <f t="shared" si="214"/>
        <v>0</v>
      </c>
    </row>
    <row r="61" spans="2:519" ht="86.25" customHeight="1" thickTop="1" thickBot="1">
      <c r="B61" s="203" t="s">
        <v>215</v>
      </c>
      <c r="C61" s="243">
        <v>4.18</v>
      </c>
      <c r="D61" s="171" t="s">
        <v>280</v>
      </c>
      <c r="E61" s="227" t="s">
        <v>251</v>
      </c>
      <c r="F61" s="228">
        <v>1</v>
      </c>
      <c r="G61" s="207">
        <v>0</v>
      </c>
      <c r="H61" s="229">
        <f t="shared" si="523"/>
        <v>0</v>
      </c>
      <c r="I61" s="646"/>
      <c r="L61" s="375" t="s">
        <v>215</v>
      </c>
      <c r="M61" s="418">
        <v>4.18</v>
      </c>
      <c r="N61" s="415" t="s">
        <v>280</v>
      </c>
      <c r="O61" s="400" t="s">
        <v>251</v>
      </c>
      <c r="P61" s="401">
        <v>1</v>
      </c>
      <c r="Q61" s="380">
        <v>800000</v>
      </c>
      <c r="R61" s="402">
        <f t="shared" si="524"/>
        <v>800000</v>
      </c>
      <c r="S61" s="162">
        <f t="shared" si="423"/>
        <v>1</v>
      </c>
      <c r="T61" s="190">
        <f t="shared" si="11"/>
        <v>1</v>
      </c>
      <c r="U61" s="190">
        <f t="shared" si="216"/>
        <v>1</v>
      </c>
      <c r="V61" s="190">
        <f t="shared" si="12"/>
        <v>1</v>
      </c>
      <c r="W61" s="190">
        <f t="shared" si="13"/>
        <v>1</v>
      </c>
      <c r="X61" s="200">
        <f t="shared" si="14"/>
        <v>1</v>
      </c>
      <c r="Y61" s="210">
        <f t="shared" si="15"/>
        <v>800000</v>
      </c>
      <c r="Z61" s="202">
        <f t="shared" si="16"/>
        <v>0</v>
      </c>
      <c r="AA61" s="185"/>
      <c r="AB61" s="185"/>
      <c r="AC61" s="375" t="s">
        <v>215</v>
      </c>
      <c r="AD61" s="418">
        <v>4.18</v>
      </c>
      <c r="AE61" s="415" t="s">
        <v>280</v>
      </c>
      <c r="AF61" s="400" t="s">
        <v>251</v>
      </c>
      <c r="AG61" s="401">
        <v>1</v>
      </c>
      <c r="AH61" s="380">
        <v>883950</v>
      </c>
      <c r="AI61" s="402">
        <f t="shared" si="525"/>
        <v>883950</v>
      </c>
      <c r="AJ61" s="162">
        <f t="shared" si="424"/>
        <v>1</v>
      </c>
      <c r="AK61" s="190">
        <f t="shared" si="425"/>
        <v>1</v>
      </c>
      <c r="AL61" s="190">
        <f t="shared" si="426"/>
        <v>1</v>
      </c>
      <c r="AM61" s="190">
        <f t="shared" si="427"/>
        <v>1</v>
      </c>
      <c r="AN61" s="190">
        <f t="shared" si="428"/>
        <v>1</v>
      </c>
      <c r="AO61" s="200">
        <f t="shared" si="429"/>
        <v>1</v>
      </c>
      <c r="AP61" s="210">
        <f t="shared" si="430"/>
        <v>883950</v>
      </c>
      <c r="AQ61" s="202">
        <f t="shared" si="431"/>
        <v>0</v>
      </c>
      <c r="AR61" s="185"/>
      <c r="AS61" s="185"/>
      <c r="AT61" s="461" t="s">
        <v>215</v>
      </c>
      <c r="AU61" s="511">
        <v>4.18</v>
      </c>
      <c r="AV61" s="171" t="s">
        <v>280</v>
      </c>
      <c r="AW61" s="477" t="s">
        <v>251</v>
      </c>
      <c r="AX61" s="464">
        <v>1</v>
      </c>
      <c r="AY61" s="455">
        <v>780000</v>
      </c>
      <c r="AZ61" s="466">
        <f t="shared" si="526"/>
        <v>780000</v>
      </c>
      <c r="BA61" s="162">
        <f t="shared" si="432"/>
        <v>1</v>
      </c>
      <c r="BB61" s="190">
        <f t="shared" si="433"/>
        <v>1</v>
      </c>
      <c r="BC61" s="190">
        <f t="shared" si="434"/>
        <v>1</v>
      </c>
      <c r="BD61" s="190">
        <f t="shared" si="435"/>
        <v>1</v>
      </c>
      <c r="BE61" s="190">
        <f t="shared" si="436"/>
        <v>1</v>
      </c>
      <c r="BF61" s="200">
        <f t="shared" si="437"/>
        <v>1</v>
      </c>
      <c r="BG61" s="210">
        <f t="shared" si="438"/>
        <v>780000</v>
      </c>
      <c r="BH61" s="202">
        <f t="shared" si="439"/>
        <v>0</v>
      </c>
      <c r="BK61" s="461" t="s">
        <v>215</v>
      </c>
      <c r="BL61" s="547">
        <v>4.18</v>
      </c>
      <c r="BM61" s="545" t="s">
        <v>280</v>
      </c>
      <c r="BN61" s="535" t="s">
        <v>251</v>
      </c>
      <c r="BO61" s="536">
        <v>1</v>
      </c>
      <c r="BP61" s="380">
        <v>818612.7</v>
      </c>
      <c r="BQ61" s="537">
        <f t="shared" si="533"/>
        <v>818612.7</v>
      </c>
      <c r="BR61" s="162">
        <f t="shared" si="441"/>
        <v>1</v>
      </c>
      <c r="BS61" s="190">
        <f t="shared" si="442"/>
        <v>1</v>
      </c>
      <c r="BT61" s="190">
        <f t="shared" si="443"/>
        <v>1</v>
      </c>
      <c r="BU61" s="190">
        <f t="shared" si="444"/>
        <v>1</v>
      </c>
      <c r="BV61" s="190">
        <f t="shared" si="445"/>
        <v>1</v>
      </c>
      <c r="BW61" s="200">
        <f t="shared" si="446"/>
        <v>1</v>
      </c>
      <c r="BX61" s="210">
        <f t="shared" si="447"/>
        <v>818613</v>
      </c>
      <c r="BY61" s="202">
        <f t="shared" si="448"/>
        <v>-0.30000000004656613</v>
      </c>
      <c r="CB61" s="461" t="s">
        <v>215</v>
      </c>
      <c r="CC61" s="547">
        <v>4.18</v>
      </c>
      <c r="CD61" s="545" t="s">
        <v>280</v>
      </c>
      <c r="CE61" s="535" t="s">
        <v>251</v>
      </c>
      <c r="CF61" s="536">
        <v>1</v>
      </c>
      <c r="CG61" s="380">
        <v>750000</v>
      </c>
      <c r="CH61" s="537">
        <f t="shared" si="527"/>
        <v>750000</v>
      </c>
      <c r="CI61" s="162">
        <f t="shared" si="449"/>
        <v>1</v>
      </c>
      <c r="CJ61" s="190">
        <f t="shared" si="450"/>
        <v>1</v>
      </c>
      <c r="CK61" s="190">
        <f t="shared" si="451"/>
        <v>1</v>
      </c>
      <c r="CL61" s="190">
        <f t="shared" si="452"/>
        <v>1</v>
      </c>
      <c r="CM61" s="190">
        <f t="shared" si="453"/>
        <v>1</v>
      </c>
      <c r="CN61" s="200">
        <f t="shared" si="454"/>
        <v>1</v>
      </c>
      <c r="CO61" s="210">
        <f t="shared" si="455"/>
        <v>750000</v>
      </c>
      <c r="CP61" s="202">
        <f t="shared" si="456"/>
        <v>0</v>
      </c>
      <c r="CS61" s="461" t="s">
        <v>215</v>
      </c>
      <c r="CT61" s="547">
        <v>4.18</v>
      </c>
      <c r="CU61" s="545" t="s">
        <v>280</v>
      </c>
      <c r="CV61" s="535" t="s">
        <v>251</v>
      </c>
      <c r="CW61" s="536">
        <v>1</v>
      </c>
      <c r="CX61" s="565">
        <v>465490</v>
      </c>
      <c r="CY61" s="537">
        <f t="shared" si="534"/>
        <v>465490</v>
      </c>
      <c r="CZ61" s="162">
        <f t="shared" si="458"/>
        <v>1</v>
      </c>
      <c r="DA61" s="190">
        <f t="shared" si="459"/>
        <v>1</v>
      </c>
      <c r="DB61" s="190">
        <f t="shared" si="460"/>
        <v>1</v>
      </c>
      <c r="DC61" s="190">
        <f t="shared" si="461"/>
        <v>1</v>
      </c>
      <c r="DD61" s="190">
        <f t="shared" si="462"/>
        <v>1</v>
      </c>
      <c r="DE61" s="200">
        <f t="shared" si="463"/>
        <v>1</v>
      </c>
      <c r="DF61" s="210">
        <f t="shared" si="464"/>
        <v>465490</v>
      </c>
      <c r="DG61" s="202">
        <f t="shared" si="465"/>
        <v>0</v>
      </c>
      <c r="DJ61" s="461" t="s">
        <v>215</v>
      </c>
      <c r="DK61" s="547">
        <v>4.18</v>
      </c>
      <c r="DL61" s="545" t="s">
        <v>280</v>
      </c>
      <c r="DM61" s="535" t="s">
        <v>251</v>
      </c>
      <c r="DN61" s="536">
        <v>1</v>
      </c>
      <c r="DO61" s="380">
        <v>710000</v>
      </c>
      <c r="DP61" s="537">
        <f t="shared" si="528"/>
        <v>710000</v>
      </c>
      <c r="DQ61" s="162">
        <f t="shared" si="466"/>
        <v>1</v>
      </c>
      <c r="DR61" s="190">
        <f t="shared" si="467"/>
        <v>1</v>
      </c>
      <c r="DS61" s="190">
        <f t="shared" si="468"/>
        <v>1</v>
      </c>
      <c r="DT61" s="190">
        <f t="shared" si="469"/>
        <v>1</v>
      </c>
      <c r="DU61" s="190">
        <f t="shared" si="470"/>
        <v>1</v>
      </c>
      <c r="DV61" s="200">
        <f t="shared" si="471"/>
        <v>1</v>
      </c>
      <c r="DW61" s="210">
        <f t="shared" si="472"/>
        <v>710000</v>
      </c>
      <c r="DX61" s="202">
        <f t="shared" si="473"/>
        <v>0</v>
      </c>
      <c r="EA61" s="461" t="s">
        <v>215</v>
      </c>
      <c r="EB61" s="547">
        <v>4.18</v>
      </c>
      <c r="EC61" s="545" t="s">
        <v>280</v>
      </c>
      <c r="ED61" s="535" t="s">
        <v>251</v>
      </c>
      <c r="EE61" s="536">
        <v>1</v>
      </c>
      <c r="EF61" s="380">
        <v>720000</v>
      </c>
      <c r="EG61" s="381">
        <f t="shared" si="47"/>
        <v>720000</v>
      </c>
      <c r="EH61" s="162">
        <f t="shared" si="474"/>
        <v>1</v>
      </c>
      <c r="EI61" s="190">
        <f t="shared" si="475"/>
        <v>1</v>
      </c>
      <c r="EJ61" s="190">
        <f t="shared" si="476"/>
        <v>1</v>
      </c>
      <c r="EK61" s="190">
        <f t="shared" si="477"/>
        <v>1</v>
      </c>
      <c r="EL61" s="190">
        <f t="shared" si="478"/>
        <v>1</v>
      </c>
      <c r="EM61" s="200">
        <f t="shared" si="479"/>
        <v>1</v>
      </c>
      <c r="EN61" s="210">
        <f t="shared" si="480"/>
        <v>720000</v>
      </c>
      <c r="EO61" s="202">
        <f t="shared" si="481"/>
        <v>0</v>
      </c>
      <c r="ER61" s="461" t="s">
        <v>215</v>
      </c>
      <c r="ES61" s="547">
        <v>4.18</v>
      </c>
      <c r="ET61" s="545" t="s">
        <v>280</v>
      </c>
      <c r="EU61" s="535" t="s">
        <v>251</v>
      </c>
      <c r="EV61" s="536">
        <v>1</v>
      </c>
      <c r="EW61" s="380">
        <v>814540</v>
      </c>
      <c r="EX61" s="537">
        <f t="shared" si="535"/>
        <v>814540</v>
      </c>
      <c r="EY61" s="162">
        <f t="shared" si="483"/>
        <v>1</v>
      </c>
      <c r="EZ61" s="190">
        <f t="shared" si="484"/>
        <v>1</v>
      </c>
      <c r="FA61" s="190">
        <f t="shared" si="485"/>
        <v>1</v>
      </c>
      <c r="FB61" s="190">
        <f t="shared" si="486"/>
        <v>1</v>
      </c>
      <c r="FC61" s="190">
        <f t="shared" si="487"/>
        <v>1</v>
      </c>
      <c r="FD61" s="200">
        <f t="shared" si="488"/>
        <v>1</v>
      </c>
      <c r="FE61" s="210">
        <f t="shared" si="489"/>
        <v>814540</v>
      </c>
      <c r="FF61" s="202">
        <f t="shared" si="490"/>
        <v>0</v>
      </c>
      <c r="FI61" s="461" t="s">
        <v>215</v>
      </c>
      <c r="FJ61" s="547">
        <v>4.18</v>
      </c>
      <c r="FK61" s="545" t="s">
        <v>280</v>
      </c>
      <c r="FL61" s="535" t="s">
        <v>251</v>
      </c>
      <c r="FM61" s="536">
        <v>1</v>
      </c>
      <c r="FN61" s="380">
        <v>685330</v>
      </c>
      <c r="FO61" s="537">
        <f t="shared" si="529"/>
        <v>685330</v>
      </c>
      <c r="FP61" s="162">
        <f t="shared" si="491"/>
        <v>1</v>
      </c>
      <c r="FQ61" s="190">
        <f t="shared" si="492"/>
        <v>1</v>
      </c>
      <c r="FR61" s="190">
        <f t="shared" si="493"/>
        <v>1</v>
      </c>
      <c r="FS61" s="190">
        <f t="shared" si="494"/>
        <v>1</v>
      </c>
      <c r="FT61" s="190">
        <f t="shared" si="495"/>
        <v>1</v>
      </c>
      <c r="FU61" s="200">
        <f t="shared" si="496"/>
        <v>1</v>
      </c>
      <c r="FV61" s="210">
        <f t="shared" si="497"/>
        <v>685330</v>
      </c>
      <c r="FW61" s="202">
        <f t="shared" si="498"/>
        <v>0</v>
      </c>
      <c r="FZ61" s="461" t="s">
        <v>215</v>
      </c>
      <c r="GA61" s="547">
        <v>4.18</v>
      </c>
      <c r="GB61" s="545" t="s">
        <v>280</v>
      </c>
      <c r="GC61" s="535" t="s">
        <v>251</v>
      </c>
      <c r="GD61" s="536">
        <v>1</v>
      </c>
      <c r="GE61" s="582">
        <v>1385625</v>
      </c>
      <c r="GF61" s="537">
        <f t="shared" si="530"/>
        <v>1385625</v>
      </c>
      <c r="GG61" s="162">
        <f t="shared" si="499"/>
        <v>1</v>
      </c>
      <c r="GH61" s="190">
        <f t="shared" si="500"/>
        <v>1</v>
      </c>
      <c r="GI61" s="190">
        <f t="shared" si="501"/>
        <v>1</v>
      </c>
      <c r="GJ61" s="190">
        <f t="shared" si="502"/>
        <v>1</v>
      </c>
      <c r="GK61" s="190">
        <f t="shared" si="503"/>
        <v>1</v>
      </c>
      <c r="GL61" s="200">
        <f t="shared" si="504"/>
        <v>1</v>
      </c>
      <c r="GM61" s="210">
        <f t="shared" si="505"/>
        <v>1385625</v>
      </c>
      <c r="GN61" s="202">
        <f t="shared" si="506"/>
        <v>0</v>
      </c>
      <c r="GQ61" s="461" t="s">
        <v>215</v>
      </c>
      <c r="GR61" s="547">
        <v>4.18</v>
      </c>
      <c r="GS61" s="545" t="s">
        <v>280</v>
      </c>
      <c r="GT61" s="535" t="s">
        <v>251</v>
      </c>
      <c r="GU61" s="536">
        <v>1</v>
      </c>
      <c r="GV61" s="380">
        <v>2000000</v>
      </c>
      <c r="GW61" s="537">
        <f t="shared" si="531"/>
        <v>2000000</v>
      </c>
      <c r="GX61" s="162">
        <f t="shared" si="507"/>
        <v>1</v>
      </c>
      <c r="GY61" s="190">
        <f t="shared" si="508"/>
        <v>1</v>
      </c>
      <c r="GZ61" s="190">
        <f t="shared" si="509"/>
        <v>1</v>
      </c>
      <c r="HA61" s="190">
        <f t="shared" si="510"/>
        <v>1</v>
      </c>
      <c r="HB61" s="190">
        <f t="shared" si="511"/>
        <v>1</v>
      </c>
      <c r="HC61" s="200">
        <f t="shared" si="512"/>
        <v>1</v>
      </c>
      <c r="HD61" s="210">
        <f t="shared" si="513"/>
        <v>2000000</v>
      </c>
      <c r="HE61" s="202">
        <f t="shared" si="514"/>
        <v>0</v>
      </c>
      <c r="HH61" s="461" t="s">
        <v>215</v>
      </c>
      <c r="HI61" s="547">
        <v>4.18</v>
      </c>
      <c r="HJ61" s="545" t="s">
        <v>280</v>
      </c>
      <c r="HK61" s="535" t="s">
        <v>251</v>
      </c>
      <c r="HL61" s="536">
        <v>1</v>
      </c>
      <c r="HM61" s="380">
        <v>547200</v>
      </c>
      <c r="HN61" s="537">
        <f t="shared" si="532"/>
        <v>547200</v>
      </c>
      <c r="HO61" s="162">
        <f t="shared" si="515"/>
        <v>1</v>
      </c>
      <c r="HP61" s="190">
        <f t="shared" si="516"/>
        <v>1</v>
      </c>
      <c r="HQ61" s="190">
        <f t="shared" si="517"/>
        <v>1</v>
      </c>
      <c r="HR61" s="190">
        <f t="shared" si="518"/>
        <v>1</v>
      </c>
      <c r="HS61" s="190">
        <f t="shared" si="519"/>
        <v>1</v>
      </c>
      <c r="HT61" s="200">
        <f t="shared" si="520"/>
        <v>1</v>
      </c>
      <c r="HU61" s="210">
        <f t="shared" si="521"/>
        <v>547200</v>
      </c>
      <c r="HV61" s="202">
        <f t="shared" si="522"/>
        <v>0</v>
      </c>
      <c r="HY61" s="230"/>
      <c r="HZ61" s="171"/>
      <c r="IA61" s="242"/>
      <c r="IB61" s="228"/>
      <c r="IC61" s="207"/>
      <c r="ID61" s="229"/>
      <c r="IE61" s="209"/>
      <c r="IF61" s="209" t="e">
        <f t="shared" si="79"/>
        <v>#N/A</v>
      </c>
      <c r="IG61" s="199" t="e">
        <f t="shared" si="80"/>
        <v>#N/A</v>
      </c>
      <c r="IH61" s="200" t="e">
        <f t="shared" si="81"/>
        <v>#N/A</v>
      </c>
      <c r="II61" s="200">
        <f t="shared" si="82"/>
        <v>0</v>
      </c>
      <c r="IJ61" s="200">
        <f t="shared" si="83"/>
        <v>0</v>
      </c>
      <c r="IK61" s="200" t="e">
        <f t="shared" si="84"/>
        <v>#N/A</v>
      </c>
      <c r="IL61" s="210">
        <f t="shared" si="85"/>
        <v>0</v>
      </c>
      <c r="IM61" s="202">
        <f t="shared" si="86"/>
        <v>0</v>
      </c>
      <c r="IP61" s="230"/>
      <c r="IQ61" s="171"/>
      <c r="IR61" s="242"/>
      <c r="IS61" s="228"/>
      <c r="IT61" s="207"/>
      <c r="IU61" s="229"/>
      <c r="IV61" s="209"/>
      <c r="IW61" s="209" t="e">
        <f t="shared" si="87"/>
        <v>#N/A</v>
      </c>
      <c r="IX61" s="199" t="e">
        <f t="shared" si="88"/>
        <v>#N/A</v>
      </c>
      <c r="IY61" s="200" t="e">
        <f t="shared" si="89"/>
        <v>#N/A</v>
      </c>
      <c r="IZ61" s="200">
        <f t="shared" si="90"/>
        <v>0</v>
      </c>
      <c r="JA61" s="200">
        <f t="shared" si="91"/>
        <v>0</v>
      </c>
      <c r="JB61" s="200" t="e">
        <f t="shared" si="92"/>
        <v>#N/A</v>
      </c>
      <c r="JC61" s="210">
        <f t="shared" si="93"/>
        <v>0</v>
      </c>
      <c r="JD61" s="202">
        <f t="shared" si="94"/>
        <v>0</v>
      </c>
      <c r="JG61" s="230"/>
      <c r="JH61" s="171"/>
      <c r="JI61" s="242"/>
      <c r="JJ61" s="228"/>
      <c r="JK61" s="207"/>
      <c r="JL61" s="229"/>
      <c r="JM61" s="209"/>
      <c r="JN61" s="209" t="e">
        <f t="shared" si="95"/>
        <v>#N/A</v>
      </c>
      <c r="JO61" s="199" t="e">
        <f t="shared" si="96"/>
        <v>#N/A</v>
      </c>
      <c r="JP61" s="200" t="e">
        <f t="shared" si="97"/>
        <v>#N/A</v>
      </c>
      <c r="JQ61" s="200">
        <f t="shared" si="98"/>
        <v>0</v>
      </c>
      <c r="JR61" s="200">
        <f t="shared" si="99"/>
        <v>0</v>
      </c>
      <c r="JS61" s="200" t="e">
        <f t="shared" si="100"/>
        <v>#N/A</v>
      </c>
      <c r="JT61" s="210">
        <f t="shared" si="101"/>
        <v>0</v>
      </c>
      <c r="JU61" s="202">
        <f t="shared" si="102"/>
        <v>0</v>
      </c>
      <c r="JX61" s="230"/>
      <c r="JY61" s="171"/>
      <c r="JZ61" s="242"/>
      <c r="KA61" s="228"/>
      <c r="KB61" s="207"/>
      <c r="KC61" s="229"/>
      <c r="KD61" s="209"/>
      <c r="KE61" s="209" t="e">
        <f t="shared" si="103"/>
        <v>#N/A</v>
      </c>
      <c r="KF61" s="199" t="e">
        <f t="shared" si="104"/>
        <v>#N/A</v>
      </c>
      <c r="KG61" s="200" t="e">
        <f t="shared" si="105"/>
        <v>#N/A</v>
      </c>
      <c r="KH61" s="200">
        <f t="shared" si="106"/>
        <v>0</v>
      </c>
      <c r="KI61" s="200">
        <f t="shared" si="107"/>
        <v>0</v>
      </c>
      <c r="KJ61" s="200" t="e">
        <f t="shared" si="108"/>
        <v>#N/A</v>
      </c>
      <c r="KK61" s="210">
        <f t="shared" si="109"/>
        <v>0</v>
      </c>
      <c r="KL61" s="202">
        <f t="shared" si="110"/>
        <v>0</v>
      </c>
      <c r="KO61" s="230"/>
      <c r="KP61" s="171"/>
      <c r="KQ61" s="242"/>
      <c r="KR61" s="228"/>
      <c r="KS61" s="207"/>
      <c r="KT61" s="229"/>
      <c r="KU61" s="209"/>
      <c r="KV61" s="209" t="e">
        <f t="shared" si="111"/>
        <v>#N/A</v>
      </c>
      <c r="KW61" s="199" t="e">
        <f t="shared" si="112"/>
        <v>#N/A</v>
      </c>
      <c r="KX61" s="200" t="e">
        <f t="shared" si="113"/>
        <v>#N/A</v>
      </c>
      <c r="KY61" s="200">
        <f t="shared" si="114"/>
        <v>0</v>
      </c>
      <c r="KZ61" s="200">
        <f t="shared" si="115"/>
        <v>0</v>
      </c>
      <c r="LA61" s="200" t="e">
        <f t="shared" si="116"/>
        <v>#N/A</v>
      </c>
      <c r="LB61" s="210">
        <f t="shared" si="117"/>
        <v>0</v>
      </c>
      <c r="LC61" s="202">
        <f t="shared" si="118"/>
        <v>0</v>
      </c>
      <c r="LF61" s="230"/>
      <c r="LG61" s="171"/>
      <c r="LH61" s="242"/>
      <c r="LI61" s="228"/>
      <c r="LJ61" s="207"/>
      <c r="LK61" s="229"/>
      <c r="LL61" s="209"/>
      <c r="LM61" s="209" t="e">
        <f t="shared" si="119"/>
        <v>#N/A</v>
      </c>
      <c r="LN61" s="199" t="e">
        <f t="shared" si="120"/>
        <v>#N/A</v>
      </c>
      <c r="LO61" s="200" t="e">
        <f t="shared" si="121"/>
        <v>#N/A</v>
      </c>
      <c r="LP61" s="200">
        <f t="shared" si="122"/>
        <v>0</v>
      </c>
      <c r="LQ61" s="200">
        <f t="shared" si="123"/>
        <v>0</v>
      </c>
      <c r="LR61" s="200" t="e">
        <f t="shared" si="124"/>
        <v>#N/A</v>
      </c>
      <c r="LS61" s="210">
        <f t="shared" si="125"/>
        <v>0</v>
      </c>
      <c r="LT61" s="202">
        <f t="shared" si="126"/>
        <v>0</v>
      </c>
      <c r="LW61" s="230"/>
      <c r="LX61" s="171"/>
      <c r="LY61" s="242"/>
      <c r="LZ61" s="228"/>
      <c r="MA61" s="207"/>
      <c r="MB61" s="229"/>
      <c r="MC61" s="209"/>
      <c r="MD61" s="209" t="e">
        <f t="shared" si="127"/>
        <v>#N/A</v>
      </c>
      <c r="ME61" s="199" t="e">
        <f t="shared" si="128"/>
        <v>#N/A</v>
      </c>
      <c r="MF61" s="200" t="e">
        <f t="shared" si="129"/>
        <v>#N/A</v>
      </c>
      <c r="MG61" s="200">
        <f t="shared" si="130"/>
        <v>0</v>
      </c>
      <c r="MH61" s="200">
        <f t="shared" si="131"/>
        <v>0</v>
      </c>
      <c r="MI61" s="200" t="e">
        <f t="shared" si="132"/>
        <v>#N/A</v>
      </c>
      <c r="MJ61" s="210">
        <f t="shared" si="133"/>
        <v>0</v>
      </c>
      <c r="MK61" s="202">
        <f t="shared" si="134"/>
        <v>0</v>
      </c>
      <c r="MN61" s="230"/>
      <c r="MO61" s="171"/>
      <c r="MP61" s="242"/>
      <c r="MQ61" s="228"/>
      <c r="MR61" s="207"/>
      <c r="MS61" s="229"/>
      <c r="MT61" s="209"/>
      <c r="MU61" s="209" t="e">
        <f t="shared" si="135"/>
        <v>#N/A</v>
      </c>
      <c r="MV61" s="199" t="e">
        <f t="shared" si="136"/>
        <v>#N/A</v>
      </c>
      <c r="MW61" s="200" t="e">
        <f t="shared" si="137"/>
        <v>#N/A</v>
      </c>
      <c r="MX61" s="200">
        <f t="shared" si="138"/>
        <v>0</v>
      </c>
      <c r="MY61" s="200">
        <f t="shared" si="139"/>
        <v>0</v>
      </c>
      <c r="MZ61" s="200" t="e">
        <f t="shared" si="140"/>
        <v>#N/A</v>
      </c>
      <c r="NA61" s="210">
        <f t="shared" si="141"/>
        <v>0</v>
      </c>
      <c r="NB61" s="202">
        <f t="shared" si="142"/>
        <v>0</v>
      </c>
      <c r="NE61" s="230"/>
      <c r="NF61" s="171"/>
      <c r="NG61" s="242"/>
      <c r="NH61" s="228"/>
      <c r="NI61" s="207"/>
      <c r="NJ61" s="229"/>
      <c r="NK61" s="209"/>
      <c r="NL61" s="209" t="e">
        <f t="shared" si="143"/>
        <v>#N/A</v>
      </c>
      <c r="NM61" s="199" t="e">
        <f t="shared" si="144"/>
        <v>#N/A</v>
      </c>
      <c r="NN61" s="200" t="e">
        <f t="shared" si="145"/>
        <v>#N/A</v>
      </c>
      <c r="NO61" s="200">
        <f t="shared" si="146"/>
        <v>0</v>
      </c>
      <c r="NP61" s="200">
        <f t="shared" si="147"/>
        <v>0</v>
      </c>
      <c r="NQ61" s="200" t="e">
        <f t="shared" si="148"/>
        <v>#N/A</v>
      </c>
      <c r="NR61" s="210">
        <f t="shared" si="149"/>
        <v>0</v>
      </c>
      <c r="NS61" s="202">
        <f t="shared" si="150"/>
        <v>0</v>
      </c>
      <c r="NV61" s="230"/>
      <c r="NW61" s="171"/>
      <c r="NX61" s="242"/>
      <c r="NY61" s="228"/>
      <c r="NZ61" s="207"/>
      <c r="OA61" s="229"/>
      <c r="OB61" s="209"/>
      <c r="OC61" s="209" t="e">
        <f t="shared" si="151"/>
        <v>#N/A</v>
      </c>
      <c r="OD61" s="199" t="e">
        <f t="shared" si="152"/>
        <v>#N/A</v>
      </c>
      <c r="OE61" s="200" t="e">
        <f t="shared" si="153"/>
        <v>#N/A</v>
      </c>
      <c r="OF61" s="200">
        <f t="shared" si="154"/>
        <v>0</v>
      </c>
      <c r="OG61" s="200">
        <f t="shared" si="155"/>
        <v>0</v>
      </c>
      <c r="OH61" s="200" t="e">
        <f t="shared" si="156"/>
        <v>#N/A</v>
      </c>
      <c r="OI61" s="210">
        <f t="shared" si="157"/>
        <v>0</v>
      </c>
      <c r="OJ61" s="202">
        <f t="shared" si="158"/>
        <v>0</v>
      </c>
      <c r="OM61" s="230"/>
      <c r="ON61" s="171"/>
      <c r="OO61" s="242"/>
      <c r="OP61" s="228"/>
      <c r="OQ61" s="207"/>
      <c r="OR61" s="229"/>
      <c r="OS61" s="209"/>
      <c r="OT61" s="209" t="e">
        <f t="shared" si="159"/>
        <v>#N/A</v>
      </c>
      <c r="OU61" s="199" t="e">
        <f t="shared" si="160"/>
        <v>#N/A</v>
      </c>
      <c r="OV61" s="200" t="e">
        <f t="shared" si="161"/>
        <v>#N/A</v>
      </c>
      <c r="OW61" s="200">
        <f t="shared" si="162"/>
        <v>0</v>
      </c>
      <c r="OX61" s="200">
        <f t="shared" si="163"/>
        <v>0</v>
      </c>
      <c r="OY61" s="200" t="e">
        <f t="shared" si="164"/>
        <v>#N/A</v>
      </c>
      <c r="OZ61" s="210">
        <f t="shared" si="165"/>
        <v>0</v>
      </c>
      <c r="PA61" s="202">
        <f t="shared" si="166"/>
        <v>0</v>
      </c>
      <c r="PD61" s="230"/>
      <c r="PE61" s="171"/>
      <c r="PF61" s="242"/>
      <c r="PG61" s="228"/>
      <c r="PH61" s="207"/>
      <c r="PI61" s="229"/>
      <c r="PJ61" s="209"/>
      <c r="PK61" s="209" t="e">
        <f t="shared" si="167"/>
        <v>#N/A</v>
      </c>
      <c r="PL61" s="199" t="e">
        <f t="shared" si="168"/>
        <v>#N/A</v>
      </c>
      <c r="PM61" s="200" t="e">
        <f t="shared" si="169"/>
        <v>#N/A</v>
      </c>
      <c r="PN61" s="200">
        <f t="shared" si="170"/>
        <v>0</v>
      </c>
      <c r="PO61" s="200">
        <f t="shared" si="171"/>
        <v>0</v>
      </c>
      <c r="PP61" s="200" t="e">
        <f t="shared" si="172"/>
        <v>#N/A</v>
      </c>
      <c r="PQ61" s="210">
        <f t="shared" si="173"/>
        <v>0</v>
      </c>
      <c r="PR61" s="202">
        <f t="shared" si="174"/>
        <v>0</v>
      </c>
      <c r="PU61" s="230"/>
      <c r="PV61" s="171"/>
      <c r="PW61" s="242"/>
      <c r="PX61" s="228"/>
      <c r="PY61" s="207"/>
      <c r="PZ61" s="229"/>
      <c r="QA61" s="209"/>
      <c r="QB61" s="209" t="e">
        <f t="shared" si="175"/>
        <v>#N/A</v>
      </c>
      <c r="QC61" s="199" t="e">
        <f t="shared" si="176"/>
        <v>#N/A</v>
      </c>
      <c r="QD61" s="200" t="e">
        <f t="shared" si="177"/>
        <v>#N/A</v>
      </c>
      <c r="QE61" s="200">
        <f t="shared" si="178"/>
        <v>0</v>
      </c>
      <c r="QF61" s="200">
        <f t="shared" si="179"/>
        <v>0</v>
      </c>
      <c r="QG61" s="200" t="e">
        <f t="shared" si="180"/>
        <v>#N/A</v>
      </c>
      <c r="QH61" s="210">
        <f t="shared" si="181"/>
        <v>0</v>
      </c>
      <c r="QI61" s="202">
        <f t="shared" si="182"/>
        <v>0</v>
      </c>
      <c r="QL61" s="230"/>
      <c r="QM61" s="171"/>
      <c r="QN61" s="242"/>
      <c r="QO61" s="228"/>
      <c r="QP61" s="207"/>
      <c r="QQ61" s="229"/>
      <c r="QR61" s="209"/>
      <c r="QS61" s="209" t="e">
        <f t="shared" si="183"/>
        <v>#N/A</v>
      </c>
      <c r="QT61" s="199" t="e">
        <f t="shared" si="184"/>
        <v>#N/A</v>
      </c>
      <c r="QU61" s="200" t="e">
        <f t="shared" si="185"/>
        <v>#N/A</v>
      </c>
      <c r="QV61" s="200">
        <f t="shared" si="186"/>
        <v>0</v>
      </c>
      <c r="QW61" s="200">
        <f t="shared" si="187"/>
        <v>0</v>
      </c>
      <c r="QX61" s="200" t="e">
        <f t="shared" si="188"/>
        <v>#N/A</v>
      </c>
      <c r="QY61" s="210">
        <f t="shared" si="189"/>
        <v>0</v>
      </c>
      <c r="QZ61" s="202">
        <f t="shared" si="190"/>
        <v>0</v>
      </c>
      <c r="RC61" s="230"/>
      <c r="RD61" s="171"/>
      <c r="RE61" s="242"/>
      <c r="RF61" s="228"/>
      <c r="RG61" s="207"/>
      <c r="RH61" s="229"/>
      <c r="RI61" s="209"/>
      <c r="RJ61" s="209" t="e">
        <f t="shared" si="191"/>
        <v>#N/A</v>
      </c>
      <c r="RK61" s="199" t="e">
        <f t="shared" si="192"/>
        <v>#N/A</v>
      </c>
      <c r="RL61" s="200" t="e">
        <f t="shared" si="193"/>
        <v>#N/A</v>
      </c>
      <c r="RM61" s="200">
        <f t="shared" si="194"/>
        <v>0</v>
      </c>
      <c r="RN61" s="200">
        <f t="shared" si="195"/>
        <v>0</v>
      </c>
      <c r="RO61" s="200" t="e">
        <f t="shared" si="196"/>
        <v>#N/A</v>
      </c>
      <c r="RP61" s="210">
        <f t="shared" si="197"/>
        <v>0</v>
      </c>
      <c r="RQ61" s="202">
        <f t="shared" si="198"/>
        <v>0</v>
      </c>
      <c r="RT61" s="230"/>
      <c r="RU61" s="171"/>
      <c r="RV61" s="242"/>
      <c r="RW61" s="228"/>
      <c r="RX61" s="207"/>
      <c r="RY61" s="229"/>
      <c r="RZ61" s="209"/>
      <c r="SA61" s="209" t="e">
        <f t="shared" si="199"/>
        <v>#N/A</v>
      </c>
      <c r="SB61" s="199" t="e">
        <f t="shared" si="200"/>
        <v>#N/A</v>
      </c>
      <c r="SC61" s="200" t="e">
        <f t="shared" si="201"/>
        <v>#N/A</v>
      </c>
      <c r="SD61" s="200">
        <f t="shared" si="202"/>
        <v>0</v>
      </c>
      <c r="SE61" s="200">
        <f t="shared" si="203"/>
        <v>0</v>
      </c>
      <c r="SF61" s="200" t="e">
        <f t="shared" si="204"/>
        <v>#N/A</v>
      </c>
      <c r="SG61" s="210">
        <f t="shared" si="205"/>
        <v>0</v>
      </c>
      <c r="SH61" s="202">
        <f t="shared" si="206"/>
        <v>0</v>
      </c>
      <c r="SK61" s="230"/>
      <c r="SL61" s="171"/>
      <c r="SM61" s="242"/>
      <c r="SN61" s="228"/>
      <c r="SO61" s="207"/>
      <c r="SP61" s="229"/>
      <c r="SQ61" s="209"/>
      <c r="SR61" s="209" t="e">
        <f t="shared" si="207"/>
        <v>#N/A</v>
      </c>
      <c r="SS61" s="199" t="e">
        <f t="shared" si="208"/>
        <v>#N/A</v>
      </c>
      <c r="ST61" s="200" t="e">
        <f t="shared" si="209"/>
        <v>#N/A</v>
      </c>
      <c r="SU61" s="200">
        <f t="shared" si="210"/>
        <v>0</v>
      </c>
      <c r="SV61" s="200">
        <f t="shared" si="211"/>
        <v>0</v>
      </c>
      <c r="SW61" s="200" t="e">
        <f t="shared" si="212"/>
        <v>#N/A</v>
      </c>
      <c r="SX61" s="210">
        <f t="shared" si="213"/>
        <v>0</v>
      </c>
      <c r="SY61" s="202">
        <f t="shared" si="214"/>
        <v>0</v>
      </c>
    </row>
    <row r="62" spans="2:519" ht="89.25" customHeight="1" thickTop="1" thickBot="1">
      <c r="B62" s="203" t="s">
        <v>215</v>
      </c>
      <c r="C62" s="240">
        <v>4.1900000000000004</v>
      </c>
      <c r="D62" s="171" t="s">
        <v>281</v>
      </c>
      <c r="E62" s="227" t="s">
        <v>251</v>
      </c>
      <c r="F62" s="228">
        <v>1</v>
      </c>
      <c r="G62" s="207">
        <v>0</v>
      </c>
      <c r="H62" s="229">
        <f t="shared" si="523"/>
        <v>0</v>
      </c>
      <c r="I62" s="646"/>
      <c r="L62" s="375" t="s">
        <v>215</v>
      </c>
      <c r="M62" s="414">
        <v>4.1900000000000004</v>
      </c>
      <c r="N62" s="415" t="s">
        <v>281</v>
      </c>
      <c r="O62" s="400" t="s">
        <v>251</v>
      </c>
      <c r="P62" s="401">
        <v>1</v>
      </c>
      <c r="Q62" s="380">
        <v>800000</v>
      </c>
      <c r="R62" s="402">
        <f t="shared" si="524"/>
        <v>800000</v>
      </c>
      <c r="S62" s="162">
        <f t="shared" si="423"/>
        <v>1</v>
      </c>
      <c r="T62" s="190">
        <f t="shared" si="11"/>
        <v>1</v>
      </c>
      <c r="U62" s="190">
        <f t="shared" si="216"/>
        <v>1</v>
      </c>
      <c r="V62" s="190">
        <f t="shared" si="12"/>
        <v>1</v>
      </c>
      <c r="W62" s="190">
        <f t="shared" si="13"/>
        <v>1</v>
      </c>
      <c r="X62" s="200">
        <f t="shared" si="14"/>
        <v>1</v>
      </c>
      <c r="Y62" s="210">
        <f t="shared" si="15"/>
        <v>800000</v>
      </c>
      <c r="Z62" s="202">
        <f t="shared" si="16"/>
        <v>0</v>
      </c>
      <c r="AA62" s="185"/>
      <c r="AB62" s="185"/>
      <c r="AC62" s="375" t="s">
        <v>215</v>
      </c>
      <c r="AD62" s="414">
        <v>4.1900000000000004</v>
      </c>
      <c r="AE62" s="415" t="s">
        <v>281</v>
      </c>
      <c r="AF62" s="400" t="s">
        <v>251</v>
      </c>
      <c r="AG62" s="401">
        <v>1</v>
      </c>
      <c r="AH62" s="380">
        <v>846600</v>
      </c>
      <c r="AI62" s="402">
        <f t="shared" si="525"/>
        <v>846600</v>
      </c>
      <c r="AJ62" s="162">
        <f t="shared" si="424"/>
        <v>1</v>
      </c>
      <c r="AK62" s="190">
        <f t="shared" si="425"/>
        <v>1</v>
      </c>
      <c r="AL62" s="190">
        <f t="shared" si="426"/>
        <v>1</v>
      </c>
      <c r="AM62" s="190">
        <f t="shared" si="427"/>
        <v>1</v>
      </c>
      <c r="AN62" s="190">
        <f t="shared" si="428"/>
        <v>1</v>
      </c>
      <c r="AO62" s="200">
        <f t="shared" si="429"/>
        <v>1</v>
      </c>
      <c r="AP62" s="210">
        <f t="shared" si="430"/>
        <v>846600</v>
      </c>
      <c r="AQ62" s="202">
        <f t="shared" si="431"/>
        <v>0</v>
      </c>
      <c r="AR62" s="185"/>
      <c r="AS62" s="185"/>
      <c r="AT62" s="461" t="s">
        <v>215</v>
      </c>
      <c r="AU62" s="509">
        <v>4.1900000000000004</v>
      </c>
      <c r="AV62" s="171" t="s">
        <v>281</v>
      </c>
      <c r="AW62" s="477" t="s">
        <v>251</v>
      </c>
      <c r="AX62" s="464">
        <v>1</v>
      </c>
      <c r="AY62" s="455">
        <v>810000</v>
      </c>
      <c r="AZ62" s="466">
        <f t="shared" si="526"/>
        <v>810000</v>
      </c>
      <c r="BA62" s="162">
        <f t="shared" si="432"/>
        <v>1</v>
      </c>
      <c r="BB62" s="190">
        <f t="shared" si="433"/>
        <v>1</v>
      </c>
      <c r="BC62" s="190">
        <f t="shared" si="434"/>
        <v>1</v>
      </c>
      <c r="BD62" s="190">
        <f t="shared" si="435"/>
        <v>1</v>
      </c>
      <c r="BE62" s="190">
        <f t="shared" si="436"/>
        <v>1</v>
      </c>
      <c r="BF62" s="200">
        <f t="shared" si="437"/>
        <v>1</v>
      </c>
      <c r="BG62" s="210">
        <f t="shared" si="438"/>
        <v>810000</v>
      </c>
      <c r="BH62" s="202">
        <f t="shared" si="439"/>
        <v>0</v>
      </c>
      <c r="BK62" s="461" t="s">
        <v>215</v>
      </c>
      <c r="BL62" s="544">
        <v>4.1900000000000004</v>
      </c>
      <c r="BM62" s="545" t="s">
        <v>281</v>
      </c>
      <c r="BN62" s="535" t="s">
        <v>251</v>
      </c>
      <c r="BO62" s="536">
        <v>1</v>
      </c>
      <c r="BP62" s="380">
        <v>1051903.3499999999</v>
      </c>
      <c r="BQ62" s="537">
        <f t="shared" si="533"/>
        <v>1051903.3499999999</v>
      </c>
      <c r="BR62" s="162">
        <f t="shared" si="441"/>
        <v>1</v>
      </c>
      <c r="BS62" s="190">
        <f t="shared" si="442"/>
        <v>1</v>
      </c>
      <c r="BT62" s="190">
        <f t="shared" si="443"/>
        <v>1</v>
      </c>
      <c r="BU62" s="190">
        <f t="shared" si="444"/>
        <v>1</v>
      </c>
      <c r="BV62" s="190">
        <f t="shared" si="445"/>
        <v>1</v>
      </c>
      <c r="BW62" s="200">
        <f t="shared" si="446"/>
        <v>1</v>
      </c>
      <c r="BX62" s="210">
        <f t="shared" si="447"/>
        <v>1051903</v>
      </c>
      <c r="BY62" s="202">
        <f t="shared" si="448"/>
        <v>0.34999999986030161</v>
      </c>
      <c r="CB62" s="461" t="s">
        <v>215</v>
      </c>
      <c r="CC62" s="544">
        <v>4.1900000000000004</v>
      </c>
      <c r="CD62" s="545" t="s">
        <v>281</v>
      </c>
      <c r="CE62" s="535" t="s">
        <v>251</v>
      </c>
      <c r="CF62" s="536">
        <v>1</v>
      </c>
      <c r="CG62" s="380">
        <v>750000</v>
      </c>
      <c r="CH62" s="537">
        <f t="shared" si="527"/>
        <v>750000</v>
      </c>
      <c r="CI62" s="162">
        <f t="shared" si="449"/>
        <v>1</v>
      </c>
      <c r="CJ62" s="190">
        <f t="shared" si="450"/>
        <v>1</v>
      </c>
      <c r="CK62" s="190">
        <f t="shared" si="451"/>
        <v>1</v>
      </c>
      <c r="CL62" s="190">
        <f t="shared" si="452"/>
        <v>1</v>
      </c>
      <c r="CM62" s="190">
        <f t="shared" si="453"/>
        <v>1</v>
      </c>
      <c r="CN62" s="200">
        <f t="shared" si="454"/>
        <v>1</v>
      </c>
      <c r="CO62" s="210">
        <f t="shared" si="455"/>
        <v>750000</v>
      </c>
      <c r="CP62" s="202">
        <f t="shared" si="456"/>
        <v>0</v>
      </c>
      <c r="CS62" s="461" t="s">
        <v>215</v>
      </c>
      <c r="CT62" s="544">
        <v>4.1900000000000004</v>
      </c>
      <c r="CU62" s="545" t="s">
        <v>281</v>
      </c>
      <c r="CV62" s="535" t="s">
        <v>251</v>
      </c>
      <c r="CW62" s="536">
        <v>1</v>
      </c>
      <c r="CX62" s="565">
        <v>611783</v>
      </c>
      <c r="CY62" s="537">
        <f t="shared" si="534"/>
        <v>611783</v>
      </c>
      <c r="CZ62" s="162">
        <f t="shared" si="458"/>
        <v>1</v>
      </c>
      <c r="DA62" s="190">
        <f t="shared" si="459"/>
        <v>1</v>
      </c>
      <c r="DB62" s="190">
        <f t="shared" si="460"/>
        <v>1</v>
      </c>
      <c r="DC62" s="190">
        <f t="shared" si="461"/>
        <v>1</v>
      </c>
      <c r="DD62" s="190">
        <f t="shared" si="462"/>
        <v>1</v>
      </c>
      <c r="DE62" s="200">
        <f t="shared" si="463"/>
        <v>1</v>
      </c>
      <c r="DF62" s="210">
        <f t="shared" si="464"/>
        <v>611783</v>
      </c>
      <c r="DG62" s="202">
        <f t="shared" si="465"/>
        <v>0</v>
      </c>
      <c r="DJ62" s="461" t="s">
        <v>215</v>
      </c>
      <c r="DK62" s="544">
        <v>4.1900000000000004</v>
      </c>
      <c r="DL62" s="545" t="s">
        <v>281</v>
      </c>
      <c r="DM62" s="535" t="s">
        <v>251</v>
      </c>
      <c r="DN62" s="536">
        <v>1</v>
      </c>
      <c r="DO62" s="380">
        <v>729506.06400000001</v>
      </c>
      <c r="DP62" s="537">
        <f t="shared" si="528"/>
        <v>729506.06400000001</v>
      </c>
      <c r="DQ62" s="162">
        <f t="shared" si="466"/>
        <v>1</v>
      </c>
      <c r="DR62" s="190">
        <f t="shared" si="467"/>
        <v>1</v>
      </c>
      <c r="DS62" s="190">
        <f t="shared" si="468"/>
        <v>1</v>
      </c>
      <c r="DT62" s="190">
        <f t="shared" si="469"/>
        <v>1</v>
      </c>
      <c r="DU62" s="190">
        <f t="shared" si="470"/>
        <v>1</v>
      </c>
      <c r="DV62" s="200">
        <f t="shared" si="471"/>
        <v>1</v>
      </c>
      <c r="DW62" s="210">
        <f t="shared" si="472"/>
        <v>729506</v>
      </c>
      <c r="DX62" s="202">
        <f t="shared" si="473"/>
        <v>6.4000000013038516E-2</v>
      </c>
      <c r="EA62" s="461" t="s">
        <v>215</v>
      </c>
      <c r="EB62" s="544">
        <v>4.1900000000000004</v>
      </c>
      <c r="EC62" s="545" t="s">
        <v>281</v>
      </c>
      <c r="ED62" s="535" t="s">
        <v>251</v>
      </c>
      <c r="EE62" s="536">
        <v>1</v>
      </c>
      <c r="EF62" s="380">
        <v>760000</v>
      </c>
      <c r="EG62" s="381">
        <f t="shared" si="47"/>
        <v>760000</v>
      </c>
      <c r="EH62" s="162">
        <f t="shared" si="474"/>
        <v>1</v>
      </c>
      <c r="EI62" s="190">
        <f t="shared" si="475"/>
        <v>1</v>
      </c>
      <c r="EJ62" s="190">
        <f t="shared" si="476"/>
        <v>1</v>
      </c>
      <c r="EK62" s="190">
        <f t="shared" si="477"/>
        <v>1</v>
      </c>
      <c r="EL62" s="190">
        <f t="shared" si="478"/>
        <v>1</v>
      </c>
      <c r="EM62" s="200">
        <f t="shared" si="479"/>
        <v>1</v>
      </c>
      <c r="EN62" s="210">
        <f t="shared" si="480"/>
        <v>760000</v>
      </c>
      <c r="EO62" s="202">
        <f t="shared" si="481"/>
        <v>0</v>
      </c>
      <c r="ER62" s="461" t="s">
        <v>215</v>
      </c>
      <c r="ES62" s="544">
        <v>4.1900000000000004</v>
      </c>
      <c r="ET62" s="545" t="s">
        <v>281</v>
      </c>
      <c r="EU62" s="535" t="s">
        <v>251</v>
      </c>
      <c r="EV62" s="536">
        <v>1</v>
      </c>
      <c r="EW62" s="380">
        <v>1046669.9999999999</v>
      </c>
      <c r="EX62" s="537">
        <f t="shared" si="535"/>
        <v>1046669.9999999999</v>
      </c>
      <c r="EY62" s="162">
        <f t="shared" si="483"/>
        <v>1</v>
      </c>
      <c r="EZ62" s="190">
        <f t="shared" si="484"/>
        <v>1</v>
      </c>
      <c r="FA62" s="190">
        <f t="shared" si="485"/>
        <v>1</v>
      </c>
      <c r="FB62" s="190">
        <f t="shared" si="486"/>
        <v>1</v>
      </c>
      <c r="FC62" s="190">
        <f t="shared" si="487"/>
        <v>1</v>
      </c>
      <c r="FD62" s="200">
        <f t="shared" si="488"/>
        <v>1</v>
      </c>
      <c r="FE62" s="210">
        <f t="shared" si="489"/>
        <v>1046670</v>
      </c>
      <c r="FF62" s="202">
        <f t="shared" si="490"/>
        <v>0</v>
      </c>
      <c r="FI62" s="461" t="s">
        <v>215</v>
      </c>
      <c r="FJ62" s="544">
        <v>4.1900000000000004</v>
      </c>
      <c r="FK62" s="545" t="s">
        <v>281</v>
      </c>
      <c r="FL62" s="535" t="s">
        <v>251</v>
      </c>
      <c r="FM62" s="536">
        <v>1</v>
      </c>
      <c r="FN62" s="380">
        <v>662367</v>
      </c>
      <c r="FO62" s="537">
        <f t="shared" si="529"/>
        <v>662367</v>
      </c>
      <c r="FP62" s="162">
        <f t="shared" si="491"/>
        <v>1</v>
      </c>
      <c r="FQ62" s="190">
        <f t="shared" si="492"/>
        <v>1</v>
      </c>
      <c r="FR62" s="190">
        <f t="shared" si="493"/>
        <v>1</v>
      </c>
      <c r="FS62" s="190">
        <f t="shared" si="494"/>
        <v>1</v>
      </c>
      <c r="FT62" s="190">
        <f t="shared" si="495"/>
        <v>1</v>
      </c>
      <c r="FU62" s="200">
        <f t="shared" si="496"/>
        <v>1</v>
      </c>
      <c r="FV62" s="210">
        <f t="shared" si="497"/>
        <v>662367</v>
      </c>
      <c r="FW62" s="202">
        <f t="shared" si="498"/>
        <v>0</v>
      </c>
      <c r="FZ62" s="461" t="s">
        <v>215</v>
      </c>
      <c r="GA62" s="544">
        <v>4.1900000000000004</v>
      </c>
      <c r="GB62" s="545" t="s">
        <v>281</v>
      </c>
      <c r="GC62" s="535" t="s">
        <v>251</v>
      </c>
      <c r="GD62" s="536">
        <v>1</v>
      </c>
      <c r="GE62" s="582">
        <v>1026028</v>
      </c>
      <c r="GF62" s="537">
        <f t="shared" si="530"/>
        <v>1026028</v>
      </c>
      <c r="GG62" s="162">
        <f t="shared" si="499"/>
        <v>1</v>
      </c>
      <c r="GH62" s="190">
        <f t="shared" si="500"/>
        <v>1</v>
      </c>
      <c r="GI62" s="190">
        <f t="shared" si="501"/>
        <v>1</v>
      </c>
      <c r="GJ62" s="190">
        <f t="shared" si="502"/>
        <v>1</v>
      </c>
      <c r="GK62" s="190">
        <f t="shared" si="503"/>
        <v>1</v>
      </c>
      <c r="GL62" s="200">
        <f t="shared" si="504"/>
        <v>1</v>
      </c>
      <c r="GM62" s="210">
        <f t="shared" si="505"/>
        <v>1026028</v>
      </c>
      <c r="GN62" s="202">
        <f t="shared" si="506"/>
        <v>0</v>
      </c>
      <c r="GQ62" s="461" t="s">
        <v>215</v>
      </c>
      <c r="GR62" s="544">
        <v>4.1900000000000004</v>
      </c>
      <c r="GS62" s="545" t="s">
        <v>281</v>
      </c>
      <c r="GT62" s="535" t="s">
        <v>251</v>
      </c>
      <c r="GU62" s="536">
        <v>1</v>
      </c>
      <c r="GV62" s="380">
        <v>1800000</v>
      </c>
      <c r="GW62" s="537">
        <f t="shared" si="531"/>
        <v>1800000</v>
      </c>
      <c r="GX62" s="162">
        <f t="shared" si="507"/>
        <v>1</v>
      </c>
      <c r="GY62" s="190">
        <f t="shared" si="508"/>
        <v>1</v>
      </c>
      <c r="GZ62" s="190">
        <f t="shared" si="509"/>
        <v>1</v>
      </c>
      <c r="HA62" s="190">
        <f t="shared" si="510"/>
        <v>1</v>
      </c>
      <c r="HB62" s="190">
        <f t="shared" si="511"/>
        <v>1</v>
      </c>
      <c r="HC62" s="200">
        <f t="shared" si="512"/>
        <v>1</v>
      </c>
      <c r="HD62" s="210">
        <f t="shared" si="513"/>
        <v>1800000</v>
      </c>
      <c r="HE62" s="202">
        <f t="shared" si="514"/>
        <v>0</v>
      </c>
      <c r="HH62" s="461" t="s">
        <v>215</v>
      </c>
      <c r="HI62" s="544">
        <v>4.1900000000000004</v>
      </c>
      <c r="HJ62" s="545" t="s">
        <v>281</v>
      </c>
      <c r="HK62" s="535" t="s">
        <v>251</v>
      </c>
      <c r="HL62" s="536">
        <v>1</v>
      </c>
      <c r="HM62" s="380">
        <v>797999.99999999988</v>
      </c>
      <c r="HN62" s="537">
        <f t="shared" si="532"/>
        <v>797999.99999999988</v>
      </c>
      <c r="HO62" s="162">
        <f t="shared" si="515"/>
        <v>1</v>
      </c>
      <c r="HP62" s="190">
        <f t="shared" si="516"/>
        <v>1</v>
      </c>
      <c r="HQ62" s="190">
        <f t="shared" si="517"/>
        <v>1</v>
      </c>
      <c r="HR62" s="190">
        <f t="shared" si="518"/>
        <v>1</v>
      </c>
      <c r="HS62" s="190">
        <f t="shared" si="519"/>
        <v>1</v>
      </c>
      <c r="HT62" s="200">
        <f t="shared" si="520"/>
        <v>1</v>
      </c>
      <c r="HU62" s="210">
        <f t="shared" si="521"/>
        <v>798000</v>
      </c>
      <c r="HV62" s="202">
        <f t="shared" si="522"/>
        <v>0</v>
      </c>
      <c r="HY62" s="240"/>
      <c r="HZ62" s="171"/>
      <c r="IA62" s="242"/>
      <c r="IB62" s="228"/>
      <c r="IC62" s="207"/>
      <c r="ID62" s="229"/>
      <c r="IE62" s="209"/>
      <c r="IF62" s="209" t="e">
        <f t="shared" si="79"/>
        <v>#N/A</v>
      </c>
      <c r="IG62" s="199" t="e">
        <f t="shared" si="80"/>
        <v>#N/A</v>
      </c>
      <c r="IH62" s="200" t="e">
        <f t="shared" si="81"/>
        <v>#N/A</v>
      </c>
      <c r="II62" s="200">
        <f t="shared" si="82"/>
        <v>0</v>
      </c>
      <c r="IJ62" s="200">
        <f t="shared" si="83"/>
        <v>0</v>
      </c>
      <c r="IK62" s="200" t="e">
        <f t="shared" si="84"/>
        <v>#N/A</v>
      </c>
      <c r="IL62" s="210">
        <f t="shared" si="85"/>
        <v>0</v>
      </c>
      <c r="IM62" s="202">
        <f t="shared" si="86"/>
        <v>0</v>
      </c>
      <c r="IP62" s="240"/>
      <c r="IQ62" s="171"/>
      <c r="IR62" s="242"/>
      <c r="IS62" s="228"/>
      <c r="IT62" s="207"/>
      <c r="IU62" s="229"/>
      <c r="IV62" s="209"/>
      <c r="IW62" s="209" t="e">
        <f t="shared" si="87"/>
        <v>#N/A</v>
      </c>
      <c r="IX62" s="199" t="e">
        <f t="shared" si="88"/>
        <v>#N/A</v>
      </c>
      <c r="IY62" s="200" t="e">
        <f t="shared" si="89"/>
        <v>#N/A</v>
      </c>
      <c r="IZ62" s="200">
        <f t="shared" si="90"/>
        <v>0</v>
      </c>
      <c r="JA62" s="200">
        <f t="shared" si="91"/>
        <v>0</v>
      </c>
      <c r="JB62" s="200" t="e">
        <f t="shared" si="92"/>
        <v>#N/A</v>
      </c>
      <c r="JC62" s="210">
        <f t="shared" si="93"/>
        <v>0</v>
      </c>
      <c r="JD62" s="202">
        <f t="shared" si="94"/>
        <v>0</v>
      </c>
      <c r="JG62" s="240"/>
      <c r="JH62" s="171"/>
      <c r="JI62" s="242"/>
      <c r="JJ62" s="228"/>
      <c r="JK62" s="207"/>
      <c r="JL62" s="229"/>
      <c r="JM62" s="209"/>
      <c r="JN62" s="209" t="e">
        <f t="shared" si="95"/>
        <v>#N/A</v>
      </c>
      <c r="JO62" s="199" t="e">
        <f t="shared" si="96"/>
        <v>#N/A</v>
      </c>
      <c r="JP62" s="200" t="e">
        <f t="shared" si="97"/>
        <v>#N/A</v>
      </c>
      <c r="JQ62" s="200">
        <f t="shared" si="98"/>
        <v>0</v>
      </c>
      <c r="JR62" s="200">
        <f t="shared" si="99"/>
        <v>0</v>
      </c>
      <c r="JS62" s="200" t="e">
        <f t="shared" si="100"/>
        <v>#N/A</v>
      </c>
      <c r="JT62" s="210">
        <f t="shared" si="101"/>
        <v>0</v>
      </c>
      <c r="JU62" s="202">
        <f t="shared" si="102"/>
        <v>0</v>
      </c>
      <c r="JX62" s="240"/>
      <c r="JY62" s="171"/>
      <c r="JZ62" s="242"/>
      <c r="KA62" s="228"/>
      <c r="KB62" s="207"/>
      <c r="KC62" s="229"/>
      <c r="KD62" s="209"/>
      <c r="KE62" s="209" t="e">
        <f t="shared" si="103"/>
        <v>#N/A</v>
      </c>
      <c r="KF62" s="199" t="e">
        <f t="shared" si="104"/>
        <v>#N/A</v>
      </c>
      <c r="KG62" s="200" t="e">
        <f t="shared" si="105"/>
        <v>#N/A</v>
      </c>
      <c r="KH62" s="200">
        <f t="shared" si="106"/>
        <v>0</v>
      </c>
      <c r="KI62" s="200">
        <f t="shared" si="107"/>
        <v>0</v>
      </c>
      <c r="KJ62" s="200" t="e">
        <f t="shared" si="108"/>
        <v>#N/A</v>
      </c>
      <c r="KK62" s="210">
        <f t="shared" si="109"/>
        <v>0</v>
      </c>
      <c r="KL62" s="202">
        <f t="shared" si="110"/>
        <v>0</v>
      </c>
      <c r="KO62" s="240"/>
      <c r="KP62" s="171"/>
      <c r="KQ62" s="242"/>
      <c r="KR62" s="228"/>
      <c r="KS62" s="207"/>
      <c r="KT62" s="229"/>
      <c r="KU62" s="209"/>
      <c r="KV62" s="209" t="e">
        <f t="shared" si="111"/>
        <v>#N/A</v>
      </c>
      <c r="KW62" s="199" t="e">
        <f t="shared" si="112"/>
        <v>#N/A</v>
      </c>
      <c r="KX62" s="200" t="e">
        <f t="shared" si="113"/>
        <v>#N/A</v>
      </c>
      <c r="KY62" s="200">
        <f t="shared" si="114"/>
        <v>0</v>
      </c>
      <c r="KZ62" s="200">
        <f t="shared" si="115"/>
        <v>0</v>
      </c>
      <c r="LA62" s="200" t="e">
        <f t="shared" si="116"/>
        <v>#N/A</v>
      </c>
      <c r="LB62" s="210">
        <f t="shared" si="117"/>
        <v>0</v>
      </c>
      <c r="LC62" s="202">
        <f t="shared" si="118"/>
        <v>0</v>
      </c>
      <c r="LF62" s="240"/>
      <c r="LG62" s="171"/>
      <c r="LH62" s="242"/>
      <c r="LI62" s="228"/>
      <c r="LJ62" s="207"/>
      <c r="LK62" s="229"/>
      <c r="LL62" s="209"/>
      <c r="LM62" s="209" t="e">
        <f t="shared" si="119"/>
        <v>#N/A</v>
      </c>
      <c r="LN62" s="199" t="e">
        <f t="shared" si="120"/>
        <v>#N/A</v>
      </c>
      <c r="LO62" s="200" t="e">
        <f t="shared" si="121"/>
        <v>#N/A</v>
      </c>
      <c r="LP62" s="200">
        <f t="shared" si="122"/>
        <v>0</v>
      </c>
      <c r="LQ62" s="200">
        <f t="shared" si="123"/>
        <v>0</v>
      </c>
      <c r="LR62" s="200" t="e">
        <f t="shared" si="124"/>
        <v>#N/A</v>
      </c>
      <c r="LS62" s="210">
        <f t="shared" si="125"/>
        <v>0</v>
      </c>
      <c r="LT62" s="202">
        <f t="shared" si="126"/>
        <v>0</v>
      </c>
      <c r="LW62" s="240"/>
      <c r="LX62" s="171"/>
      <c r="LY62" s="242"/>
      <c r="LZ62" s="228"/>
      <c r="MA62" s="207"/>
      <c r="MB62" s="229"/>
      <c r="MC62" s="209"/>
      <c r="MD62" s="209" t="e">
        <f t="shared" si="127"/>
        <v>#N/A</v>
      </c>
      <c r="ME62" s="199" t="e">
        <f t="shared" si="128"/>
        <v>#N/A</v>
      </c>
      <c r="MF62" s="200" t="e">
        <f t="shared" si="129"/>
        <v>#N/A</v>
      </c>
      <c r="MG62" s="200">
        <f t="shared" si="130"/>
        <v>0</v>
      </c>
      <c r="MH62" s="200">
        <f t="shared" si="131"/>
        <v>0</v>
      </c>
      <c r="MI62" s="200" t="e">
        <f t="shared" si="132"/>
        <v>#N/A</v>
      </c>
      <c r="MJ62" s="210">
        <f t="shared" si="133"/>
        <v>0</v>
      </c>
      <c r="MK62" s="202">
        <f t="shared" si="134"/>
        <v>0</v>
      </c>
      <c r="MN62" s="240"/>
      <c r="MO62" s="171"/>
      <c r="MP62" s="242"/>
      <c r="MQ62" s="228"/>
      <c r="MR62" s="207"/>
      <c r="MS62" s="229"/>
      <c r="MT62" s="209"/>
      <c r="MU62" s="209" t="e">
        <f t="shared" si="135"/>
        <v>#N/A</v>
      </c>
      <c r="MV62" s="199" t="e">
        <f t="shared" si="136"/>
        <v>#N/A</v>
      </c>
      <c r="MW62" s="200" t="e">
        <f t="shared" si="137"/>
        <v>#N/A</v>
      </c>
      <c r="MX62" s="200">
        <f t="shared" si="138"/>
        <v>0</v>
      </c>
      <c r="MY62" s="200">
        <f t="shared" si="139"/>
        <v>0</v>
      </c>
      <c r="MZ62" s="200" t="e">
        <f t="shared" si="140"/>
        <v>#N/A</v>
      </c>
      <c r="NA62" s="210">
        <f t="shared" si="141"/>
        <v>0</v>
      </c>
      <c r="NB62" s="202">
        <f t="shared" si="142"/>
        <v>0</v>
      </c>
      <c r="NE62" s="240"/>
      <c r="NF62" s="171"/>
      <c r="NG62" s="242"/>
      <c r="NH62" s="228"/>
      <c r="NI62" s="207"/>
      <c r="NJ62" s="229"/>
      <c r="NK62" s="209"/>
      <c r="NL62" s="209" t="e">
        <f t="shared" si="143"/>
        <v>#N/A</v>
      </c>
      <c r="NM62" s="199" t="e">
        <f t="shared" si="144"/>
        <v>#N/A</v>
      </c>
      <c r="NN62" s="200" t="e">
        <f t="shared" si="145"/>
        <v>#N/A</v>
      </c>
      <c r="NO62" s="200">
        <f t="shared" si="146"/>
        <v>0</v>
      </c>
      <c r="NP62" s="200">
        <f t="shared" si="147"/>
        <v>0</v>
      </c>
      <c r="NQ62" s="200" t="e">
        <f t="shared" si="148"/>
        <v>#N/A</v>
      </c>
      <c r="NR62" s="210">
        <f t="shared" si="149"/>
        <v>0</v>
      </c>
      <c r="NS62" s="202">
        <f t="shared" si="150"/>
        <v>0</v>
      </c>
      <c r="NV62" s="240"/>
      <c r="NW62" s="171"/>
      <c r="NX62" s="242"/>
      <c r="NY62" s="228"/>
      <c r="NZ62" s="207"/>
      <c r="OA62" s="229"/>
      <c r="OB62" s="209"/>
      <c r="OC62" s="209" t="e">
        <f t="shared" si="151"/>
        <v>#N/A</v>
      </c>
      <c r="OD62" s="199" t="e">
        <f t="shared" si="152"/>
        <v>#N/A</v>
      </c>
      <c r="OE62" s="200" t="e">
        <f t="shared" si="153"/>
        <v>#N/A</v>
      </c>
      <c r="OF62" s="200">
        <f t="shared" si="154"/>
        <v>0</v>
      </c>
      <c r="OG62" s="200">
        <f t="shared" si="155"/>
        <v>0</v>
      </c>
      <c r="OH62" s="200" t="e">
        <f t="shared" si="156"/>
        <v>#N/A</v>
      </c>
      <c r="OI62" s="210">
        <f t="shared" si="157"/>
        <v>0</v>
      </c>
      <c r="OJ62" s="202">
        <f t="shared" si="158"/>
        <v>0</v>
      </c>
      <c r="OM62" s="240"/>
      <c r="ON62" s="171"/>
      <c r="OO62" s="242"/>
      <c r="OP62" s="228"/>
      <c r="OQ62" s="207"/>
      <c r="OR62" s="229"/>
      <c r="OS62" s="209"/>
      <c r="OT62" s="209" t="e">
        <f t="shared" si="159"/>
        <v>#N/A</v>
      </c>
      <c r="OU62" s="199" t="e">
        <f t="shared" si="160"/>
        <v>#N/A</v>
      </c>
      <c r="OV62" s="200" t="e">
        <f t="shared" si="161"/>
        <v>#N/A</v>
      </c>
      <c r="OW62" s="200">
        <f t="shared" si="162"/>
        <v>0</v>
      </c>
      <c r="OX62" s="200">
        <f t="shared" si="163"/>
        <v>0</v>
      </c>
      <c r="OY62" s="200" t="e">
        <f t="shared" si="164"/>
        <v>#N/A</v>
      </c>
      <c r="OZ62" s="210">
        <f t="shared" si="165"/>
        <v>0</v>
      </c>
      <c r="PA62" s="202">
        <f t="shared" si="166"/>
        <v>0</v>
      </c>
      <c r="PD62" s="240"/>
      <c r="PE62" s="171"/>
      <c r="PF62" s="242"/>
      <c r="PG62" s="228"/>
      <c r="PH62" s="207"/>
      <c r="PI62" s="229"/>
      <c r="PJ62" s="209"/>
      <c r="PK62" s="209" t="e">
        <f t="shared" si="167"/>
        <v>#N/A</v>
      </c>
      <c r="PL62" s="199" t="e">
        <f t="shared" si="168"/>
        <v>#N/A</v>
      </c>
      <c r="PM62" s="200" t="e">
        <f t="shared" si="169"/>
        <v>#N/A</v>
      </c>
      <c r="PN62" s="200">
        <f t="shared" si="170"/>
        <v>0</v>
      </c>
      <c r="PO62" s="200">
        <f t="shared" si="171"/>
        <v>0</v>
      </c>
      <c r="PP62" s="200" t="e">
        <f t="shared" si="172"/>
        <v>#N/A</v>
      </c>
      <c r="PQ62" s="210">
        <f t="shared" si="173"/>
        <v>0</v>
      </c>
      <c r="PR62" s="202">
        <f t="shared" si="174"/>
        <v>0</v>
      </c>
      <c r="PU62" s="240"/>
      <c r="PV62" s="171"/>
      <c r="PW62" s="242"/>
      <c r="PX62" s="228"/>
      <c r="PY62" s="207"/>
      <c r="PZ62" s="229"/>
      <c r="QA62" s="209"/>
      <c r="QB62" s="209" t="e">
        <f t="shared" si="175"/>
        <v>#N/A</v>
      </c>
      <c r="QC62" s="199" t="e">
        <f t="shared" si="176"/>
        <v>#N/A</v>
      </c>
      <c r="QD62" s="200" t="e">
        <f t="shared" si="177"/>
        <v>#N/A</v>
      </c>
      <c r="QE62" s="200">
        <f t="shared" si="178"/>
        <v>0</v>
      </c>
      <c r="QF62" s="200">
        <f t="shared" si="179"/>
        <v>0</v>
      </c>
      <c r="QG62" s="200" t="e">
        <f t="shared" si="180"/>
        <v>#N/A</v>
      </c>
      <c r="QH62" s="210">
        <f t="shared" si="181"/>
        <v>0</v>
      </c>
      <c r="QI62" s="202">
        <f t="shared" si="182"/>
        <v>0</v>
      </c>
      <c r="QL62" s="240"/>
      <c r="QM62" s="171"/>
      <c r="QN62" s="242"/>
      <c r="QO62" s="228"/>
      <c r="QP62" s="207"/>
      <c r="QQ62" s="229"/>
      <c r="QR62" s="209"/>
      <c r="QS62" s="209" t="e">
        <f t="shared" si="183"/>
        <v>#N/A</v>
      </c>
      <c r="QT62" s="199" t="e">
        <f t="shared" si="184"/>
        <v>#N/A</v>
      </c>
      <c r="QU62" s="200" t="e">
        <f t="shared" si="185"/>
        <v>#N/A</v>
      </c>
      <c r="QV62" s="200">
        <f t="shared" si="186"/>
        <v>0</v>
      </c>
      <c r="QW62" s="200">
        <f t="shared" si="187"/>
        <v>0</v>
      </c>
      <c r="QX62" s="200" t="e">
        <f t="shared" si="188"/>
        <v>#N/A</v>
      </c>
      <c r="QY62" s="210">
        <f t="shared" si="189"/>
        <v>0</v>
      </c>
      <c r="QZ62" s="202">
        <f t="shared" si="190"/>
        <v>0</v>
      </c>
      <c r="RC62" s="240"/>
      <c r="RD62" s="171"/>
      <c r="RE62" s="242"/>
      <c r="RF62" s="228"/>
      <c r="RG62" s="207"/>
      <c r="RH62" s="229"/>
      <c r="RI62" s="209"/>
      <c r="RJ62" s="209" t="e">
        <f t="shared" si="191"/>
        <v>#N/A</v>
      </c>
      <c r="RK62" s="199" t="e">
        <f t="shared" si="192"/>
        <v>#N/A</v>
      </c>
      <c r="RL62" s="200" t="e">
        <f t="shared" si="193"/>
        <v>#N/A</v>
      </c>
      <c r="RM62" s="200">
        <f t="shared" si="194"/>
        <v>0</v>
      </c>
      <c r="RN62" s="200">
        <f t="shared" si="195"/>
        <v>0</v>
      </c>
      <c r="RO62" s="200" t="e">
        <f t="shared" si="196"/>
        <v>#N/A</v>
      </c>
      <c r="RP62" s="210">
        <f t="shared" si="197"/>
        <v>0</v>
      </c>
      <c r="RQ62" s="202">
        <f t="shared" si="198"/>
        <v>0</v>
      </c>
      <c r="RT62" s="240"/>
      <c r="RU62" s="171"/>
      <c r="RV62" s="242"/>
      <c r="RW62" s="228"/>
      <c r="RX62" s="207"/>
      <c r="RY62" s="229"/>
      <c r="RZ62" s="209"/>
      <c r="SA62" s="209" t="e">
        <f t="shared" si="199"/>
        <v>#N/A</v>
      </c>
      <c r="SB62" s="199" t="e">
        <f t="shared" si="200"/>
        <v>#N/A</v>
      </c>
      <c r="SC62" s="200" t="e">
        <f t="shared" si="201"/>
        <v>#N/A</v>
      </c>
      <c r="SD62" s="200">
        <f t="shared" si="202"/>
        <v>0</v>
      </c>
      <c r="SE62" s="200">
        <f t="shared" si="203"/>
        <v>0</v>
      </c>
      <c r="SF62" s="200" t="e">
        <f t="shared" si="204"/>
        <v>#N/A</v>
      </c>
      <c r="SG62" s="210">
        <f t="shared" si="205"/>
        <v>0</v>
      </c>
      <c r="SH62" s="202">
        <f t="shared" si="206"/>
        <v>0</v>
      </c>
      <c r="SK62" s="240"/>
      <c r="SL62" s="171"/>
      <c r="SM62" s="242"/>
      <c r="SN62" s="228"/>
      <c r="SO62" s="207"/>
      <c r="SP62" s="229"/>
      <c r="SQ62" s="209"/>
      <c r="SR62" s="209" t="e">
        <f t="shared" si="207"/>
        <v>#N/A</v>
      </c>
      <c r="SS62" s="199" t="e">
        <f t="shared" si="208"/>
        <v>#N/A</v>
      </c>
      <c r="ST62" s="200" t="e">
        <f t="shared" si="209"/>
        <v>#N/A</v>
      </c>
      <c r="SU62" s="200">
        <f t="shared" si="210"/>
        <v>0</v>
      </c>
      <c r="SV62" s="200">
        <f t="shared" si="211"/>
        <v>0</v>
      </c>
      <c r="SW62" s="200" t="e">
        <f t="shared" si="212"/>
        <v>#N/A</v>
      </c>
      <c r="SX62" s="210">
        <f t="shared" si="213"/>
        <v>0</v>
      </c>
      <c r="SY62" s="202">
        <f t="shared" si="214"/>
        <v>0</v>
      </c>
    </row>
    <row r="63" spans="2:519" ht="89.25" customHeight="1" thickTop="1" thickBot="1">
      <c r="B63" s="203" t="s">
        <v>215</v>
      </c>
      <c r="C63" s="239">
        <v>4.2</v>
      </c>
      <c r="D63" s="171" t="s">
        <v>282</v>
      </c>
      <c r="E63" s="227" t="s">
        <v>251</v>
      </c>
      <c r="F63" s="228">
        <v>1</v>
      </c>
      <c r="G63" s="207">
        <v>0</v>
      </c>
      <c r="H63" s="229">
        <f>G63*F63</f>
        <v>0</v>
      </c>
      <c r="I63" s="647"/>
      <c r="L63" s="375" t="s">
        <v>215</v>
      </c>
      <c r="M63" s="413">
        <v>4.2</v>
      </c>
      <c r="N63" s="415" t="s">
        <v>282</v>
      </c>
      <c r="O63" s="400" t="s">
        <v>251</v>
      </c>
      <c r="P63" s="401">
        <v>1</v>
      </c>
      <c r="Q63" s="380">
        <v>750000</v>
      </c>
      <c r="R63" s="402">
        <f>Q63*P63</f>
        <v>750000</v>
      </c>
      <c r="S63" s="162">
        <f t="shared" si="423"/>
        <v>1</v>
      </c>
      <c r="T63" s="190">
        <f t="shared" si="11"/>
        <v>1</v>
      </c>
      <c r="U63" s="190">
        <f t="shared" si="216"/>
        <v>1</v>
      </c>
      <c r="V63" s="190">
        <f t="shared" si="12"/>
        <v>1</v>
      </c>
      <c r="W63" s="190">
        <f t="shared" si="13"/>
        <v>1</v>
      </c>
      <c r="X63" s="200">
        <f t="shared" si="14"/>
        <v>1</v>
      </c>
      <c r="Y63" s="210">
        <f t="shared" si="15"/>
        <v>750000</v>
      </c>
      <c r="Z63" s="202">
        <f t="shared" si="16"/>
        <v>0</v>
      </c>
      <c r="AA63" s="185"/>
      <c r="AB63" s="185"/>
      <c r="AC63" s="375" t="s">
        <v>215</v>
      </c>
      <c r="AD63" s="413">
        <v>4.2</v>
      </c>
      <c r="AE63" s="415" t="s">
        <v>282</v>
      </c>
      <c r="AF63" s="400" t="s">
        <v>251</v>
      </c>
      <c r="AG63" s="401">
        <v>1</v>
      </c>
      <c r="AH63" s="380">
        <v>722100</v>
      </c>
      <c r="AI63" s="402">
        <f>AH63*AG63</f>
        <v>722100</v>
      </c>
      <c r="AJ63" s="162">
        <f t="shared" si="424"/>
        <v>1</v>
      </c>
      <c r="AK63" s="190">
        <f t="shared" si="425"/>
        <v>1</v>
      </c>
      <c r="AL63" s="190">
        <f t="shared" si="426"/>
        <v>1</v>
      </c>
      <c r="AM63" s="190">
        <f t="shared" si="427"/>
        <v>1</v>
      </c>
      <c r="AN63" s="190">
        <f t="shared" si="428"/>
        <v>1</v>
      </c>
      <c r="AO63" s="200">
        <f t="shared" si="429"/>
        <v>1</v>
      </c>
      <c r="AP63" s="210">
        <f t="shared" si="430"/>
        <v>722100</v>
      </c>
      <c r="AQ63" s="202">
        <f t="shared" si="431"/>
        <v>0</v>
      </c>
      <c r="AR63" s="185"/>
      <c r="AS63" s="185"/>
      <c r="AT63" s="461" t="s">
        <v>215</v>
      </c>
      <c r="AU63" s="508">
        <v>4.2</v>
      </c>
      <c r="AV63" s="171" t="s">
        <v>282</v>
      </c>
      <c r="AW63" s="477" t="s">
        <v>251</v>
      </c>
      <c r="AX63" s="464">
        <v>1</v>
      </c>
      <c r="AY63" s="455">
        <v>780000</v>
      </c>
      <c r="AZ63" s="466">
        <f>AY63*AX63</f>
        <v>780000</v>
      </c>
      <c r="BA63" s="162">
        <f t="shared" si="432"/>
        <v>1</v>
      </c>
      <c r="BB63" s="190">
        <f t="shared" si="433"/>
        <v>1</v>
      </c>
      <c r="BC63" s="190">
        <f t="shared" si="434"/>
        <v>1</v>
      </c>
      <c r="BD63" s="190">
        <f t="shared" si="435"/>
        <v>1</v>
      </c>
      <c r="BE63" s="190">
        <f t="shared" si="436"/>
        <v>1</v>
      </c>
      <c r="BF63" s="200">
        <f t="shared" si="437"/>
        <v>1</v>
      </c>
      <c r="BG63" s="210">
        <f t="shared" si="438"/>
        <v>780000</v>
      </c>
      <c r="BH63" s="202">
        <f t="shared" si="439"/>
        <v>0</v>
      </c>
      <c r="BK63" s="461" t="s">
        <v>215</v>
      </c>
      <c r="BL63" s="543">
        <v>4.2</v>
      </c>
      <c r="BM63" s="545" t="s">
        <v>282</v>
      </c>
      <c r="BN63" s="535" t="s">
        <v>251</v>
      </c>
      <c r="BO63" s="536">
        <v>1</v>
      </c>
      <c r="BP63" s="380">
        <v>861918.14999999979</v>
      </c>
      <c r="BQ63" s="537">
        <f t="shared" si="533"/>
        <v>861918.14999999979</v>
      </c>
      <c r="BR63" s="162">
        <f t="shared" si="441"/>
        <v>1</v>
      </c>
      <c r="BS63" s="190">
        <f t="shared" si="442"/>
        <v>1</v>
      </c>
      <c r="BT63" s="190">
        <f t="shared" si="443"/>
        <v>1</v>
      </c>
      <c r="BU63" s="190">
        <f t="shared" si="444"/>
        <v>1</v>
      </c>
      <c r="BV63" s="190">
        <f t="shared" si="445"/>
        <v>1</v>
      </c>
      <c r="BW63" s="200">
        <f t="shared" si="446"/>
        <v>1</v>
      </c>
      <c r="BX63" s="210">
        <f t="shared" si="447"/>
        <v>861918</v>
      </c>
      <c r="BY63" s="202">
        <f t="shared" si="448"/>
        <v>0.14999999979045242</v>
      </c>
      <c r="CB63" s="461" t="s">
        <v>215</v>
      </c>
      <c r="CC63" s="543">
        <v>4.2</v>
      </c>
      <c r="CD63" s="545" t="s">
        <v>282</v>
      </c>
      <c r="CE63" s="535" t="s">
        <v>251</v>
      </c>
      <c r="CF63" s="536">
        <v>1</v>
      </c>
      <c r="CG63" s="380">
        <v>750000</v>
      </c>
      <c r="CH63" s="537">
        <f>CG63*CF63</f>
        <v>750000</v>
      </c>
      <c r="CI63" s="162">
        <f t="shared" si="449"/>
        <v>1</v>
      </c>
      <c r="CJ63" s="190">
        <f t="shared" si="450"/>
        <v>1</v>
      </c>
      <c r="CK63" s="190">
        <f t="shared" si="451"/>
        <v>1</v>
      </c>
      <c r="CL63" s="190">
        <f t="shared" si="452"/>
        <v>1</v>
      </c>
      <c r="CM63" s="190">
        <f t="shared" si="453"/>
        <v>1</v>
      </c>
      <c r="CN63" s="200">
        <f t="shared" si="454"/>
        <v>1</v>
      </c>
      <c r="CO63" s="210">
        <f t="shared" si="455"/>
        <v>750000</v>
      </c>
      <c r="CP63" s="202">
        <f t="shared" si="456"/>
        <v>0</v>
      </c>
      <c r="CS63" s="461" t="s">
        <v>215</v>
      </c>
      <c r="CT63" s="543">
        <v>4.2</v>
      </c>
      <c r="CU63" s="171" t="s">
        <v>282</v>
      </c>
      <c r="CV63" s="535" t="s">
        <v>251</v>
      </c>
      <c r="CW63" s="536">
        <v>1</v>
      </c>
      <c r="CX63" s="565">
        <v>621502</v>
      </c>
      <c r="CY63" s="537">
        <f t="shared" si="534"/>
        <v>621502</v>
      </c>
      <c r="CZ63" s="162">
        <f t="shared" si="458"/>
        <v>1</v>
      </c>
      <c r="DA63" s="190">
        <f t="shared" si="459"/>
        <v>1</v>
      </c>
      <c r="DB63" s="190">
        <f t="shared" si="460"/>
        <v>1</v>
      </c>
      <c r="DC63" s="190">
        <f t="shared" si="461"/>
        <v>1</v>
      </c>
      <c r="DD63" s="190">
        <f t="shared" si="462"/>
        <v>1</v>
      </c>
      <c r="DE63" s="200">
        <f t="shared" si="463"/>
        <v>1</v>
      </c>
      <c r="DF63" s="210">
        <f t="shared" si="464"/>
        <v>621502</v>
      </c>
      <c r="DG63" s="202">
        <f t="shared" si="465"/>
        <v>0</v>
      </c>
      <c r="DJ63" s="461" t="s">
        <v>215</v>
      </c>
      <c r="DK63" s="543">
        <v>4.2</v>
      </c>
      <c r="DL63" s="545" t="s">
        <v>282</v>
      </c>
      <c r="DM63" s="535" t="s">
        <v>251</v>
      </c>
      <c r="DN63" s="536">
        <v>1</v>
      </c>
      <c r="DO63" s="380">
        <v>921041.75799999991</v>
      </c>
      <c r="DP63" s="537">
        <f>DO63*DN63</f>
        <v>921041.75799999991</v>
      </c>
      <c r="DQ63" s="162">
        <f t="shared" si="466"/>
        <v>1</v>
      </c>
      <c r="DR63" s="190">
        <f t="shared" si="467"/>
        <v>1</v>
      </c>
      <c r="DS63" s="190">
        <f t="shared" si="468"/>
        <v>1</v>
      </c>
      <c r="DT63" s="190">
        <f t="shared" si="469"/>
        <v>1</v>
      </c>
      <c r="DU63" s="190">
        <f t="shared" si="470"/>
        <v>1</v>
      </c>
      <c r="DV63" s="200">
        <f t="shared" si="471"/>
        <v>1</v>
      </c>
      <c r="DW63" s="210">
        <f t="shared" si="472"/>
        <v>921042</v>
      </c>
      <c r="DX63" s="202">
        <f t="shared" si="473"/>
        <v>-0.24200000008568168</v>
      </c>
      <c r="EA63" s="461" t="s">
        <v>215</v>
      </c>
      <c r="EB63" s="543">
        <v>4.2</v>
      </c>
      <c r="EC63" s="545" t="s">
        <v>282</v>
      </c>
      <c r="ED63" s="535" t="s">
        <v>251</v>
      </c>
      <c r="EE63" s="536">
        <v>1</v>
      </c>
      <c r="EF63" s="380">
        <v>680000</v>
      </c>
      <c r="EG63" s="381">
        <f t="shared" si="47"/>
        <v>680000</v>
      </c>
      <c r="EH63" s="162">
        <f t="shared" si="474"/>
        <v>1</v>
      </c>
      <c r="EI63" s="190">
        <f t="shared" si="475"/>
        <v>1</v>
      </c>
      <c r="EJ63" s="190">
        <f t="shared" si="476"/>
        <v>1</v>
      </c>
      <c r="EK63" s="190">
        <f t="shared" si="477"/>
        <v>1</v>
      </c>
      <c r="EL63" s="190">
        <f t="shared" si="478"/>
        <v>1</v>
      </c>
      <c r="EM63" s="200">
        <f t="shared" si="479"/>
        <v>1</v>
      </c>
      <c r="EN63" s="210">
        <f t="shared" si="480"/>
        <v>680000</v>
      </c>
      <c r="EO63" s="202">
        <f t="shared" si="481"/>
        <v>0</v>
      </c>
      <c r="ER63" s="461" t="s">
        <v>215</v>
      </c>
      <c r="ES63" s="543">
        <v>4.2</v>
      </c>
      <c r="ET63" s="545" t="s">
        <v>282</v>
      </c>
      <c r="EU63" s="535" t="s">
        <v>251</v>
      </c>
      <c r="EV63" s="536">
        <v>1</v>
      </c>
      <c r="EW63" s="380">
        <v>857629.99999999988</v>
      </c>
      <c r="EX63" s="537">
        <f t="shared" si="535"/>
        <v>857629.99999999988</v>
      </c>
      <c r="EY63" s="162">
        <f t="shared" si="483"/>
        <v>1</v>
      </c>
      <c r="EZ63" s="190">
        <f t="shared" si="484"/>
        <v>1</v>
      </c>
      <c r="FA63" s="190">
        <f t="shared" si="485"/>
        <v>1</v>
      </c>
      <c r="FB63" s="190">
        <f t="shared" si="486"/>
        <v>1</v>
      </c>
      <c r="FC63" s="190">
        <f t="shared" si="487"/>
        <v>1</v>
      </c>
      <c r="FD63" s="200">
        <f t="shared" si="488"/>
        <v>1</v>
      </c>
      <c r="FE63" s="210">
        <f t="shared" si="489"/>
        <v>857630</v>
      </c>
      <c r="FF63" s="202">
        <f t="shared" si="490"/>
        <v>0</v>
      </c>
      <c r="FI63" s="461" t="s">
        <v>215</v>
      </c>
      <c r="FJ63" s="543">
        <v>4.2</v>
      </c>
      <c r="FK63" s="545" t="s">
        <v>282</v>
      </c>
      <c r="FL63" s="535" t="s">
        <v>251</v>
      </c>
      <c r="FM63" s="536">
        <v>1</v>
      </c>
      <c r="FN63" s="380">
        <v>726956</v>
      </c>
      <c r="FO63" s="537">
        <f>FN63*FM63</f>
        <v>726956</v>
      </c>
      <c r="FP63" s="162">
        <f t="shared" si="491"/>
        <v>1</v>
      </c>
      <c r="FQ63" s="190">
        <f t="shared" si="492"/>
        <v>1</v>
      </c>
      <c r="FR63" s="190">
        <f t="shared" si="493"/>
        <v>1</v>
      </c>
      <c r="FS63" s="190">
        <f t="shared" si="494"/>
        <v>1</v>
      </c>
      <c r="FT63" s="190">
        <f t="shared" si="495"/>
        <v>1</v>
      </c>
      <c r="FU63" s="200">
        <f t="shared" si="496"/>
        <v>1</v>
      </c>
      <c r="FV63" s="210">
        <f t="shared" si="497"/>
        <v>726956</v>
      </c>
      <c r="FW63" s="202">
        <f t="shared" si="498"/>
        <v>0</v>
      </c>
      <c r="FZ63" s="461" t="s">
        <v>215</v>
      </c>
      <c r="GA63" s="543">
        <v>4.2</v>
      </c>
      <c r="GB63" s="545" t="s">
        <v>282</v>
      </c>
      <c r="GC63" s="535" t="s">
        <v>251</v>
      </c>
      <c r="GD63" s="536">
        <v>1</v>
      </c>
      <c r="GE63" s="582">
        <v>922715</v>
      </c>
      <c r="GF63" s="537">
        <f>GE63*GD63</f>
        <v>922715</v>
      </c>
      <c r="GG63" s="162">
        <f t="shared" si="499"/>
        <v>1</v>
      </c>
      <c r="GH63" s="190">
        <f t="shared" si="500"/>
        <v>1</v>
      </c>
      <c r="GI63" s="190">
        <f t="shared" si="501"/>
        <v>1</v>
      </c>
      <c r="GJ63" s="190">
        <f t="shared" si="502"/>
        <v>1</v>
      </c>
      <c r="GK63" s="190">
        <f t="shared" si="503"/>
        <v>1</v>
      </c>
      <c r="GL63" s="200">
        <f t="shared" si="504"/>
        <v>1</v>
      </c>
      <c r="GM63" s="210">
        <f t="shared" si="505"/>
        <v>922715</v>
      </c>
      <c r="GN63" s="202">
        <f t="shared" si="506"/>
        <v>0</v>
      </c>
      <c r="GQ63" s="461" t="s">
        <v>215</v>
      </c>
      <c r="GR63" s="543">
        <v>4.2</v>
      </c>
      <c r="GS63" s="545" t="s">
        <v>282</v>
      </c>
      <c r="GT63" s="535" t="s">
        <v>251</v>
      </c>
      <c r="GU63" s="536">
        <v>1</v>
      </c>
      <c r="GV63" s="380">
        <v>800000</v>
      </c>
      <c r="GW63" s="537">
        <f>GV63*GU63</f>
        <v>800000</v>
      </c>
      <c r="GX63" s="162">
        <f t="shared" si="507"/>
        <v>1</v>
      </c>
      <c r="GY63" s="190">
        <f t="shared" si="508"/>
        <v>1</v>
      </c>
      <c r="GZ63" s="190">
        <f t="shared" si="509"/>
        <v>1</v>
      </c>
      <c r="HA63" s="190">
        <f t="shared" si="510"/>
        <v>1</v>
      </c>
      <c r="HB63" s="190">
        <f t="shared" si="511"/>
        <v>1</v>
      </c>
      <c r="HC63" s="200">
        <f t="shared" si="512"/>
        <v>1</v>
      </c>
      <c r="HD63" s="210">
        <f t="shared" si="513"/>
        <v>800000</v>
      </c>
      <c r="HE63" s="202">
        <f t="shared" si="514"/>
        <v>0</v>
      </c>
      <c r="HH63" s="461" t="s">
        <v>215</v>
      </c>
      <c r="HI63" s="543">
        <v>4.2</v>
      </c>
      <c r="HJ63" s="545" t="s">
        <v>282</v>
      </c>
      <c r="HK63" s="535" t="s">
        <v>251</v>
      </c>
      <c r="HL63" s="536">
        <v>1</v>
      </c>
      <c r="HM63" s="380">
        <v>968999.99999999988</v>
      </c>
      <c r="HN63" s="537">
        <f>HM63*HL63</f>
        <v>968999.99999999988</v>
      </c>
      <c r="HO63" s="162">
        <f t="shared" si="515"/>
        <v>1</v>
      </c>
      <c r="HP63" s="190">
        <f t="shared" si="516"/>
        <v>1</v>
      </c>
      <c r="HQ63" s="190">
        <f t="shared" si="517"/>
        <v>1</v>
      </c>
      <c r="HR63" s="190">
        <f t="shared" si="518"/>
        <v>1</v>
      </c>
      <c r="HS63" s="190">
        <f t="shared" si="519"/>
        <v>1</v>
      </c>
      <c r="HT63" s="200">
        <f t="shared" si="520"/>
        <v>1</v>
      </c>
      <c r="HU63" s="210">
        <f t="shared" si="521"/>
        <v>969000</v>
      </c>
      <c r="HV63" s="202">
        <f t="shared" si="522"/>
        <v>0</v>
      </c>
      <c r="HY63" s="243"/>
      <c r="HZ63" s="171"/>
      <c r="IA63" s="227"/>
      <c r="IB63" s="228"/>
      <c r="IC63" s="207"/>
      <c r="ID63" s="229"/>
      <c r="IE63" s="209"/>
      <c r="IF63" s="209" t="e">
        <f t="shared" si="79"/>
        <v>#N/A</v>
      </c>
      <c r="IG63" s="199" t="e">
        <f t="shared" si="80"/>
        <v>#N/A</v>
      </c>
      <c r="IH63" s="200" t="e">
        <f t="shared" si="81"/>
        <v>#N/A</v>
      </c>
      <c r="II63" s="200">
        <f t="shared" si="82"/>
        <v>0</v>
      </c>
      <c r="IJ63" s="200">
        <f t="shared" si="83"/>
        <v>0</v>
      </c>
      <c r="IK63" s="200" t="e">
        <f t="shared" si="84"/>
        <v>#N/A</v>
      </c>
      <c r="IL63" s="210">
        <f t="shared" si="85"/>
        <v>0</v>
      </c>
      <c r="IM63" s="202">
        <f t="shared" si="86"/>
        <v>0</v>
      </c>
      <c r="IP63" s="243"/>
      <c r="IQ63" s="171"/>
      <c r="IR63" s="227"/>
      <c r="IS63" s="228"/>
      <c r="IT63" s="207"/>
      <c r="IU63" s="229"/>
      <c r="IV63" s="209"/>
      <c r="IW63" s="209" t="e">
        <f t="shared" si="87"/>
        <v>#N/A</v>
      </c>
      <c r="IX63" s="199" t="e">
        <f t="shared" si="88"/>
        <v>#N/A</v>
      </c>
      <c r="IY63" s="200" t="e">
        <f t="shared" si="89"/>
        <v>#N/A</v>
      </c>
      <c r="IZ63" s="200">
        <f t="shared" si="90"/>
        <v>0</v>
      </c>
      <c r="JA63" s="200">
        <f t="shared" si="91"/>
        <v>0</v>
      </c>
      <c r="JB63" s="200" t="e">
        <f t="shared" si="92"/>
        <v>#N/A</v>
      </c>
      <c r="JC63" s="210">
        <f t="shared" si="93"/>
        <v>0</v>
      </c>
      <c r="JD63" s="202">
        <f t="shared" si="94"/>
        <v>0</v>
      </c>
      <c r="JG63" s="243"/>
      <c r="JH63" s="171"/>
      <c r="JI63" s="227"/>
      <c r="JJ63" s="228"/>
      <c r="JK63" s="207"/>
      <c r="JL63" s="229"/>
      <c r="JM63" s="209"/>
      <c r="JN63" s="209" t="e">
        <f t="shared" si="95"/>
        <v>#N/A</v>
      </c>
      <c r="JO63" s="199" t="e">
        <f t="shared" si="96"/>
        <v>#N/A</v>
      </c>
      <c r="JP63" s="200" t="e">
        <f t="shared" si="97"/>
        <v>#N/A</v>
      </c>
      <c r="JQ63" s="200">
        <f t="shared" si="98"/>
        <v>0</v>
      </c>
      <c r="JR63" s="200">
        <f t="shared" si="99"/>
        <v>0</v>
      </c>
      <c r="JS63" s="200" t="e">
        <f t="shared" si="100"/>
        <v>#N/A</v>
      </c>
      <c r="JT63" s="210">
        <f t="shared" si="101"/>
        <v>0</v>
      </c>
      <c r="JU63" s="202">
        <f t="shared" si="102"/>
        <v>0</v>
      </c>
      <c r="JX63" s="243"/>
      <c r="JY63" s="171"/>
      <c r="JZ63" s="227"/>
      <c r="KA63" s="228"/>
      <c r="KB63" s="207"/>
      <c r="KC63" s="229"/>
      <c r="KD63" s="209"/>
      <c r="KE63" s="209" t="e">
        <f t="shared" si="103"/>
        <v>#N/A</v>
      </c>
      <c r="KF63" s="199" t="e">
        <f t="shared" si="104"/>
        <v>#N/A</v>
      </c>
      <c r="KG63" s="200" t="e">
        <f t="shared" si="105"/>
        <v>#N/A</v>
      </c>
      <c r="KH63" s="200">
        <f t="shared" si="106"/>
        <v>0</v>
      </c>
      <c r="KI63" s="200">
        <f t="shared" si="107"/>
        <v>0</v>
      </c>
      <c r="KJ63" s="200" t="e">
        <f t="shared" si="108"/>
        <v>#N/A</v>
      </c>
      <c r="KK63" s="210">
        <f t="shared" si="109"/>
        <v>0</v>
      </c>
      <c r="KL63" s="202">
        <f t="shared" si="110"/>
        <v>0</v>
      </c>
      <c r="KO63" s="243"/>
      <c r="KP63" s="171"/>
      <c r="KQ63" s="227"/>
      <c r="KR63" s="228"/>
      <c r="KS63" s="207"/>
      <c r="KT63" s="229"/>
      <c r="KU63" s="209"/>
      <c r="KV63" s="209" t="e">
        <f t="shared" si="111"/>
        <v>#N/A</v>
      </c>
      <c r="KW63" s="199" t="e">
        <f t="shared" si="112"/>
        <v>#N/A</v>
      </c>
      <c r="KX63" s="200" t="e">
        <f t="shared" si="113"/>
        <v>#N/A</v>
      </c>
      <c r="KY63" s="200">
        <f t="shared" si="114"/>
        <v>0</v>
      </c>
      <c r="KZ63" s="200">
        <f t="shared" si="115"/>
        <v>0</v>
      </c>
      <c r="LA63" s="200" t="e">
        <f t="shared" si="116"/>
        <v>#N/A</v>
      </c>
      <c r="LB63" s="210">
        <f t="shared" si="117"/>
        <v>0</v>
      </c>
      <c r="LC63" s="202">
        <f t="shared" si="118"/>
        <v>0</v>
      </c>
      <c r="LF63" s="243"/>
      <c r="LG63" s="171"/>
      <c r="LH63" s="227"/>
      <c r="LI63" s="228"/>
      <c r="LJ63" s="207"/>
      <c r="LK63" s="229"/>
      <c r="LL63" s="209"/>
      <c r="LM63" s="209" t="e">
        <f t="shared" si="119"/>
        <v>#N/A</v>
      </c>
      <c r="LN63" s="199" t="e">
        <f t="shared" si="120"/>
        <v>#N/A</v>
      </c>
      <c r="LO63" s="200" t="e">
        <f t="shared" si="121"/>
        <v>#N/A</v>
      </c>
      <c r="LP63" s="200">
        <f t="shared" si="122"/>
        <v>0</v>
      </c>
      <c r="LQ63" s="200">
        <f t="shared" si="123"/>
        <v>0</v>
      </c>
      <c r="LR63" s="200" t="e">
        <f t="shared" si="124"/>
        <v>#N/A</v>
      </c>
      <c r="LS63" s="210">
        <f t="shared" si="125"/>
        <v>0</v>
      </c>
      <c r="LT63" s="202">
        <f t="shared" si="126"/>
        <v>0</v>
      </c>
      <c r="LW63" s="243"/>
      <c r="LX63" s="171"/>
      <c r="LY63" s="227"/>
      <c r="LZ63" s="228"/>
      <c r="MA63" s="207"/>
      <c r="MB63" s="229"/>
      <c r="MC63" s="209"/>
      <c r="MD63" s="209" t="e">
        <f t="shared" si="127"/>
        <v>#N/A</v>
      </c>
      <c r="ME63" s="199" t="e">
        <f t="shared" si="128"/>
        <v>#N/A</v>
      </c>
      <c r="MF63" s="200" t="e">
        <f t="shared" si="129"/>
        <v>#N/A</v>
      </c>
      <c r="MG63" s="200">
        <f t="shared" si="130"/>
        <v>0</v>
      </c>
      <c r="MH63" s="200">
        <f t="shared" si="131"/>
        <v>0</v>
      </c>
      <c r="MI63" s="200" t="e">
        <f t="shared" si="132"/>
        <v>#N/A</v>
      </c>
      <c r="MJ63" s="210">
        <f t="shared" si="133"/>
        <v>0</v>
      </c>
      <c r="MK63" s="202">
        <f t="shared" si="134"/>
        <v>0</v>
      </c>
      <c r="MN63" s="243"/>
      <c r="MO63" s="171"/>
      <c r="MP63" s="227"/>
      <c r="MQ63" s="228"/>
      <c r="MR63" s="207"/>
      <c r="MS63" s="229"/>
      <c r="MT63" s="209"/>
      <c r="MU63" s="209" t="e">
        <f t="shared" si="135"/>
        <v>#N/A</v>
      </c>
      <c r="MV63" s="199" t="e">
        <f t="shared" si="136"/>
        <v>#N/A</v>
      </c>
      <c r="MW63" s="200" t="e">
        <f t="shared" si="137"/>
        <v>#N/A</v>
      </c>
      <c r="MX63" s="200">
        <f t="shared" si="138"/>
        <v>0</v>
      </c>
      <c r="MY63" s="200">
        <f t="shared" si="139"/>
        <v>0</v>
      </c>
      <c r="MZ63" s="200" t="e">
        <f t="shared" si="140"/>
        <v>#N/A</v>
      </c>
      <c r="NA63" s="210">
        <f t="shared" si="141"/>
        <v>0</v>
      </c>
      <c r="NB63" s="202">
        <f t="shared" si="142"/>
        <v>0</v>
      </c>
      <c r="NE63" s="243"/>
      <c r="NF63" s="171"/>
      <c r="NG63" s="227"/>
      <c r="NH63" s="228"/>
      <c r="NI63" s="207"/>
      <c r="NJ63" s="229"/>
      <c r="NK63" s="209"/>
      <c r="NL63" s="209" t="e">
        <f t="shared" si="143"/>
        <v>#N/A</v>
      </c>
      <c r="NM63" s="199" t="e">
        <f t="shared" si="144"/>
        <v>#N/A</v>
      </c>
      <c r="NN63" s="200" t="e">
        <f t="shared" si="145"/>
        <v>#N/A</v>
      </c>
      <c r="NO63" s="200">
        <f t="shared" si="146"/>
        <v>0</v>
      </c>
      <c r="NP63" s="200">
        <f t="shared" si="147"/>
        <v>0</v>
      </c>
      <c r="NQ63" s="200" t="e">
        <f t="shared" si="148"/>
        <v>#N/A</v>
      </c>
      <c r="NR63" s="210">
        <f t="shared" si="149"/>
        <v>0</v>
      </c>
      <c r="NS63" s="202">
        <f t="shared" si="150"/>
        <v>0</v>
      </c>
      <c r="NV63" s="243"/>
      <c r="NW63" s="171"/>
      <c r="NX63" s="227"/>
      <c r="NY63" s="228"/>
      <c r="NZ63" s="207"/>
      <c r="OA63" s="229"/>
      <c r="OB63" s="209"/>
      <c r="OC63" s="209" t="e">
        <f t="shared" si="151"/>
        <v>#N/A</v>
      </c>
      <c r="OD63" s="199" t="e">
        <f t="shared" si="152"/>
        <v>#N/A</v>
      </c>
      <c r="OE63" s="200" t="e">
        <f t="shared" si="153"/>
        <v>#N/A</v>
      </c>
      <c r="OF63" s="200">
        <f t="shared" si="154"/>
        <v>0</v>
      </c>
      <c r="OG63" s="200">
        <f t="shared" si="155"/>
        <v>0</v>
      </c>
      <c r="OH63" s="200" t="e">
        <f t="shared" si="156"/>
        <v>#N/A</v>
      </c>
      <c r="OI63" s="210">
        <f t="shared" si="157"/>
        <v>0</v>
      </c>
      <c r="OJ63" s="202">
        <f t="shared" si="158"/>
        <v>0</v>
      </c>
      <c r="OM63" s="243"/>
      <c r="ON63" s="171"/>
      <c r="OO63" s="227"/>
      <c r="OP63" s="228"/>
      <c r="OQ63" s="207"/>
      <c r="OR63" s="229"/>
      <c r="OS63" s="209"/>
      <c r="OT63" s="209" t="e">
        <f t="shared" si="159"/>
        <v>#N/A</v>
      </c>
      <c r="OU63" s="199" t="e">
        <f t="shared" si="160"/>
        <v>#N/A</v>
      </c>
      <c r="OV63" s="200" t="e">
        <f t="shared" si="161"/>
        <v>#N/A</v>
      </c>
      <c r="OW63" s="200">
        <f t="shared" si="162"/>
        <v>0</v>
      </c>
      <c r="OX63" s="200">
        <f t="shared" si="163"/>
        <v>0</v>
      </c>
      <c r="OY63" s="200" t="e">
        <f t="shared" si="164"/>
        <v>#N/A</v>
      </c>
      <c r="OZ63" s="210">
        <f t="shared" si="165"/>
        <v>0</v>
      </c>
      <c r="PA63" s="202">
        <f t="shared" si="166"/>
        <v>0</v>
      </c>
      <c r="PD63" s="243"/>
      <c r="PE63" s="171"/>
      <c r="PF63" s="227"/>
      <c r="PG63" s="228"/>
      <c r="PH63" s="207"/>
      <c r="PI63" s="229"/>
      <c r="PJ63" s="209"/>
      <c r="PK63" s="209" t="e">
        <f t="shared" si="167"/>
        <v>#N/A</v>
      </c>
      <c r="PL63" s="199" t="e">
        <f t="shared" si="168"/>
        <v>#N/A</v>
      </c>
      <c r="PM63" s="200" t="e">
        <f t="shared" si="169"/>
        <v>#N/A</v>
      </c>
      <c r="PN63" s="200">
        <f t="shared" si="170"/>
        <v>0</v>
      </c>
      <c r="PO63" s="200">
        <f t="shared" si="171"/>
        <v>0</v>
      </c>
      <c r="PP63" s="200" t="e">
        <f t="shared" si="172"/>
        <v>#N/A</v>
      </c>
      <c r="PQ63" s="210">
        <f t="shared" si="173"/>
        <v>0</v>
      </c>
      <c r="PR63" s="202">
        <f t="shared" si="174"/>
        <v>0</v>
      </c>
      <c r="PU63" s="243"/>
      <c r="PV63" s="171"/>
      <c r="PW63" s="227"/>
      <c r="PX63" s="228"/>
      <c r="PY63" s="207"/>
      <c r="PZ63" s="229"/>
      <c r="QA63" s="209"/>
      <c r="QB63" s="209" t="e">
        <f t="shared" si="175"/>
        <v>#N/A</v>
      </c>
      <c r="QC63" s="199" t="e">
        <f t="shared" si="176"/>
        <v>#N/A</v>
      </c>
      <c r="QD63" s="200" t="e">
        <f t="shared" si="177"/>
        <v>#N/A</v>
      </c>
      <c r="QE63" s="200">
        <f t="shared" si="178"/>
        <v>0</v>
      </c>
      <c r="QF63" s="200">
        <f t="shared" si="179"/>
        <v>0</v>
      </c>
      <c r="QG63" s="200" t="e">
        <f t="shared" si="180"/>
        <v>#N/A</v>
      </c>
      <c r="QH63" s="210">
        <f t="shared" si="181"/>
        <v>0</v>
      </c>
      <c r="QI63" s="202">
        <f t="shared" si="182"/>
        <v>0</v>
      </c>
      <c r="QL63" s="243"/>
      <c r="QM63" s="171"/>
      <c r="QN63" s="227"/>
      <c r="QO63" s="228"/>
      <c r="QP63" s="207"/>
      <c r="QQ63" s="229"/>
      <c r="QR63" s="209"/>
      <c r="QS63" s="209" t="e">
        <f t="shared" si="183"/>
        <v>#N/A</v>
      </c>
      <c r="QT63" s="199" t="e">
        <f t="shared" si="184"/>
        <v>#N/A</v>
      </c>
      <c r="QU63" s="200" t="e">
        <f t="shared" si="185"/>
        <v>#N/A</v>
      </c>
      <c r="QV63" s="200">
        <f t="shared" si="186"/>
        <v>0</v>
      </c>
      <c r="QW63" s="200">
        <f t="shared" si="187"/>
        <v>0</v>
      </c>
      <c r="QX63" s="200" t="e">
        <f t="shared" si="188"/>
        <v>#N/A</v>
      </c>
      <c r="QY63" s="210">
        <f t="shared" si="189"/>
        <v>0</v>
      </c>
      <c r="QZ63" s="202">
        <f t="shared" si="190"/>
        <v>0</v>
      </c>
      <c r="RC63" s="243"/>
      <c r="RD63" s="171"/>
      <c r="RE63" s="227"/>
      <c r="RF63" s="228"/>
      <c r="RG63" s="207"/>
      <c r="RH63" s="229"/>
      <c r="RI63" s="209"/>
      <c r="RJ63" s="209" t="e">
        <f t="shared" si="191"/>
        <v>#N/A</v>
      </c>
      <c r="RK63" s="199" t="e">
        <f t="shared" si="192"/>
        <v>#N/A</v>
      </c>
      <c r="RL63" s="200" t="e">
        <f t="shared" si="193"/>
        <v>#N/A</v>
      </c>
      <c r="RM63" s="200">
        <f t="shared" si="194"/>
        <v>0</v>
      </c>
      <c r="RN63" s="200">
        <f t="shared" si="195"/>
        <v>0</v>
      </c>
      <c r="RO63" s="200" t="e">
        <f t="shared" si="196"/>
        <v>#N/A</v>
      </c>
      <c r="RP63" s="210">
        <f t="shared" si="197"/>
        <v>0</v>
      </c>
      <c r="RQ63" s="202">
        <f t="shared" si="198"/>
        <v>0</v>
      </c>
      <c r="RT63" s="243"/>
      <c r="RU63" s="171"/>
      <c r="RV63" s="227"/>
      <c r="RW63" s="228"/>
      <c r="RX63" s="207"/>
      <c r="RY63" s="229"/>
      <c r="RZ63" s="209"/>
      <c r="SA63" s="209" t="e">
        <f t="shared" si="199"/>
        <v>#N/A</v>
      </c>
      <c r="SB63" s="199" t="e">
        <f t="shared" si="200"/>
        <v>#N/A</v>
      </c>
      <c r="SC63" s="200" t="e">
        <f t="shared" si="201"/>
        <v>#N/A</v>
      </c>
      <c r="SD63" s="200">
        <f t="shared" si="202"/>
        <v>0</v>
      </c>
      <c r="SE63" s="200">
        <f t="shared" si="203"/>
        <v>0</v>
      </c>
      <c r="SF63" s="200" t="e">
        <f t="shared" si="204"/>
        <v>#N/A</v>
      </c>
      <c r="SG63" s="210">
        <f t="shared" si="205"/>
        <v>0</v>
      </c>
      <c r="SH63" s="202">
        <f t="shared" si="206"/>
        <v>0</v>
      </c>
      <c r="SK63" s="243"/>
      <c r="SL63" s="171"/>
      <c r="SM63" s="227"/>
      <c r="SN63" s="228"/>
      <c r="SO63" s="207"/>
      <c r="SP63" s="229"/>
      <c r="SQ63" s="209"/>
      <c r="SR63" s="209" t="e">
        <f t="shared" si="207"/>
        <v>#N/A</v>
      </c>
      <c r="SS63" s="199" t="e">
        <f t="shared" si="208"/>
        <v>#N/A</v>
      </c>
      <c r="ST63" s="200" t="e">
        <f t="shared" si="209"/>
        <v>#N/A</v>
      </c>
      <c r="SU63" s="200">
        <f t="shared" si="210"/>
        <v>0</v>
      </c>
      <c r="SV63" s="200">
        <f t="shared" si="211"/>
        <v>0</v>
      </c>
      <c r="SW63" s="200" t="e">
        <f t="shared" si="212"/>
        <v>#N/A</v>
      </c>
      <c r="SX63" s="210">
        <f t="shared" si="213"/>
        <v>0</v>
      </c>
      <c r="SY63" s="202">
        <f t="shared" si="214"/>
        <v>0</v>
      </c>
    </row>
    <row r="64" spans="2:519" ht="82.5" customHeight="1" thickTop="1" thickBot="1">
      <c r="B64" s="203" t="s">
        <v>215</v>
      </c>
      <c r="C64" s="240">
        <v>4.21</v>
      </c>
      <c r="D64" s="171" t="s">
        <v>283</v>
      </c>
      <c r="E64" s="227" t="s">
        <v>145</v>
      </c>
      <c r="F64" s="228">
        <v>1</v>
      </c>
      <c r="G64" s="207">
        <v>0</v>
      </c>
      <c r="H64" s="229">
        <f>G64*F64</f>
        <v>0</v>
      </c>
      <c r="I64" s="646"/>
      <c r="L64" s="375" t="s">
        <v>215</v>
      </c>
      <c r="M64" s="414">
        <v>4.21</v>
      </c>
      <c r="N64" s="415" t="s">
        <v>283</v>
      </c>
      <c r="O64" s="400" t="s">
        <v>145</v>
      </c>
      <c r="P64" s="401">
        <v>1</v>
      </c>
      <c r="Q64" s="380">
        <v>350000</v>
      </c>
      <c r="R64" s="402">
        <f>Q64*P64</f>
        <v>350000</v>
      </c>
      <c r="S64" s="162">
        <f t="shared" si="423"/>
        <v>1</v>
      </c>
      <c r="T64" s="190">
        <f t="shared" si="11"/>
        <v>1</v>
      </c>
      <c r="U64" s="190">
        <f t="shared" si="216"/>
        <v>1</v>
      </c>
      <c r="V64" s="190">
        <f t="shared" si="12"/>
        <v>1</v>
      </c>
      <c r="W64" s="190">
        <f t="shared" si="13"/>
        <v>1</v>
      </c>
      <c r="X64" s="200">
        <f t="shared" si="14"/>
        <v>1</v>
      </c>
      <c r="Y64" s="210">
        <f t="shared" si="15"/>
        <v>350000</v>
      </c>
      <c r="Z64" s="202">
        <f t="shared" si="16"/>
        <v>0</v>
      </c>
      <c r="AA64" s="185"/>
      <c r="AB64" s="185"/>
      <c r="AC64" s="375" t="s">
        <v>215</v>
      </c>
      <c r="AD64" s="414">
        <v>4.21</v>
      </c>
      <c r="AE64" s="415" t="s">
        <v>283</v>
      </c>
      <c r="AF64" s="400" t="s">
        <v>145</v>
      </c>
      <c r="AG64" s="401">
        <v>1</v>
      </c>
      <c r="AH64" s="380">
        <v>1494000</v>
      </c>
      <c r="AI64" s="402">
        <f>AH64*AG64</f>
        <v>1494000</v>
      </c>
      <c r="AJ64" s="162">
        <f t="shared" si="424"/>
        <v>1</v>
      </c>
      <c r="AK64" s="190">
        <f t="shared" si="425"/>
        <v>1</v>
      </c>
      <c r="AL64" s="190">
        <f t="shared" si="426"/>
        <v>1</v>
      </c>
      <c r="AM64" s="190">
        <f t="shared" si="427"/>
        <v>1</v>
      </c>
      <c r="AN64" s="190">
        <f t="shared" si="428"/>
        <v>1</v>
      </c>
      <c r="AO64" s="200">
        <f t="shared" si="429"/>
        <v>1</v>
      </c>
      <c r="AP64" s="210">
        <f t="shared" si="430"/>
        <v>1494000</v>
      </c>
      <c r="AQ64" s="202">
        <f t="shared" si="431"/>
        <v>0</v>
      </c>
      <c r="AR64" s="185"/>
      <c r="AS64" s="185"/>
      <c r="AT64" s="461" t="s">
        <v>215</v>
      </c>
      <c r="AU64" s="509">
        <v>4.21</v>
      </c>
      <c r="AV64" s="171" t="s">
        <v>283</v>
      </c>
      <c r="AW64" s="477" t="s">
        <v>145</v>
      </c>
      <c r="AX64" s="464">
        <v>1</v>
      </c>
      <c r="AY64" s="455">
        <v>1300000</v>
      </c>
      <c r="AZ64" s="466">
        <f>AY64*AX64</f>
        <v>1300000</v>
      </c>
      <c r="BA64" s="162">
        <f t="shared" si="432"/>
        <v>1</v>
      </c>
      <c r="BB64" s="190">
        <f t="shared" si="433"/>
        <v>1</v>
      </c>
      <c r="BC64" s="190">
        <f t="shared" si="434"/>
        <v>1</v>
      </c>
      <c r="BD64" s="190">
        <f t="shared" si="435"/>
        <v>1</v>
      </c>
      <c r="BE64" s="190">
        <f t="shared" si="436"/>
        <v>1</v>
      </c>
      <c r="BF64" s="200">
        <f t="shared" si="437"/>
        <v>1</v>
      </c>
      <c r="BG64" s="210">
        <f t="shared" si="438"/>
        <v>1300000</v>
      </c>
      <c r="BH64" s="202">
        <f t="shared" si="439"/>
        <v>0</v>
      </c>
      <c r="BK64" s="461" t="s">
        <v>215</v>
      </c>
      <c r="BL64" s="544">
        <v>4.21</v>
      </c>
      <c r="BM64" s="545" t="s">
        <v>283</v>
      </c>
      <c r="BN64" s="535" t="s">
        <v>145</v>
      </c>
      <c r="BO64" s="536">
        <v>1</v>
      </c>
      <c r="BP64" s="380">
        <v>1098002.7</v>
      </c>
      <c r="BQ64" s="537">
        <f t="shared" si="533"/>
        <v>1098002.7</v>
      </c>
      <c r="BR64" s="162">
        <f t="shared" si="441"/>
        <v>1</v>
      </c>
      <c r="BS64" s="190">
        <f t="shared" si="442"/>
        <v>1</v>
      </c>
      <c r="BT64" s="190">
        <f t="shared" si="443"/>
        <v>1</v>
      </c>
      <c r="BU64" s="190">
        <f t="shared" si="444"/>
        <v>1</v>
      </c>
      <c r="BV64" s="190">
        <f t="shared" si="445"/>
        <v>1</v>
      </c>
      <c r="BW64" s="200">
        <f t="shared" si="446"/>
        <v>1</v>
      </c>
      <c r="BX64" s="210">
        <f t="shared" si="447"/>
        <v>1098003</v>
      </c>
      <c r="BY64" s="202">
        <f t="shared" si="448"/>
        <v>-0.30000000004656613</v>
      </c>
      <c r="CB64" s="461" t="s">
        <v>215</v>
      </c>
      <c r="CC64" s="544">
        <v>4.21</v>
      </c>
      <c r="CD64" s="545" t="s">
        <v>283</v>
      </c>
      <c r="CE64" s="535" t="s">
        <v>145</v>
      </c>
      <c r="CF64" s="536">
        <v>1</v>
      </c>
      <c r="CG64" s="380">
        <v>300000</v>
      </c>
      <c r="CH64" s="537">
        <f>CG64*CF64</f>
        <v>300000</v>
      </c>
      <c r="CI64" s="162">
        <f t="shared" si="449"/>
        <v>1</v>
      </c>
      <c r="CJ64" s="190">
        <f t="shared" si="450"/>
        <v>1</v>
      </c>
      <c r="CK64" s="190">
        <f t="shared" si="451"/>
        <v>1</v>
      </c>
      <c r="CL64" s="190">
        <f t="shared" si="452"/>
        <v>1</v>
      </c>
      <c r="CM64" s="190">
        <f t="shared" si="453"/>
        <v>1</v>
      </c>
      <c r="CN64" s="200">
        <f t="shared" si="454"/>
        <v>1</v>
      </c>
      <c r="CO64" s="210">
        <f t="shared" si="455"/>
        <v>300000</v>
      </c>
      <c r="CP64" s="202">
        <f t="shared" si="456"/>
        <v>0</v>
      </c>
      <c r="CS64" s="461" t="s">
        <v>215</v>
      </c>
      <c r="CT64" s="544">
        <v>4.21</v>
      </c>
      <c r="CU64" s="545" t="s">
        <v>283</v>
      </c>
      <c r="CV64" s="535" t="s">
        <v>145</v>
      </c>
      <c r="CW64" s="536">
        <v>1</v>
      </c>
      <c r="CX64" s="565">
        <v>2600586</v>
      </c>
      <c r="CY64" s="537">
        <f t="shared" si="534"/>
        <v>2600586</v>
      </c>
      <c r="CZ64" s="162">
        <f t="shared" si="458"/>
        <v>1</v>
      </c>
      <c r="DA64" s="190">
        <f t="shared" si="459"/>
        <v>1</v>
      </c>
      <c r="DB64" s="190">
        <f t="shared" si="460"/>
        <v>1</v>
      </c>
      <c r="DC64" s="190">
        <f t="shared" si="461"/>
        <v>1</v>
      </c>
      <c r="DD64" s="190">
        <f t="shared" si="462"/>
        <v>1</v>
      </c>
      <c r="DE64" s="200">
        <f t="shared" si="463"/>
        <v>1</v>
      </c>
      <c r="DF64" s="210">
        <f t="shared" si="464"/>
        <v>2600586</v>
      </c>
      <c r="DG64" s="202">
        <f t="shared" si="465"/>
        <v>0</v>
      </c>
      <c r="DJ64" s="461" t="s">
        <v>215</v>
      </c>
      <c r="DK64" s="544">
        <v>4.21</v>
      </c>
      <c r="DL64" s="545" t="s">
        <v>283</v>
      </c>
      <c r="DM64" s="535" t="s">
        <v>145</v>
      </c>
      <c r="DN64" s="536">
        <v>1</v>
      </c>
      <c r="DO64" s="380">
        <v>2459449.2999999998</v>
      </c>
      <c r="DP64" s="537">
        <f>DO64*DN64</f>
        <v>2459449.2999999998</v>
      </c>
      <c r="DQ64" s="162">
        <f t="shared" si="466"/>
        <v>1</v>
      </c>
      <c r="DR64" s="190">
        <f t="shared" si="467"/>
        <v>1</v>
      </c>
      <c r="DS64" s="190">
        <f t="shared" si="468"/>
        <v>1</v>
      </c>
      <c r="DT64" s="190">
        <f t="shared" si="469"/>
        <v>1</v>
      </c>
      <c r="DU64" s="190">
        <f t="shared" si="470"/>
        <v>1</v>
      </c>
      <c r="DV64" s="200">
        <f t="shared" si="471"/>
        <v>1</v>
      </c>
      <c r="DW64" s="210">
        <f t="shared" si="472"/>
        <v>2459449</v>
      </c>
      <c r="DX64" s="202">
        <f t="shared" si="473"/>
        <v>0.29999999981373549</v>
      </c>
      <c r="EA64" s="461" t="s">
        <v>215</v>
      </c>
      <c r="EB64" s="544">
        <v>4.21</v>
      </c>
      <c r="EC64" s="545" t="s">
        <v>283</v>
      </c>
      <c r="ED64" s="535" t="s">
        <v>145</v>
      </c>
      <c r="EE64" s="536">
        <v>1</v>
      </c>
      <c r="EF64" s="380">
        <v>680700</v>
      </c>
      <c r="EG64" s="381">
        <f t="shared" si="47"/>
        <v>680700</v>
      </c>
      <c r="EH64" s="162">
        <f t="shared" si="474"/>
        <v>1</v>
      </c>
      <c r="EI64" s="190">
        <f t="shared" si="475"/>
        <v>1</v>
      </c>
      <c r="EJ64" s="190">
        <f t="shared" si="476"/>
        <v>1</v>
      </c>
      <c r="EK64" s="190">
        <f t="shared" si="477"/>
        <v>1</v>
      </c>
      <c r="EL64" s="190">
        <f t="shared" si="478"/>
        <v>1</v>
      </c>
      <c r="EM64" s="200">
        <f t="shared" si="479"/>
        <v>1</v>
      </c>
      <c r="EN64" s="210">
        <f t="shared" si="480"/>
        <v>680700</v>
      </c>
      <c r="EO64" s="202">
        <f t="shared" si="481"/>
        <v>0</v>
      </c>
      <c r="ER64" s="461" t="s">
        <v>215</v>
      </c>
      <c r="ES64" s="544">
        <v>4.21</v>
      </c>
      <c r="ET64" s="545" t="s">
        <v>283</v>
      </c>
      <c r="EU64" s="535" t="s">
        <v>145</v>
      </c>
      <c r="EV64" s="536">
        <v>1</v>
      </c>
      <c r="EW64" s="380">
        <v>1092540</v>
      </c>
      <c r="EX64" s="537">
        <f t="shared" si="535"/>
        <v>1092540</v>
      </c>
      <c r="EY64" s="162">
        <f t="shared" si="483"/>
        <v>1</v>
      </c>
      <c r="EZ64" s="190">
        <f t="shared" si="484"/>
        <v>1</v>
      </c>
      <c r="FA64" s="190">
        <f t="shared" si="485"/>
        <v>1</v>
      </c>
      <c r="FB64" s="190">
        <f t="shared" si="486"/>
        <v>1</v>
      </c>
      <c r="FC64" s="190">
        <f t="shared" si="487"/>
        <v>1</v>
      </c>
      <c r="FD64" s="200">
        <f t="shared" si="488"/>
        <v>1</v>
      </c>
      <c r="FE64" s="210">
        <f t="shared" si="489"/>
        <v>1092540</v>
      </c>
      <c r="FF64" s="202">
        <f t="shared" si="490"/>
        <v>0</v>
      </c>
      <c r="FI64" s="461" t="s">
        <v>215</v>
      </c>
      <c r="FJ64" s="544">
        <v>4.21</v>
      </c>
      <c r="FK64" s="545" t="s">
        <v>283</v>
      </c>
      <c r="FL64" s="535" t="s">
        <v>145</v>
      </c>
      <c r="FM64" s="536">
        <v>1</v>
      </c>
      <c r="FN64" s="380">
        <v>4320000</v>
      </c>
      <c r="FO64" s="537">
        <f>FN64*FM64</f>
        <v>4320000</v>
      </c>
      <c r="FP64" s="162">
        <f t="shared" si="491"/>
        <v>1</v>
      </c>
      <c r="FQ64" s="190">
        <f t="shared" si="492"/>
        <v>1</v>
      </c>
      <c r="FR64" s="190">
        <f t="shared" si="493"/>
        <v>1</v>
      </c>
      <c r="FS64" s="190">
        <f t="shared" si="494"/>
        <v>1</v>
      </c>
      <c r="FT64" s="190">
        <f t="shared" si="495"/>
        <v>1</v>
      </c>
      <c r="FU64" s="200">
        <f t="shared" si="496"/>
        <v>1</v>
      </c>
      <c r="FV64" s="210">
        <f t="shared" si="497"/>
        <v>4320000</v>
      </c>
      <c r="FW64" s="202">
        <f t="shared" si="498"/>
        <v>0</v>
      </c>
      <c r="FZ64" s="461" t="s">
        <v>215</v>
      </c>
      <c r="GA64" s="544">
        <v>4.21</v>
      </c>
      <c r="GB64" s="545" t="s">
        <v>283</v>
      </c>
      <c r="GC64" s="535" t="s">
        <v>145</v>
      </c>
      <c r="GD64" s="536">
        <v>1</v>
      </c>
      <c r="GE64" s="582">
        <v>609675</v>
      </c>
      <c r="GF64" s="537">
        <f>GE64*GD64</f>
        <v>609675</v>
      </c>
      <c r="GG64" s="162">
        <f t="shared" si="499"/>
        <v>1</v>
      </c>
      <c r="GH64" s="190">
        <f t="shared" si="500"/>
        <v>1</v>
      </c>
      <c r="GI64" s="190">
        <f t="shared" si="501"/>
        <v>1</v>
      </c>
      <c r="GJ64" s="190">
        <f t="shared" si="502"/>
        <v>1</v>
      </c>
      <c r="GK64" s="190">
        <f t="shared" si="503"/>
        <v>1</v>
      </c>
      <c r="GL64" s="200">
        <f t="shared" si="504"/>
        <v>1</v>
      </c>
      <c r="GM64" s="210">
        <f t="shared" si="505"/>
        <v>609675</v>
      </c>
      <c r="GN64" s="202">
        <f t="shared" si="506"/>
        <v>0</v>
      </c>
      <c r="GQ64" s="461" t="s">
        <v>215</v>
      </c>
      <c r="GR64" s="544">
        <v>4.21</v>
      </c>
      <c r="GS64" s="545" t="s">
        <v>283</v>
      </c>
      <c r="GT64" s="535" t="s">
        <v>145</v>
      </c>
      <c r="GU64" s="536">
        <v>1</v>
      </c>
      <c r="GV64" s="380">
        <v>800000</v>
      </c>
      <c r="GW64" s="537">
        <f>GV64*GU64</f>
        <v>800000</v>
      </c>
      <c r="GX64" s="162">
        <f t="shared" si="507"/>
        <v>1</v>
      </c>
      <c r="GY64" s="190">
        <f t="shared" si="508"/>
        <v>1</v>
      </c>
      <c r="GZ64" s="190">
        <f t="shared" si="509"/>
        <v>1</v>
      </c>
      <c r="HA64" s="190">
        <f t="shared" si="510"/>
        <v>1</v>
      </c>
      <c r="HB64" s="190">
        <f t="shared" si="511"/>
        <v>1</v>
      </c>
      <c r="HC64" s="200">
        <f t="shared" si="512"/>
        <v>1</v>
      </c>
      <c r="HD64" s="210">
        <f t="shared" si="513"/>
        <v>800000</v>
      </c>
      <c r="HE64" s="202">
        <f t="shared" si="514"/>
        <v>0</v>
      </c>
      <c r="HH64" s="461" t="s">
        <v>215</v>
      </c>
      <c r="HI64" s="544">
        <v>4.21</v>
      </c>
      <c r="HJ64" s="545" t="s">
        <v>283</v>
      </c>
      <c r="HK64" s="535" t="s">
        <v>145</v>
      </c>
      <c r="HL64" s="536">
        <v>1</v>
      </c>
      <c r="HM64" s="380">
        <v>570000</v>
      </c>
      <c r="HN64" s="537">
        <f>HM64*HL64</f>
        <v>570000</v>
      </c>
      <c r="HO64" s="162">
        <f t="shared" si="515"/>
        <v>1</v>
      </c>
      <c r="HP64" s="190">
        <f t="shared" si="516"/>
        <v>1</v>
      </c>
      <c r="HQ64" s="190">
        <f t="shared" si="517"/>
        <v>1</v>
      </c>
      <c r="HR64" s="190">
        <f t="shared" si="518"/>
        <v>1</v>
      </c>
      <c r="HS64" s="190">
        <f t="shared" si="519"/>
        <v>1</v>
      </c>
      <c r="HT64" s="200">
        <f t="shared" si="520"/>
        <v>1</v>
      </c>
      <c r="HU64" s="210">
        <f t="shared" si="521"/>
        <v>570000</v>
      </c>
      <c r="HV64" s="202">
        <f t="shared" si="522"/>
        <v>0</v>
      </c>
      <c r="HY64" s="240"/>
      <c r="HZ64" s="171"/>
      <c r="IA64" s="227"/>
      <c r="IB64" s="228"/>
      <c r="IC64" s="207"/>
      <c r="ID64" s="229"/>
      <c r="IE64" s="209"/>
      <c r="IF64" s="209" t="e">
        <f t="shared" si="79"/>
        <v>#N/A</v>
      </c>
      <c r="IG64" s="199" t="e">
        <f t="shared" si="80"/>
        <v>#N/A</v>
      </c>
      <c r="IH64" s="200" t="e">
        <f t="shared" si="81"/>
        <v>#N/A</v>
      </c>
      <c r="II64" s="200">
        <f t="shared" si="82"/>
        <v>0</v>
      </c>
      <c r="IJ64" s="200">
        <f t="shared" si="83"/>
        <v>0</v>
      </c>
      <c r="IK64" s="200" t="e">
        <f t="shared" si="84"/>
        <v>#N/A</v>
      </c>
      <c r="IL64" s="210">
        <f t="shared" si="85"/>
        <v>0</v>
      </c>
      <c r="IM64" s="202">
        <f t="shared" si="86"/>
        <v>0</v>
      </c>
      <c r="IP64" s="240"/>
      <c r="IQ64" s="171"/>
      <c r="IR64" s="227"/>
      <c r="IS64" s="228"/>
      <c r="IT64" s="207"/>
      <c r="IU64" s="229"/>
      <c r="IV64" s="209"/>
      <c r="IW64" s="209" t="e">
        <f t="shared" si="87"/>
        <v>#N/A</v>
      </c>
      <c r="IX64" s="199" t="e">
        <f t="shared" si="88"/>
        <v>#N/A</v>
      </c>
      <c r="IY64" s="200" t="e">
        <f t="shared" si="89"/>
        <v>#N/A</v>
      </c>
      <c r="IZ64" s="200">
        <f t="shared" si="90"/>
        <v>0</v>
      </c>
      <c r="JA64" s="200">
        <f t="shared" si="91"/>
        <v>0</v>
      </c>
      <c r="JB64" s="200" t="e">
        <f t="shared" si="92"/>
        <v>#N/A</v>
      </c>
      <c r="JC64" s="210">
        <f t="shared" si="93"/>
        <v>0</v>
      </c>
      <c r="JD64" s="202">
        <f t="shared" si="94"/>
        <v>0</v>
      </c>
      <c r="JG64" s="240"/>
      <c r="JH64" s="171"/>
      <c r="JI64" s="227"/>
      <c r="JJ64" s="228"/>
      <c r="JK64" s="207"/>
      <c r="JL64" s="229"/>
      <c r="JM64" s="209"/>
      <c r="JN64" s="209" t="e">
        <f t="shared" si="95"/>
        <v>#N/A</v>
      </c>
      <c r="JO64" s="199" t="e">
        <f t="shared" si="96"/>
        <v>#N/A</v>
      </c>
      <c r="JP64" s="200" t="e">
        <f t="shared" si="97"/>
        <v>#N/A</v>
      </c>
      <c r="JQ64" s="200">
        <f t="shared" si="98"/>
        <v>0</v>
      </c>
      <c r="JR64" s="200">
        <f t="shared" si="99"/>
        <v>0</v>
      </c>
      <c r="JS64" s="200" t="e">
        <f t="shared" si="100"/>
        <v>#N/A</v>
      </c>
      <c r="JT64" s="210">
        <f t="shared" si="101"/>
        <v>0</v>
      </c>
      <c r="JU64" s="202">
        <f t="shared" si="102"/>
        <v>0</v>
      </c>
      <c r="JX64" s="240"/>
      <c r="JY64" s="171"/>
      <c r="JZ64" s="227"/>
      <c r="KA64" s="228"/>
      <c r="KB64" s="207"/>
      <c r="KC64" s="229"/>
      <c r="KD64" s="209"/>
      <c r="KE64" s="209" t="e">
        <f t="shared" si="103"/>
        <v>#N/A</v>
      </c>
      <c r="KF64" s="199" t="e">
        <f t="shared" si="104"/>
        <v>#N/A</v>
      </c>
      <c r="KG64" s="200" t="e">
        <f t="shared" si="105"/>
        <v>#N/A</v>
      </c>
      <c r="KH64" s="200">
        <f t="shared" si="106"/>
        <v>0</v>
      </c>
      <c r="KI64" s="200">
        <f t="shared" si="107"/>
        <v>0</v>
      </c>
      <c r="KJ64" s="200" t="e">
        <f t="shared" si="108"/>
        <v>#N/A</v>
      </c>
      <c r="KK64" s="210">
        <f t="shared" si="109"/>
        <v>0</v>
      </c>
      <c r="KL64" s="202">
        <f t="shared" si="110"/>
        <v>0</v>
      </c>
      <c r="KO64" s="240"/>
      <c r="KP64" s="171"/>
      <c r="KQ64" s="227"/>
      <c r="KR64" s="228"/>
      <c r="KS64" s="207"/>
      <c r="KT64" s="229"/>
      <c r="KU64" s="209"/>
      <c r="KV64" s="209" t="e">
        <f t="shared" si="111"/>
        <v>#N/A</v>
      </c>
      <c r="KW64" s="199" t="e">
        <f t="shared" si="112"/>
        <v>#N/A</v>
      </c>
      <c r="KX64" s="200" t="e">
        <f t="shared" si="113"/>
        <v>#N/A</v>
      </c>
      <c r="KY64" s="200">
        <f t="shared" si="114"/>
        <v>0</v>
      </c>
      <c r="KZ64" s="200">
        <f t="shared" si="115"/>
        <v>0</v>
      </c>
      <c r="LA64" s="200" t="e">
        <f t="shared" si="116"/>
        <v>#N/A</v>
      </c>
      <c r="LB64" s="210">
        <f t="shared" si="117"/>
        <v>0</v>
      </c>
      <c r="LC64" s="202">
        <f t="shared" si="118"/>
        <v>0</v>
      </c>
      <c r="LF64" s="240"/>
      <c r="LG64" s="171"/>
      <c r="LH64" s="227"/>
      <c r="LI64" s="228"/>
      <c r="LJ64" s="207"/>
      <c r="LK64" s="229"/>
      <c r="LL64" s="209"/>
      <c r="LM64" s="209" t="e">
        <f t="shared" si="119"/>
        <v>#N/A</v>
      </c>
      <c r="LN64" s="199" t="e">
        <f t="shared" si="120"/>
        <v>#N/A</v>
      </c>
      <c r="LO64" s="200" t="e">
        <f t="shared" si="121"/>
        <v>#N/A</v>
      </c>
      <c r="LP64" s="200">
        <f t="shared" si="122"/>
        <v>0</v>
      </c>
      <c r="LQ64" s="200">
        <f t="shared" si="123"/>
        <v>0</v>
      </c>
      <c r="LR64" s="200" t="e">
        <f t="shared" si="124"/>
        <v>#N/A</v>
      </c>
      <c r="LS64" s="210">
        <f t="shared" si="125"/>
        <v>0</v>
      </c>
      <c r="LT64" s="202">
        <f t="shared" si="126"/>
        <v>0</v>
      </c>
      <c r="LW64" s="240"/>
      <c r="LX64" s="171"/>
      <c r="LY64" s="227"/>
      <c r="LZ64" s="228"/>
      <c r="MA64" s="207"/>
      <c r="MB64" s="229"/>
      <c r="MC64" s="209"/>
      <c r="MD64" s="209" t="e">
        <f t="shared" si="127"/>
        <v>#N/A</v>
      </c>
      <c r="ME64" s="199" t="e">
        <f t="shared" si="128"/>
        <v>#N/A</v>
      </c>
      <c r="MF64" s="200" t="e">
        <f t="shared" si="129"/>
        <v>#N/A</v>
      </c>
      <c r="MG64" s="200">
        <f t="shared" si="130"/>
        <v>0</v>
      </c>
      <c r="MH64" s="200">
        <f t="shared" si="131"/>
        <v>0</v>
      </c>
      <c r="MI64" s="200" t="e">
        <f t="shared" si="132"/>
        <v>#N/A</v>
      </c>
      <c r="MJ64" s="210">
        <f t="shared" si="133"/>
        <v>0</v>
      </c>
      <c r="MK64" s="202">
        <f t="shared" si="134"/>
        <v>0</v>
      </c>
      <c r="MN64" s="240"/>
      <c r="MO64" s="171"/>
      <c r="MP64" s="227"/>
      <c r="MQ64" s="228"/>
      <c r="MR64" s="207"/>
      <c r="MS64" s="229"/>
      <c r="MT64" s="209"/>
      <c r="MU64" s="209" t="e">
        <f t="shared" si="135"/>
        <v>#N/A</v>
      </c>
      <c r="MV64" s="199" t="e">
        <f t="shared" si="136"/>
        <v>#N/A</v>
      </c>
      <c r="MW64" s="200" t="e">
        <f t="shared" si="137"/>
        <v>#N/A</v>
      </c>
      <c r="MX64" s="200">
        <f t="shared" si="138"/>
        <v>0</v>
      </c>
      <c r="MY64" s="200">
        <f t="shared" si="139"/>
        <v>0</v>
      </c>
      <c r="MZ64" s="200" t="e">
        <f t="shared" si="140"/>
        <v>#N/A</v>
      </c>
      <c r="NA64" s="210">
        <f t="shared" si="141"/>
        <v>0</v>
      </c>
      <c r="NB64" s="202">
        <f t="shared" si="142"/>
        <v>0</v>
      </c>
      <c r="NE64" s="240"/>
      <c r="NF64" s="171"/>
      <c r="NG64" s="227"/>
      <c r="NH64" s="228"/>
      <c r="NI64" s="207"/>
      <c r="NJ64" s="229"/>
      <c r="NK64" s="209"/>
      <c r="NL64" s="209" t="e">
        <f t="shared" si="143"/>
        <v>#N/A</v>
      </c>
      <c r="NM64" s="199" t="e">
        <f t="shared" si="144"/>
        <v>#N/A</v>
      </c>
      <c r="NN64" s="200" t="e">
        <f t="shared" si="145"/>
        <v>#N/A</v>
      </c>
      <c r="NO64" s="200">
        <f t="shared" si="146"/>
        <v>0</v>
      </c>
      <c r="NP64" s="200">
        <f t="shared" si="147"/>
        <v>0</v>
      </c>
      <c r="NQ64" s="200" t="e">
        <f t="shared" si="148"/>
        <v>#N/A</v>
      </c>
      <c r="NR64" s="210">
        <f t="shared" si="149"/>
        <v>0</v>
      </c>
      <c r="NS64" s="202">
        <f t="shared" si="150"/>
        <v>0</v>
      </c>
      <c r="NV64" s="240"/>
      <c r="NW64" s="171"/>
      <c r="NX64" s="227"/>
      <c r="NY64" s="228"/>
      <c r="NZ64" s="207"/>
      <c r="OA64" s="229"/>
      <c r="OB64" s="209"/>
      <c r="OC64" s="209" t="e">
        <f t="shared" si="151"/>
        <v>#N/A</v>
      </c>
      <c r="OD64" s="199" t="e">
        <f t="shared" si="152"/>
        <v>#N/A</v>
      </c>
      <c r="OE64" s="200" t="e">
        <f t="shared" si="153"/>
        <v>#N/A</v>
      </c>
      <c r="OF64" s="200">
        <f t="shared" si="154"/>
        <v>0</v>
      </c>
      <c r="OG64" s="200">
        <f t="shared" si="155"/>
        <v>0</v>
      </c>
      <c r="OH64" s="200" t="e">
        <f t="shared" si="156"/>
        <v>#N/A</v>
      </c>
      <c r="OI64" s="210">
        <f t="shared" si="157"/>
        <v>0</v>
      </c>
      <c r="OJ64" s="202">
        <f t="shared" si="158"/>
        <v>0</v>
      </c>
      <c r="OM64" s="240"/>
      <c r="ON64" s="171"/>
      <c r="OO64" s="227"/>
      <c r="OP64" s="228"/>
      <c r="OQ64" s="207"/>
      <c r="OR64" s="229"/>
      <c r="OS64" s="209"/>
      <c r="OT64" s="209" t="e">
        <f t="shared" si="159"/>
        <v>#N/A</v>
      </c>
      <c r="OU64" s="199" t="e">
        <f t="shared" si="160"/>
        <v>#N/A</v>
      </c>
      <c r="OV64" s="200" t="e">
        <f t="shared" si="161"/>
        <v>#N/A</v>
      </c>
      <c r="OW64" s="200">
        <f t="shared" si="162"/>
        <v>0</v>
      </c>
      <c r="OX64" s="200">
        <f t="shared" si="163"/>
        <v>0</v>
      </c>
      <c r="OY64" s="200" t="e">
        <f t="shared" si="164"/>
        <v>#N/A</v>
      </c>
      <c r="OZ64" s="210">
        <f t="shared" si="165"/>
        <v>0</v>
      </c>
      <c r="PA64" s="202">
        <f t="shared" si="166"/>
        <v>0</v>
      </c>
      <c r="PD64" s="240"/>
      <c r="PE64" s="171"/>
      <c r="PF64" s="227"/>
      <c r="PG64" s="228"/>
      <c r="PH64" s="207"/>
      <c r="PI64" s="229"/>
      <c r="PJ64" s="209"/>
      <c r="PK64" s="209" t="e">
        <f t="shared" si="167"/>
        <v>#N/A</v>
      </c>
      <c r="PL64" s="199" t="e">
        <f t="shared" si="168"/>
        <v>#N/A</v>
      </c>
      <c r="PM64" s="200" t="e">
        <f t="shared" si="169"/>
        <v>#N/A</v>
      </c>
      <c r="PN64" s="200">
        <f t="shared" si="170"/>
        <v>0</v>
      </c>
      <c r="PO64" s="200">
        <f t="shared" si="171"/>
        <v>0</v>
      </c>
      <c r="PP64" s="200" t="e">
        <f t="shared" si="172"/>
        <v>#N/A</v>
      </c>
      <c r="PQ64" s="210">
        <f t="shared" si="173"/>
        <v>0</v>
      </c>
      <c r="PR64" s="202">
        <f t="shared" si="174"/>
        <v>0</v>
      </c>
      <c r="PU64" s="240"/>
      <c r="PV64" s="171"/>
      <c r="PW64" s="227"/>
      <c r="PX64" s="228"/>
      <c r="PY64" s="207"/>
      <c r="PZ64" s="229"/>
      <c r="QA64" s="209"/>
      <c r="QB64" s="209" t="e">
        <f t="shared" si="175"/>
        <v>#N/A</v>
      </c>
      <c r="QC64" s="199" t="e">
        <f t="shared" si="176"/>
        <v>#N/A</v>
      </c>
      <c r="QD64" s="200" t="e">
        <f t="shared" si="177"/>
        <v>#N/A</v>
      </c>
      <c r="QE64" s="200">
        <f t="shared" si="178"/>
        <v>0</v>
      </c>
      <c r="QF64" s="200">
        <f t="shared" si="179"/>
        <v>0</v>
      </c>
      <c r="QG64" s="200" t="e">
        <f t="shared" si="180"/>
        <v>#N/A</v>
      </c>
      <c r="QH64" s="210">
        <f t="shared" si="181"/>
        <v>0</v>
      </c>
      <c r="QI64" s="202">
        <f t="shared" si="182"/>
        <v>0</v>
      </c>
      <c r="QL64" s="240"/>
      <c r="QM64" s="171"/>
      <c r="QN64" s="227"/>
      <c r="QO64" s="228"/>
      <c r="QP64" s="207"/>
      <c r="QQ64" s="229"/>
      <c r="QR64" s="209"/>
      <c r="QS64" s="209" t="e">
        <f t="shared" si="183"/>
        <v>#N/A</v>
      </c>
      <c r="QT64" s="199" t="e">
        <f t="shared" si="184"/>
        <v>#N/A</v>
      </c>
      <c r="QU64" s="200" t="e">
        <f t="shared" si="185"/>
        <v>#N/A</v>
      </c>
      <c r="QV64" s="200">
        <f t="shared" si="186"/>
        <v>0</v>
      </c>
      <c r="QW64" s="200">
        <f t="shared" si="187"/>
        <v>0</v>
      </c>
      <c r="QX64" s="200" t="e">
        <f t="shared" si="188"/>
        <v>#N/A</v>
      </c>
      <c r="QY64" s="210">
        <f t="shared" si="189"/>
        <v>0</v>
      </c>
      <c r="QZ64" s="202">
        <f t="shared" si="190"/>
        <v>0</v>
      </c>
      <c r="RC64" s="240"/>
      <c r="RD64" s="171"/>
      <c r="RE64" s="227"/>
      <c r="RF64" s="228"/>
      <c r="RG64" s="207"/>
      <c r="RH64" s="229"/>
      <c r="RI64" s="209"/>
      <c r="RJ64" s="209" t="e">
        <f t="shared" si="191"/>
        <v>#N/A</v>
      </c>
      <c r="RK64" s="199" t="e">
        <f t="shared" si="192"/>
        <v>#N/A</v>
      </c>
      <c r="RL64" s="200" t="e">
        <f t="shared" si="193"/>
        <v>#N/A</v>
      </c>
      <c r="RM64" s="200">
        <f t="shared" si="194"/>
        <v>0</v>
      </c>
      <c r="RN64" s="200">
        <f t="shared" si="195"/>
        <v>0</v>
      </c>
      <c r="RO64" s="200" t="e">
        <f t="shared" si="196"/>
        <v>#N/A</v>
      </c>
      <c r="RP64" s="210">
        <f t="shared" si="197"/>
        <v>0</v>
      </c>
      <c r="RQ64" s="202">
        <f t="shared" si="198"/>
        <v>0</v>
      </c>
      <c r="RT64" s="240"/>
      <c r="RU64" s="171"/>
      <c r="RV64" s="227"/>
      <c r="RW64" s="228"/>
      <c r="RX64" s="207"/>
      <c r="RY64" s="229"/>
      <c r="RZ64" s="209"/>
      <c r="SA64" s="209" t="e">
        <f t="shared" si="199"/>
        <v>#N/A</v>
      </c>
      <c r="SB64" s="199" t="e">
        <f t="shared" si="200"/>
        <v>#N/A</v>
      </c>
      <c r="SC64" s="200" t="e">
        <f t="shared" si="201"/>
        <v>#N/A</v>
      </c>
      <c r="SD64" s="200">
        <f t="shared" si="202"/>
        <v>0</v>
      </c>
      <c r="SE64" s="200">
        <f t="shared" si="203"/>
        <v>0</v>
      </c>
      <c r="SF64" s="200" t="e">
        <f t="shared" si="204"/>
        <v>#N/A</v>
      </c>
      <c r="SG64" s="210">
        <f t="shared" si="205"/>
        <v>0</v>
      </c>
      <c r="SH64" s="202">
        <f t="shared" si="206"/>
        <v>0</v>
      </c>
      <c r="SK64" s="240"/>
      <c r="SL64" s="171"/>
      <c r="SM64" s="227"/>
      <c r="SN64" s="228"/>
      <c r="SO64" s="207"/>
      <c r="SP64" s="229"/>
      <c r="SQ64" s="209"/>
      <c r="SR64" s="209" t="e">
        <f t="shared" si="207"/>
        <v>#N/A</v>
      </c>
      <c r="SS64" s="199" t="e">
        <f t="shared" si="208"/>
        <v>#N/A</v>
      </c>
      <c r="ST64" s="200" t="e">
        <f t="shared" si="209"/>
        <v>#N/A</v>
      </c>
      <c r="SU64" s="200">
        <f t="shared" si="210"/>
        <v>0</v>
      </c>
      <c r="SV64" s="200">
        <f t="shared" si="211"/>
        <v>0</v>
      </c>
      <c r="SW64" s="200" t="e">
        <f t="shared" si="212"/>
        <v>#N/A</v>
      </c>
      <c r="SX64" s="210">
        <f t="shared" si="213"/>
        <v>0</v>
      </c>
      <c r="SY64" s="202">
        <f t="shared" si="214"/>
        <v>0</v>
      </c>
    </row>
    <row r="65" spans="2:519" ht="17.25" thickTop="1" thickBot="1">
      <c r="B65" s="165"/>
      <c r="C65" s="166" t="s">
        <v>186</v>
      </c>
      <c r="D65" s="226" t="s">
        <v>284</v>
      </c>
      <c r="E65" s="214"/>
      <c r="F65" s="215"/>
      <c r="G65" s="215"/>
      <c r="H65" s="216"/>
      <c r="I65" s="646"/>
      <c r="L65" s="369"/>
      <c r="M65" s="384" t="s">
        <v>186</v>
      </c>
      <c r="N65" s="399" t="s">
        <v>284</v>
      </c>
      <c r="O65" s="386"/>
      <c r="P65" s="387"/>
      <c r="Q65" s="387"/>
      <c r="R65" s="388"/>
      <c r="S65" s="162"/>
      <c r="T65" s="190"/>
      <c r="U65" s="190"/>
      <c r="V65" s="190"/>
      <c r="W65" s="190"/>
      <c r="X65" s="200"/>
      <c r="Y65" s="210"/>
      <c r="Z65" s="202"/>
      <c r="AA65" s="185"/>
      <c r="AB65" s="185"/>
      <c r="AC65" s="369"/>
      <c r="AD65" s="384" t="s">
        <v>186</v>
      </c>
      <c r="AE65" s="399" t="s">
        <v>284</v>
      </c>
      <c r="AF65" s="386"/>
      <c r="AG65" s="387"/>
      <c r="AH65" s="387"/>
      <c r="AI65" s="388"/>
      <c r="AJ65" s="162"/>
      <c r="AK65" s="190"/>
      <c r="AL65" s="190"/>
      <c r="AM65" s="190"/>
      <c r="AN65" s="190"/>
      <c r="AO65" s="200"/>
      <c r="AP65" s="210"/>
      <c r="AQ65" s="202"/>
      <c r="AR65" s="185"/>
      <c r="AS65" s="185"/>
      <c r="AT65" s="472"/>
      <c r="AU65" s="480" t="s">
        <v>186</v>
      </c>
      <c r="AV65" s="226" t="s">
        <v>284</v>
      </c>
      <c r="AW65" s="474"/>
      <c r="AX65" s="475"/>
      <c r="AY65" s="475"/>
      <c r="AZ65" s="476"/>
      <c r="BA65" s="162"/>
      <c r="BB65" s="190"/>
      <c r="BC65" s="190"/>
      <c r="BD65" s="190"/>
      <c r="BE65" s="190"/>
      <c r="BF65" s="200"/>
      <c r="BG65" s="210"/>
      <c r="BH65" s="202"/>
      <c r="BK65" s="516"/>
      <c r="BL65" s="524" t="s">
        <v>186</v>
      </c>
      <c r="BM65" s="534" t="s">
        <v>284</v>
      </c>
      <c r="BN65" s="526"/>
      <c r="BO65" s="527"/>
      <c r="BP65" s="527"/>
      <c r="BQ65" s="528"/>
      <c r="BR65" s="162"/>
      <c r="BS65" s="190"/>
      <c r="BT65" s="190"/>
      <c r="BU65" s="190"/>
      <c r="BV65" s="190"/>
      <c r="BW65" s="200"/>
      <c r="BX65" s="210"/>
      <c r="BY65" s="202"/>
      <c r="CB65" s="516"/>
      <c r="CC65" s="524" t="s">
        <v>186</v>
      </c>
      <c r="CD65" s="534" t="s">
        <v>284</v>
      </c>
      <c r="CE65" s="526"/>
      <c r="CF65" s="527"/>
      <c r="CG65" s="527"/>
      <c r="CH65" s="528"/>
      <c r="CI65" s="162"/>
      <c r="CJ65" s="190"/>
      <c r="CK65" s="190"/>
      <c r="CL65" s="190"/>
      <c r="CM65" s="190"/>
      <c r="CN65" s="200"/>
      <c r="CO65" s="210"/>
      <c r="CP65" s="202"/>
      <c r="CS65" s="516"/>
      <c r="CT65" s="524" t="s">
        <v>186</v>
      </c>
      <c r="CU65" s="534" t="s">
        <v>284</v>
      </c>
      <c r="CV65" s="526"/>
      <c r="CW65" s="527"/>
      <c r="CX65" s="527"/>
      <c r="CY65" s="528"/>
      <c r="CZ65" s="162"/>
      <c r="DA65" s="190"/>
      <c r="DB65" s="190"/>
      <c r="DC65" s="190"/>
      <c r="DD65" s="190"/>
      <c r="DE65" s="200"/>
      <c r="DF65" s="210"/>
      <c r="DG65" s="202"/>
      <c r="DJ65" s="516"/>
      <c r="DK65" s="524" t="s">
        <v>186</v>
      </c>
      <c r="DL65" s="573" t="s">
        <v>284</v>
      </c>
      <c r="DM65" s="526"/>
      <c r="DN65" s="527"/>
      <c r="DO65" s="527"/>
      <c r="DP65" s="528"/>
      <c r="DQ65" s="162"/>
      <c r="DR65" s="190"/>
      <c r="DS65" s="190"/>
      <c r="DT65" s="190"/>
      <c r="DU65" s="190"/>
      <c r="DV65" s="200"/>
      <c r="DW65" s="210"/>
      <c r="DX65" s="202"/>
      <c r="EA65" s="516"/>
      <c r="EB65" s="524" t="s">
        <v>186</v>
      </c>
      <c r="EC65" s="534" t="s">
        <v>284</v>
      </c>
      <c r="ED65" s="526"/>
      <c r="EE65" s="527"/>
      <c r="EF65" s="527"/>
      <c r="EG65" s="577"/>
      <c r="EH65" s="162"/>
      <c r="EI65" s="190"/>
      <c r="EJ65" s="190"/>
      <c r="EK65" s="190"/>
      <c r="EL65" s="190"/>
      <c r="EM65" s="200"/>
      <c r="EN65" s="210"/>
      <c r="EO65" s="202"/>
      <c r="ER65" s="516"/>
      <c r="ES65" s="524" t="s">
        <v>186</v>
      </c>
      <c r="ET65" s="534" t="s">
        <v>284</v>
      </c>
      <c r="EU65" s="526"/>
      <c r="EV65" s="527"/>
      <c r="EW65" s="527"/>
      <c r="EX65" s="528"/>
      <c r="EY65" s="162"/>
      <c r="EZ65" s="190"/>
      <c r="FA65" s="190"/>
      <c r="FB65" s="190"/>
      <c r="FC65" s="190"/>
      <c r="FD65" s="200"/>
      <c r="FE65" s="210"/>
      <c r="FF65" s="202"/>
      <c r="FI65" s="516"/>
      <c r="FJ65" s="524" t="s">
        <v>186</v>
      </c>
      <c r="FK65" s="534" t="s">
        <v>284</v>
      </c>
      <c r="FL65" s="526"/>
      <c r="FM65" s="527"/>
      <c r="FN65" s="527"/>
      <c r="FO65" s="528"/>
      <c r="FP65" s="162"/>
      <c r="FQ65" s="190"/>
      <c r="FR65" s="190"/>
      <c r="FS65" s="190"/>
      <c r="FT65" s="190"/>
      <c r="FU65" s="200"/>
      <c r="FV65" s="210"/>
      <c r="FW65" s="202"/>
      <c r="FZ65" s="516"/>
      <c r="GA65" s="524" t="s">
        <v>186</v>
      </c>
      <c r="GB65" s="534" t="s">
        <v>284</v>
      </c>
      <c r="GC65" s="526"/>
      <c r="GD65" s="527"/>
      <c r="GE65" s="583"/>
      <c r="GF65" s="528"/>
      <c r="GG65" s="162"/>
      <c r="GH65" s="190"/>
      <c r="GI65" s="190"/>
      <c r="GJ65" s="190"/>
      <c r="GK65" s="190"/>
      <c r="GL65" s="200"/>
      <c r="GM65" s="210"/>
      <c r="GN65" s="202"/>
      <c r="GQ65" s="516"/>
      <c r="GR65" s="524" t="s">
        <v>186</v>
      </c>
      <c r="GS65" s="534" t="s">
        <v>284</v>
      </c>
      <c r="GT65" s="526"/>
      <c r="GU65" s="527"/>
      <c r="GV65" s="527"/>
      <c r="GW65" s="528"/>
      <c r="GX65" s="162"/>
      <c r="GY65" s="190"/>
      <c r="GZ65" s="190"/>
      <c r="HA65" s="190"/>
      <c r="HB65" s="190"/>
      <c r="HC65" s="200"/>
      <c r="HD65" s="210"/>
      <c r="HE65" s="202"/>
      <c r="HH65" s="516"/>
      <c r="HI65" s="524" t="s">
        <v>186</v>
      </c>
      <c r="HJ65" s="534" t="s">
        <v>284</v>
      </c>
      <c r="HK65" s="526"/>
      <c r="HL65" s="527"/>
      <c r="HM65" s="527"/>
      <c r="HN65" s="528"/>
      <c r="HO65" s="162"/>
      <c r="HP65" s="190"/>
      <c r="HQ65" s="190"/>
      <c r="HR65" s="190"/>
      <c r="HS65" s="190"/>
      <c r="HT65" s="200"/>
      <c r="HU65" s="210"/>
      <c r="HV65" s="202"/>
      <c r="HY65" s="239"/>
      <c r="HZ65" s="171"/>
      <c r="IA65" s="227"/>
      <c r="IB65" s="228"/>
      <c r="IC65" s="207"/>
      <c r="ID65" s="229"/>
      <c r="IE65" s="225"/>
      <c r="IF65" s="209" t="e">
        <f t="shared" si="79"/>
        <v>#N/A</v>
      </c>
      <c r="IG65" s="199" t="e">
        <f t="shared" si="80"/>
        <v>#N/A</v>
      </c>
      <c r="IH65" s="200" t="e">
        <f t="shared" si="81"/>
        <v>#N/A</v>
      </c>
      <c r="II65" s="200">
        <f t="shared" si="82"/>
        <v>0</v>
      </c>
      <c r="IJ65" s="200">
        <f t="shared" si="83"/>
        <v>0</v>
      </c>
      <c r="IK65" s="200" t="e">
        <f t="shared" si="84"/>
        <v>#N/A</v>
      </c>
      <c r="IL65" s="210">
        <f t="shared" si="85"/>
        <v>0</v>
      </c>
      <c r="IM65" s="202">
        <f t="shared" si="86"/>
        <v>0</v>
      </c>
      <c r="IP65" s="239"/>
      <c r="IQ65" s="171"/>
      <c r="IR65" s="227"/>
      <c r="IS65" s="228"/>
      <c r="IT65" s="207"/>
      <c r="IU65" s="229"/>
      <c r="IV65" s="225"/>
      <c r="IW65" s="209" t="e">
        <f t="shared" si="87"/>
        <v>#N/A</v>
      </c>
      <c r="IX65" s="199" t="e">
        <f t="shared" si="88"/>
        <v>#N/A</v>
      </c>
      <c r="IY65" s="200" t="e">
        <f t="shared" si="89"/>
        <v>#N/A</v>
      </c>
      <c r="IZ65" s="200">
        <f t="shared" si="90"/>
        <v>0</v>
      </c>
      <c r="JA65" s="200">
        <f t="shared" si="91"/>
        <v>0</v>
      </c>
      <c r="JB65" s="200" t="e">
        <f t="shared" si="92"/>
        <v>#N/A</v>
      </c>
      <c r="JC65" s="210">
        <f t="shared" si="93"/>
        <v>0</v>
      </c>
      <c r="JD65" s="202">
        <f t="shared" si="94"/>
        <v>0</v>
      </c>
      <c r="JG65" s="239"/>
      <c r="JH65" s="171"/>
      <c r="JI65" s="227"/>
      <c r="JJ65" s="228"/>
      <c r="JK65" s="207"/>
      <c r="JL65" s="229"/>
      <c r="JM65" s="225"/>
      <c r="JN65" s="209" t="e">
        <f t="shared" si="95"/>
        <v>#N/A</v>
      </c>
      <c r="JO65" s="199" t="e">
        <f t="shared" si="96"/>
        <v>#N/A</v>
      </c>
      <c r="JP65" s="200" t="e">
        <f t="shared" si="97"/>
        <v>#N/A</v>
      </c>
      <c r="JQ65" s="200">
        <f t="shared" si="98"/>
        <v>0</v>
      </c>
      <c r="JR65" s="200">
        <f t="shared" si="99"/>
        <v>0</v>
      </c>
      <c r="JS65" s="200" t="e">
        <f t="shared" si="100"/>
        <v>#N/A</v>
      </c>
      <c r="JT65" s="210">
        <f t="shared" si="101"/>
        <v>0</v>
      </c>
      <c r="JU65" s="202">
        <f t="shared" si="102"/>
        <v>0</v>
      </c>
      <c r="JX65" s="239"/>
      <c r="JY65" s="171"/>
      <c r="JZ65" s="227"/>
      <c r="KA65" s="228"/>
      <c r="KB65" s="207"/>
      <c r="KC65" s="229"/>
      <c r="KD65" s="225"/>
      <c r="KE65" s="209" t="e">
        <f t="shared" si="103"/>
        <v>#N/A</v>
      </c>
      <c r="KF65" s="199" t="e">
        <f t="shared" si="104"/>
        <v>#N/A</v>
      </c>
      <c r="KG65" s="200" t="e">
        <f t="shared" si="105"/>
        <v>#N/A</v>
      </c>
      <c r="KH65" s="200">
        <f t="shared" si="106"/>
        <v>0</v>
      </c>
      <c r="KI65" s="200">
        <f t="shared" si="107"/>
        <v>0</v>
      </c>
      <c r="KJ65" s="200" t="e">
        <f t="shared" si="108"/>
        <v>#N/A</v>
      </c>
      <c r="KK65" s="210">
        <f t="shared" si="109"/>
        <v>0</v>
      </c>
      <c r="KL65" s="202">
        <f t="shared" si="110"/>
        <v>0</v>
      </c>
      <c r="KO65" s="239"/>
      <c r="KP65" s="171"/>
      <c r="KQ65" s="227"/>
      <c r="KR65" s="228"/>
      <c r="KS65" s="207"/>
      <c r="KT65" s="229"/>
      <c r="KU65" s="225"/>
      <c r="KV65" s="209" t="e">
        <f t="shared" si="111"/>
        <v>#N/A</v>
      </c>
      <c r="KW65" s="199" t="e">
        <f t="shared" si="112"/>
        <v>#N/A</v>
      </c>
      <c r="KX65" s="200" t="e">
        <f t="shared" si="113"/>
        <v>#N/A</v>
      </c>
      <c r="KY65" s="200">
        <f t="shared" si="114"/>
        <v>0</v>
      </c>
      <c r="KZ65" s="200">
        <f t="shared" si="115"/>
        <v>0</v>
      </c>
      <c r="LA65" s="200" t="e">
        <f t="shared" si="116"/>
        <v>#N/A</v>
      </c>
      <c r="LB65" s="210">
        <f t="shared" si="117"/>
        <v>0</v>
      </c>
      <c r="LC65" s="202">
        <f t="shared" si="118"/>
        <v>0</v>
      </c>
      <c r="LF65" s="239"/>
      <c r="LG65" s="171"/>
      <c r="LH65" s="227"/>
      <c r="LI65" s="228"/>
      <c r="LJ65" s="207"/>
      <c r="LK65" s="229"/>
      <c r="LL65" s="225"/>
      <c r="LM65" s="209" t="e">
        <f t="shared" si="119"/>
        <v>#N/A</v>
      </c>
      <c r="LN65" s="199" t="e">
        <f t="shared" si="120"/>
        <v>#N/A</v>
      </c>
      <c r="LO65" s="200" t="e">
        <f t="shared" si="121"/>
        <v>#N/A</v>
      </c>
      <c r="LP65" s="200">
        <f t="shared" si="122"/>
        <v>0</v>
      </c>
      <c r="LQ65" s="200">
        <f t="shared" si="123"/>
        <v>0</v>
      </c>
      <c r="LR65" s="200" t="e">
        <f t="shared" si="124"/>
        <v>#N/A</v>
      </c>
      <c r="LS65" s="210">
        <f t="shared" si="125"/>
        <v>0</v>
      </c>
      <c r="LT65" s="202">
        <f t="shared" si="126"/>
        <v>0</v>
      </c>
      <c r="LW65" s="239"/>
      <c r="LX65" s="171"/>
      <c r="LY65" s="227"/>
      <c r="LZ65" s="228"/>
      <c r="MA65" s="207"/>
      <c r="MB65" s="229"/>
      <c r="MC65" s="225"/>
      <c r="MD65" s="209" t="e">
        <f t="shared" si="127"/>
        <v>#N/A</v>
      </c>
      <c r="ME65" s="199" t="e">
        <f t="shared" si="128"/>
        <v>#N/A</v>
      </c>
      <c r="MF65" s="200" t="e">
        <f t="shared" si="129"/>
        <v>#N/A</v>
      </c>
      <c r="MG65" s="200">
        <f t="shared" si="130"/>
        <v>0</v>
      </c>
      <c r="MH65" s="200">
        <f t="shared" si="131"/>
        <v>0</v>
      </c>
      <c r="MI65" s="200" t="e">
        <f t="shared" si="132"/>
        <v>#N/A</v>
      </c>
      <c r="MJ65" s="210">
        <f t="shared" si="133"/>
        <v>0</v>
      </c>
      <c r="MK65" s="202">
        <f t="shared" si="134"/>
        <v>0</v>
      </c>
      <c r="MN65" s="239"/>
      <c r="MO65" s="171"/>
      <c r="MP65" s="227"/>
      <c r="MQ65" s="228"/>
      <c r="MR65" s="207"/>
      <c r="MS65" s="229"/>
      <c r="MT65" s="225"/>
      <c r="MU65" s="209" t="e">
        <f t="shared" si="135"/>
        <v>#N/A</v>
      </c>
      <c r="MV65" s="199" t="e">
        <f t="shared" si="136"/>
        <v>#N/A</v>
      </c>
      <c r="MW65" s="200" t="e">
        <f t="shared" si="137"/>
        <v>#N/A</v>
      </c>
      <c r="MX65" s="200">
        <f t="shared" si="138"/>
        <v>0</v>
      </c>
      <c r="MY65" s="200">
        <f t="shared" si="139"/>
        <v>0</v>
      </c>
      <c r="MZ65" s="200" t="e">
        <f t="shared" si="140"/>
        <v>#N/A</v>
      </c>
      <c r="NA65" s="210">
        <f t="shared" si="141"/>
        <v>0</v>
      </c>
      <c r="NB65" s="202">
        <f t="shared" si="142"/>
        <v>0</v>
      </c>
      <c r="NE65" s="239"/>
      <c r="NF65" s="171"/>
      <c r="NG65" s="227"/>
      <c r="NH65" s="228"/>
      <c r="NI65" s="207"/>
      <c r="NJ65" s="229"/>
      <c r="NK65" s="225"/>
      <c r="NL65" s="209" t="e">
        <f t="shared" si="143"/>
        <v>#N/A</v>
      </c>
      <c r="NM65" s="199" t="e">
        <f t="shared" si="144"/>
        <v>#N/A</v>
      </c>
      <c r="NN65" s="200" t="e">
        <f t="shared" si="145"/>
        <v>#N/A</v>
      </c>
      <c r="NO65" s="200">
        <f t="shared" si="146"/>
        <v>0</v>
      </c>
      <c r="NP65" s="200">
        <f t="shared" si="147"/>
        <v>0</v>
      </c>
      <c r="NQ65" s="200" t="e">
        <f t="shared" si="148"/>
        <v>#N/A</v>
      </c>
      <c r="NR65" s="210">
        <f t="shared" si="149"/>
        <v>0</v>
      </c>
      <c r="NS65" s="202">
        <f t="shared" si="150"/>
        <v>0</v>
      </c>
      <c r="NV65" s="239"/>
      <c r="NW65" s="171"/>
      <c r="NX65" s="227"/>
      <c r="NY65" s="228"/>
      <c r="NZ65" s="207"/>
      <c r="OA65" s="229"/>
      <c r="OB65" s="225"/>
      <c r="OC65" s="209" t="e">
        <f t="shared" si="151"/>
        <v>#N/A</v>
      </c>
      <c r="OD65" s="199" t="e">
        <f t="shared" si="152"/>
        <v>#N/A</v>
      </c>
      <c r="OE65" s="200" t="e">
        <f t="shared" si="153"/>
        <v>#N/A</v>
      </c>
      <c r="OF65" s="200">
        <f t="shared" si="154"/>
        <v>0</v>
      </c>
      <c r="OG65" s="200">
        <f t="shared" si="155"/>
        <v>0</v>
      </c>
      <c r="OH65" s="200" t="e">
        <f t="shared" si="156"/>
        <v>#N/A</v>
      </c>
      <c r="OI65" s="210">
        <f t="shared" si="157"/>
        <v>0</v>
      </c>
      <c r="OJ65" s="202">
        <f t="shared" si="158"/>
        <v>0</v>
      </c>
      <c r="OM65" s="239"/>
      <c r="ON65" s="171"/>
      <c r="OO65" s="227"/>
      <c r="OP65" s="228"/>
      <c r="OQ65" s="207"/>
      <c r="OR65" s="229"/>
      <c r="OS65" s="225"/>
      <c r="OT65" s="209" t="e">
        <f t="shared" si="159"/>
        <v>#N/A</v>
      </c>
      <c r="OU65" s="199" t="e">
        <f t="shared" si="160"/>
        <v>#N/A</v>
      </c>
      <c r="OV65" s="200" t="e">
        <f t="shared" si="161"/>
        <v>#N/A</v>
      </c>
      <c r="OW65" s="200">
        <f t="shared" si="162"/>
        <v>0</v>
      </c>
      <c r="OX65" s="200">
        <f t="shared" si="163"/>
        <v>0</v>
      </c>
      <c r="OY65" s="200" t="e">
        <f t="shared" si="164"/>
        <v>#N/A</v>
      </c>
      <c r="OZ65" s="210">
        <f t="shared" si="165"/>
        <v>0</v>
      </c>
      <c r="PA65" s="202">
        <f t="shared" si="166"/>
        <v>0</v>
      </c>
      <c r="PD65" s="239"/>
      <c r="PE65" s="171"/>
      <c r="PF65" s="227"/>
      <c r="PG65" s="228"/>
      <c r="PH65" s="207"/>
      <c r="PI65" s="229"/>
      <c r="PJ65" s="225"/>
      <c r="PK65" s="209" t="e">
        <f t="shared" si="167"/>
        <v>#N/A</v>
      </c>
      <c r="PL65" s="199" t="e">
        <f t="shared" si="168"/>
        <v>#N/A</v>
      </c>
      <c r="PM65" s="200" t="e">
        <f t="shared" si="169"/>
        <v>#N/A</v>
      </c>
      <c r="PN65" s="200">
        <f t="shared" si="170"/>
        <v>0</v>
      </c>
      <c r="PO65" s="200">
        <f t="shared" si="171"/>
        <v>0</v>
      </c>
      <c r="PP65" s="200" t="e">
        <f t="shared" si="172"/>
        <v>#N/A</v>
      </c>
      <c r="PQ65" s="210">
        <f t="shared" si="173"/>
        <v>0</v>
      </c>
      <c r="PR65" s="202">
        <f t="shared" si="174"/>
        <v>0</v>
      </c>
      <c r="PU65" s="239"/>
      <c r="PV65" s="171"/>
      <c r="PW65" s="227"/>
      <c r="PX65" s="228"/>
      <c r="PY65" s="207"/>
      <c r="PZ65" s="229"/>
      <c r="QA65" s="225"/>
      <c r="QB65" s="209" t="e">
        <f t="shared" si="175"/>
        <v>#N/A</v>
      </c>
      <c r="QC65" s="199" t="e">
        <f t="shared" si="176"/>
        <v>#N/A</v>
      </c>
      <c r="QD65" s="200" t="e">
        <f t="shared" si="177"/>
        <v>#N/A</v>
      </c>
      <c r="QE65" s="200">
        <f t="shared" si="178"/>
        <v>0</v>
      </c>
      <c r="QF65" s="200">
        <f t="shared" si="179"/>
        <v>0</v>
      </c>
      <c r="QG65" s="200" t="e">
        <f t="shared" si="180"/>
        <v>#N/A</v>
      </c>
      <c r="QH65" s="210">
        <f t="shared" si="181"/>
        <v>0</v>
      </c>
      <c r="QI65" s="202">
        <f t="shared" si="182"/>
        <v>0</v>
      </c>
      <c r="QL65" s="239"/>
      <c r="QM65" s="171"/>
      <c r="QN65" s="227"/>
      <c r="QO65" s="228"/>
      <c r="QP65" s="207"/>
      <c r="QQ65" s="229"/>
      <c r="QR65" s="225"/>
      <c r="QS65" s="209" t="e">
        <f t="shared" si="183"/>
        <v>#N/A</v>
      </c>
      <c r="QT65" s="199" t="e">
        <f t="shared" si="184"/>
        <v>#N/A</v>
      </c>
      <c r="QU65" s="200" t="e">
        <f t="shared" si="185"/>
        <v>#N/A</v>
      </c>
      <c r="QV65" s="200">
        <f t="shared" si="186"/>
        <v>0</v>
      </c>
      <c r="QW65" s="200">
        <f t="shared" si="187"/>
        <v>0</v>
      </c>
      <c r="QX65" s="200" t="e">
        <f t="shared" si="188"/>
        <v>#N/A</v>
      </c>
      <c r="QY65" s="210">
        <f t="shared" si="189"/>
        <v>0</v>
      </c>
      <c r="QZ65" s="202">
        <f t="shared" si="190"/>
        <v>0</v>
      </c>
      <c r="RC65" s="239"/>
      <c r="RD65" s="171"/>
      <c r="RE65" s="227"/>
      <c r="RF65" s="228"/>
      <c r="RG65" s="207"/>
      <c r="RH65" s="229"/>
      <c r="RI65" s="225"/>
      <c r="RJ65" s="209" t="e">
        <f t="shared" si="191"/>
        <v>#N/A</v>
      </c>
      <c r="RK65" s="199" t="e">
        <f t="shared" si="192"/>
        <v>#N/A</v>
      </c>
      <c r="RL65" s="200" t="e">
        <f t="shared" si="193"/>
        <v>#N/A</v>
      </c>
      <c r="RM65" s="200">
        <f t="shared" si="194"/>
        <v>0</v>
      </c>
      <c r="RN65" s="200">
        <f t="shared" si="195"/>
        <v>0</v>
      </c>
      <c r="RO65" s="200" t="e">
        <f t="shared" si="196"/>
        <v>#N/A</v>
      </c>
      <c r="RP65" s="210">
        <f t="shared" si="197"/>
        <v>0</v>
      </c>
      <c r="RQ65" s="202">
        <f t="shared" si="198"/>
        <v>0</v>
      </c>
      <c r="RT65" s="239"/>
      <c r="RU65" s="171"/>
      <c r="RV65" s="227"/>
      <c r="RW65" s="228"/>
      <c r="RX65" s="207"/>
      <c r="RY65" s="229"/>
      <c r="RZ65" s="225"/>
      <c r="SA65" s="209" t="e">
        <f t="shared" si="199"/>
        <v>#N/A</v>
      </c>
      <c r="SB65" s="199" t="e">
        <f t="shared" si="200"/>
        <v>#N/A</v>
      </c>
      <c r="SC65" s="200" t="e">
        <f t="shared" si="201"/>
        <v>#N/A</v>
      </c>
      <c r="SD65" s="200">
        <f t="shared" si="202"/>
        <v>0</v>
      </c>
      <c r="SE65" s="200">
        <f t="shared" si="203"/>
        <v>0</v>
      </c>
      <c r="SF65" s="200" t="e">
        <f t="shared" si="204"/>
        <v>#N/A</v>
      </c>
      <c r="SG65" s="210">
        <f t="shared" si="205"/>
        <v>0</v>
      </c>
      <c r="SH65" s="202">
        <f t="shared" si="206"/>
        <v>0</v>
      </c>
      <c r="SK65" s="239"/>
      <c r="SL65" s="171"/>
      <c r="SM65" s="227"/>
      <c r="SN65" s="228"/>
      <c r="SO65" s="207"/>
      <c r="SP65" s="229"/>
      <c r="SQ65" s="225"/>
      <c r="SR65" s="209" t="e">
        <f t="shared" si="207"/>
        <v>#N/A</v>
      </c>
      <c r="SS65" s="199" t="e">
        <f t="shared" si="208"/>
        <v>#N/A</v>
      </c>
      <c r="ST65" s="200" t="e">
        <f t="shared" si="209"/>
        <v>#N/A</v>
      </c>
      <c r="SU65" s="200">
        <f t="shared" si="210"/>
        <v>0</v>
      </c>
      <c r="SV65" s="200">
        <f t="shared" si="211"/>
        <v>0</v>
      </c>
      <c r="SW65" s="200" t="e">
        <f t="shared" si="212"/>
        <v>#N/A</v>
      </c>
      <c r="SX65" s="210">
        <f t="shared" si="213"/>
        <v>0</v>
      </c>
      <c r="SY65" s="202">
        <f t="shared" si="214"/>
        <v>0</v>
      </c>
    </row>
    <row r="66" spans="2:519" ht="69" customHeight="1" thickTop="1" thickBot="1">
      <c r="B66" s="203" t="s">
        <v>215</v>
      </c>
      <c r="C66" s="230">
        <v>5.0999999999999996</v>
      </c>
      <c r="D66" s="171" t="s">
        <v>285</v>
      </c>
      <c r="E66" s="227" t="s">
        <v>286</v>
      </c>
      <c r="F66" s="228">
        <v>1</v>
      </c>
      <c r="G66" s="207">
        <v>0</v>
      </c>
      <c r="H66" s="229">
        <f t="shared" ref="H66:H71" si="536">G66*F66</f>
        <v>0</v>
      </c>
      <c r="I66" s="646"/>
      <c r="L66" s="375" t="s">
        <v>215</v>
      </c>
      <c r="M66" s="403">
        <v>5.0999999999999996</v>
      </c>
      <c r="N66" s="415" t="s">
        <v>285</v>
      </c>
      <c r="O66" s="400" t="s">
        <v>286</v>
      </c>
      <c r="P66" s="401">
        <v>1</v>
      </c>
      <c r="Q66" s="380">
        <v>4500</v>
      </c>
      <c r="R66" s="402">
        <f t="shared" ref="R66:R71" si="537">Q66*P66</f>
        <v>4500</v>
      </c>
      <c r="S66" s="162">
        <f t="shared" ref="S66:S71" si="538">IF($D66=N66,1,0)</f>
        <v>1</v>
      </c>
      <c r="T66" s="190">
        <f t="shared" si="11"/>
        <v>1</v>
      </c>
      <c r="U66" s="190">
        <f t="shared" si="216"/>
        <v>1</v>
      </c>
      <c r="V66" s="190">
        <f t="shared" si="12"/>
        <v>1</v>
      </c>
      <c r="W66" s="190">
        <f t="shared" si="13"/>
        <v>1</v>
      </c>
      <c r="X66" s="200">
        <f t="shared" si="14"/>
        <v>1</v>
      </c>
      <c r="Y66" s="210">
        <f t="shared" si="15"/>
        <v>4500</v>
      </c>
      <c r="Z66" s="202">
        <f t="shared" si="16"/>
        <v>0</v>
      </c>
      <c r="AA66" s="185"/>
      <c r="AB66" s="185"/>
      <c r="AC66" s="375" t="s">
        <v>215</v>
      </c>
      <c r="AD66" s="403">
        <v>5.0999999999999996</v>
      </c>
      <c r="AE66" s="415" t="s">
        <v>285</v>
      </c>
      <c r="AF66" s="400" t="s">
        <v>286</v>
      </c>
      <c r="AG66" s="401">
        <v>1</v>
      </c>
      <c r="AH66" s="380">
        <v>5105</v>
      </c>
      <c r="AI66" s="402">
        <f t="shared" ref="AI66:AI71" si="539">AH66*AG66</f>
        <v>5105</v>
      </c>
      <c r="AJ66" s="162">
        <f t="shared" ref="AJ66:AJ71" si="540">IF($D66=AE66,1,0)</f>
        <v>1</v>
      </c>
      <c r="AK66" s="190">
        <f t="shared" ref="AK66:AK71" si="541">IF($E66=AF66,1,0)</f>
        <v>1</v>
      </c>
      <c r="AL66" s="190">
        <f t="shared" ref="AL66:AL71" si="542">IF($F66=AG66,1,0)</f>
        <v>1</v>
      </c>
      <c r="AM66" s="190">
        <f t="shared" ref="AM66:AM71" si="543">IF(AH66=0,0,1)</f>
        <v>1</v>
      </c>
      <c r="AN66" s="190">
        <f t="shared" ref="AN66:AN71" si="544">IF(AI66=0,0,1)</f>
        <v>1</v>
      </c>
      <c r="AO66" s="200">
        <f t="shared" ref="AO66:AO71" si="545">PRODUCT(AJ66:AN66)</f>
        <v>1</v>
      </c>
      <c r="AP66" s="210">
        <f t="shared" ref="AP66:AP71" si="546">ROUND(AH66,0)</f>
        <v>5105</v>
      </c>
      <c r="AQ66" s="202">
        <f t="shared" ref="AQ66:AQ71" si="547">AH66-AP66</f>
        <v>0</v>
      </c>
      <c r="AR66" s="185"/>
      <c r="AS66" s="185"/>
      <c r="AT66" s="461" t="s">
        <v>215</v>
      </c>
      <c r="AU66" s="478">
        <v>5.0999999999999996</v>
      </c>
      <c r="AV66" s="171" t="s">
        <v>285</v>
      </c>
      <c r="AW66" s="477" t="s">
        <v>286</v>
      </c>
      <c r="AX66" s="464">
        <v>1</v>
      </c>
      <c r="AY66" s="455">
        <v>4250</v>
      </c>
      <c r="AZ66" s="466">
        <f t="shared" ref="AZ66:AZ71" si="548">AY66*AX66</f>
        <v>4250</v>
      </c>
      <c r="BA66" s="162">
        <f t="shared" ref="BA66:BA71" si="549">IF($D66=AV66,1,0)</f>
        <v>1</v>
      </c>
      <c r="BB66" s="190">
        <f t="shared" ref="BB66:BB71" si="550">IF($E66=AW66,1,0)</f>
        <v>1</v>
      </c>
      <c r="BC66" s="190">
        <f t="shared" ref="BC66:BC71" si="551">IF($F66=AX66,1,0)</f>
        <v>1</v>
      </c>
      <c r="BD66" s="190">
        <f t="shared" ref="BD66:BD71" si="552">IF(AY66=0,0,1)</f>
        <v>1</v>
      </c>
      <c r="BE66" s="190">
        <f t="shared" ref="BE66:BE71" si="553">IF(AZ66=0,0,1)</f>
        <v>1</v>
      </c>
      <c r="BF66" s="200">
        <f t="shared" ref="BF66:BF71" si="554">PRODUCT(BA66:BE66)</f>
        <v>1</v>
      </c>
      <c r="BG66" s="210">
        <f t="shared" ref="BG66:BG71" si="555">ROUND(AY66,0)</f>
        <v>4250</v>
      </c>
      <c r="BH66" s="202">
        <f t="shared" ref="BH66:BH71" si="556">AY66-BG66</f>
        <v>0</v>
      </c>
      <c r="BK66" s="461" t="s">
        <v>215</v>
      </c>
      <c r="BL66" s="538">
        <v>5.0999999999999996</v>
      </c>
      <c r="BM66" s="545" t="s">
        <v>285</v>
      </c>
      <c r="BN66" s="535" t="s">
        <v>286</v>
      </c>
      <c r="BO66" s="536">
        <v>1</v>
      </c>
      <c r="BP66" s="380">
        <v>5434.1354999999985</v>
      </c>
      <c r="BQ66" s="537">
        <f t="shared" ref="BQ66:BQ71" si="557">BP66*BO66</f>
        <v>5434.1354999999985</v>
      </c>
      <c r="BR66" s="162">
        <f t="shared" ref="BR66:BR71" si="558">IF($D66=BM66,1,0)</f>
        <v>1</v>
      </c>
      <c r="BS66" s="190">
        <f t="shared" ref="BS66:BS71" si="559">IF($E66=BN66,1,0)</f>
        <v>1</v>
      </c>
      <c r="BT66" s="190">
        <f t="shared" ref="BT66:BT71" si="560">IF($F66=BO66,1,0)</f>
        <v>1</v>
      </c>
      <c r="BU66" s="190">
        <f t="shared" ref="BU66:BU71" si="561">IF(BP66=0,0,1)</f>
        <v>1</v>
      </c>
      <c r="BV66" s="190">
        <f t="shared" ref="BV66:BV71" si="562">IF(BQ66=0,0,1)</f>
        <v>1</v>
      </c>
      <c r="BW66" s="200">
        <f t="shared" ref="BW66:BW71" si="563">PRODUCT(BR66:BV66)</f>
        <v>1</v>
      </c>
      <c r="BX66" s="210">
        <f t="shared" ref="BX66:BX71" si="564">ROUND(BP66,0)</f>
        <v>5434</v>
      </c>
      <c r="BY66" s="202">
        <f t="shared" ref="BY66:BY71" si="565">BP66-BX66</f>
        <v>0.13549999999850115</v>
      </c>
      <c r="CB66" s="461" t="s">
        <v>215</v>
      </c>
      <c r="CC66" s="538">
        <v>5.0999999999999996</v>
      </c>
      <c r="CD66" s="545" t="s">
        <v>285</v>
      </c>
      <c r="CE66" s="535" t="s">
        <v>286</v>
      </c>
      <c r="CF66" s="536">
        <v>1</v>
      </c>
      <c r="CG66" s="380">
        <v>4600</v>
      </c>
      <c r="CH66" s="537">
        <f t="shared" ref="CH66:CH71" si="566">CG66*CF66</f>
        <v>4600</v>
      </c>
      <c r="CI66" s="162">
        <f t="shared" ref="CI66:CI71" si="567">IF($D66=CD66,1,0)</f>
        <v>1</v>
      </c>
      <c r="CJ66" s="190">
        <f t="shared" ref="CJ66:CJ71" si="568">IF($E66=CE66,1,0)</f>
        <v>1</v>
      </c>
      <c r="CK66" s="190">
        <f t="shared" ref="CK66:CK71" si="569">IF($F66=CF66,1,0)</f>
        <v>1</v>
      </c>
      <c r="CL66" s="190">
        <f t="shared" ref="CL66:CL71" si="570">IF(CG66=0,0,1)</f>
        <v>1</v>
      </c>
      <c r="CM66" s="190">
        <f t="shared" ref="CM66:CM71" si="571">IF(CH66=0,0,1)</f>
        <v>1</v>
      </c>
      <c r="CN66" s="200">
        <f t="shared" ref="CN66:CN71" si="572">PRODUCT(CI66:CM66)</f>
        <v>1</v>
      </c>
      <c r="CO66" s="210">
        <f t="shared" ref="CO66:CO71" si="573">ROUND(CG66,0)</f>
        <v>4600</v>
      </c>
      <c r="CP66" s="202">
        <f t="shared" ref="CP66:CP71" si="574">CG66-CO66</f>
        <v>0</v>
      </c>
      <c r="CS66" s="461" t="s">
        <v>215</v>
      </c>
      <c r="CT66" s="538">
        <v>5.0999999999999996</v>
      </c>
      <c r="CU66" s="545" t="s">
        <v>285</v>
      </c>
      <c r="CV66" s="535" t="s">
        <v>286</v>
      </c>
      <c r="CW66" s="536">
        <v>1</v>
      </c>
      <c r="CX66" s="565">
        <v>4113</v>
      </c>
      <c r="CY66" s="537">
        <f t="shared" ref="CY66:CY71" si="575">CX66*CW66</f>
        <v>4113</v>
      </c>
      <c r="CZ66" s="162">
        <f t="shared" ref="CZ66:CZ71" si="576">IF($D66=CU66,1,0)</f>
        <v>1</v>
      </c>
      <c r="DA66" s="190">
        <f t="shared" ref="DA66:DA71" si="577">IF($E66=CV66,1,0)</f>
        <v>1</v>
      </c>
      <c r="DB66" s="190">
        <f t="shared" ref="DB66:DB71" si="578">IF($F66=CW66,1,0)</f>
        <v>1</v>
      </c>
      <c r="DC66" s="190">
        <f t="shared" ref="DC66:DC71" si="579">IF(CX66=0,0,1)</f>
        <v>1</v>
      </c>
      <c r="DD66" s="190">
        <f t="shared" ref="DD66:DD71" si="580">IF(CY66=0,0,1)</f>
        <v>1</v>
      </c>
      <c r="DE66" s="200">
        <f t="shared" ref="DE66:DE71" si="581">PRODUCT(CZ66:DD66)</f>
        <v>1</v>
      </c>
      <c r="DF66" s="210">
        <f t="shared" ref="DF66:DF71" si="582">ROUND(CX66,0)</f>
        <v>4113</v>
      </c>
      <c r="DG66" s="202">
        <f t="shared" ref="DG66:DG71" si="583">CX66-DF66</f>
        <v>0</v>
      </c>
      <c r="DJ66" s="461" t="s">
        <v>215</v>
      </c>
      <c r="DK66" s="538">
        <v>5.0999999999999996</v>
      </c>
      <c r="DL66" s="545" t="s">
        <v>285</v>
      </c>
      <c r="DM66" s="535" t="s">
        <v>286</v>
      </c>
      <c r="DN66" s="536">
        <v>1</v>
      </c>
      <c r="DO66" s="380">
        <v>4410</v>
      </c>
      <c r="DP66" s="537">
        <f t="shared" ref="DP66:DP71" si="584">DO66*DN66</f>
        <v>4410</v>
      </c>
      <c r="DQ66" s="162">
        <f t="shared" ref="DQ66:DQ71" si="585">IF($D66=DL66,1,0)</f>
        <v>1</v>
      </c>
      <c r="DR66" s="190">
        <f t="shared" ref="DR66:DR71" si="586">IF($E66=DM66,1,0)</f>
        <v>1</v>
      </c>
      <c r="DS66" s="190">
        <f t="shared" ref="DS66:DS71" si="587">IF($F66=DN66,1,0)</f>
        <v>1</v>
      </c>
      <c r="DT66" s="190">
        <f t="shared" ref="DT66:DT71" si="588">IF(DO66=0,0,1)</f>
        <v>1</v>
      </c>
      <c r="DU66" s="190">
        <f t="shared" ref="DU66:DU71" si="589">IF(DP66=0,0,1)</f>
        <v>1</v>
      </c>
      <c r="DV66" s="200">
        <f t="shared" ref="DV66:DV71" si="590">PRODUCT(DQ66:DU66)</f>
        <v>1</v>
      </c>
      <c r="DW66" s="210">
        <f t="shared" ref="DW66:DW71" si="591">ROUND(DO66,0)</f>
        <v>4410</v>
      </c>
      <c r="DX66" s="202">
        <f t="shared" ref="DX66:DX71" si="592">DO66-DW66</f>
        <v>0</v>
      </c>
      <c r="EA66" s="461" t="s">
        <v>215</v>
      </c>
      <c r="EB66" s="538">
        <v>5.0999999999999996</v>
      </c>
      <c r="EC66" s="545" t="s">
        <v>285</v>
      </c>
      <c r="ED66" s="535" t="s">
        <v>286</v>
      </c>
      <c r="EE66" s="536">
        <v>1</v>
      </c>
      <c r="EF66" s="380">
        <v>5200</v>
      </c>
      <c r="EG66" s="381">
        <f t="shared" si="47"/>
        <v>5200</v>
      </c>
      <c r="EH66" s="162">
        <f t="shared" ref="EH66:EH71" si="593">IF($D66=EC66,1,0)</f>
        <v>1</v>
      </c>
      <c r="EI66" s="190">
        <f t="shared" ref="EI66:EI71" si="594">IF($E66=ED66,1,0)</f>
        <v>1</v>
      </c>
      <c r="EJ66" s="190">
        <f t="shared" ref="EJ66:EJ71" si="595">IF($F66=EE66,1,0)</f>
        <v>1</v>
      </c>
      <c r="EK66" s="190">
        <f t="shared" ref="EK66:EK71" si="596">IF(EF66=0,0,1)</f>
        <v>1</v>
      </c>
      <c r="EL66" s="190">
        <f t="shared" ref="EL66:EL71" si="597">IF(EG66=0,0,1)</f>
        <v>1</v>
      </c>
      <c r="EM66" s="200">
        <f t="shared" ref="EM66:EM71" si="598">PRODUCT(EH66:EL66)</f>
        <v>1</v>
      </c>
      <c r="EN66" s="210">
        <f t="shared" ref="EN66:EN71" si="599">ROUND(EF66,0)</f>
        <v>5200</v>
      </c>
      <c r="EO66" s="202">
        <f t="shared" ref="EO66:EO71" si="600">EF66-EN66</f>
        <v>0</v>
      </c>
      <c r="ER66" s="461" t="s">
        <v>215</v>
      </c>
      <c r="ES66" s="538">
        <v>5.0999999999999996</v>
      </c>
      <c r="ET66" s="545" t="s">
        <v>285</v>
      </c>
      <c r="EU66" s="535" t="s">
        <v>286</v>
      </c>
      <c r="EV66" s="536">
        <v>1</v>
      </c>
      <c r="EW66" s="380">
        <v>5407.0999999999995</v>
      </c>
      <c r="EX66" s="537">
        <f t="shared" ref="EX66:EX71" si="601">EW66*EV66</f>
        <v>5407.0999999999995</v>
      </c>
      <c r="EY66" s="162">
        <f t="shared" ref="EY66:EY71" si="602">IF($D66=ET66,1,0)</f>
        <v>1</v>
      </c>
      <c r="EZ66" s="190">
        <f t="shared" ref="EZ66:EZ71" si="603">IF($E66=EU66,1,0)</f>
        <v>1</v>
      </c>
      <c r="FA66" s="190">
        <f t="shared" ref="FA66:FA71" si="604">IF($F66=EV66,1,0)</f>
        <v>1</v>
      </c>
      <c r="FB66" s="190">
        <f t="shared" ref="FB66:FB71" si="605">IF(EW66=0,0,1)</f>
        <v>1</v>
      </c>
      <c r="FC66" s="190">
        <f t="shared" ref="FC66:FC71" si="606">IF(EX66=0,0,1)</f>
        <v>1</v>
      </c>
      <c r="FD66" s="200">
        <f t="shared" ref="FD66:FD71" si="607">PRODUCT(EY66:FC66)</f>
        <v>1</v>
      </c>
      <c r="FE66" s="210">
        <f t="shared" ref="FE66:FE71" si="608">ROUND(EW66,0)</f>
        <v>5407</v>
      </c>
      <c r="FF66" s="202">
        <f t="shared" ref="FF66:FF71" si="609">EW66-FE66</f>
        <v>9.9999999999454303E-2</v>
      </c>
      <c r="FI66" s="461" t="s">
        <v>215</v>
      </c>
      <c r="FJ66" s="538">
        <v>5.0999999999999996</v>
      </c>
      <c r="FK66" s="545" t="s">
        <v>285</v>
      </c>
      <c r="FL66" s="535" t="s">
        <v>286</v>
      </c>
      <c r="FM66" s="536">
        <v>1</v>
      </c>
      <c r="FN66" s="380">
        <v>10723</v>
      </c>
      <c r="FO66" s="537">
        <f t="shared" ref="FO66:FO71" si="610">FN66*FM66</f>
        <v>10723</v>
      </c>
      <c r="FP66" s="162">
        <f t="shared" ref="FP66:FP71" si="611">IF($D66=FK66,1,0)</f>
        <v>1</v>
      </c>
      <c r="FQ66" s="190">
        <f t="shared" ref="FQ66:FQ71" si="612">IF($E66=FL66,1,0)</f>
        <v>1</v>
      </c>
      <c r="FR66" s="190">
        <f t="shared" ref="FR66:FR71" si="613">IF($F66=FM66,1,0)</f>
        <v>1</v>
      </c>
      <c r="FS66" s="190">
        <f t="shared" ref="FS66:FS71" si="614">IF(FN66=0,0,1)</f>
        <v>1</v>
      </c>
      <c r="FT66" s="190">
        <f t="shared" ref="FT66:FT71" si="615">IF(FO66=0,0,1)</f>
        <v>1</v>
      </c>
      <c r="FU66" s="200">
        <f t="shared" ref="FU66:FU71" si="616">PRODUCT(FP66:FT66)</f>
        <v>1</v>
      </c>
      <c r="FV66" s="210">
        <f t="shared" ref="FV66:FV71" si="617">ROUND(FN66,0)</f>
        <v>10723</v>
      </c>
      <c r="FW66" s="202">
        <f t="shared" ref="FW66:FW71" si="618">FN66-FV66</f>
        <v>0</v>
      </c>
      <c r="FZ66" s="461" t="s">
        <v>215</v>
      </c>
      <c r="GA66" s="538">
        <v>5.0999999999999996</v>
      </c>
      <c r="GB66" s="545" t="s">
        <v>285</v>
      </c>
      <c r="GC66" s="535" t="s">
        <v>286</v>
      </c>
      <c r="GD66" s="536">
        <v>1</v>
      </c>
      <c r="GE66" s="582">
        <v>6762</v>
      </c>
      <c r="GF66" s="537">
        <f t="shared" ref="GF66:GF71" si="619">GE66*GD66</f>
        <v>6762</v>
      </c>
      <c r="GG66" s="162">
        <f t="shared" ref="GG66:GG71" si="620">IF($D66=GB66,1,0)</f>
        <v>1</v>
      </c>
      <c r="GH66" s="190">
        <f t="shared" ref="GH66:GH71" si="621">IF($E66=GC66,1,0)</f>
        <v>1</v>
      </c>
      <c r="GI66" s="190">
        <f t="shared" ref="GI66:GI71" si="622">IF($F66=GD66,1,0)</f>
        <v>1</v>
      </c>
      <c r="GJ66" s="190">
        <f t="shared" ref="GJ66:GJ71" si="623">IF(GE66=0,0,1)</f>
        <v>1</v>
      </c>
      <c r="GK66" s="190">
        <f t="shared" ref="GK66:GK71" si="624">IF(GF66=0,0,1)</f>
        <v>1</v>
      </c>
      <c r="GL66" s="200">
        <f t="shared" ref="GL66:GL71" si="625">PRODUCT(GG66:GK66)</f>
        <v>1</v>
      </c>
      <c r="GM66" s="210">
        <f t="shared" ref="GM66:GM71" si="626">ROUND(GE66,0)</f>
        <v>6762</v>
      </c>
      <c r="GN66" s="202">
        <f t="shared" ref="GN66:GN71" si="627">GE66-GM66</f>
        <v>0</v>
      </c>
      <c r="GQ66" s="461" t="s">
        <v>215</v>
      </c>
      <c r="GR66" s="538">
        <v>5.0999999999999996</v>
      </c>
      <c r="GS66" s="545" t="s">
        <v>285</v>
      </c>
      <c r="GT66" s="535" t="s">
        <v>286</v>
      </c>
      <c r="GU66" s="536">
        <v>1</v>
      </c>
      <c r="GV66" s="380">
        <v>5800</v>
      </c>
      <c r="GW66" s="537">
        <f t="shared" ref="GW66:GW71" si="628">GV66*GU66</f>
        <v>5800</v>
      </c>
      <c r="GX66" s="162">
        <f t="shared" ref="GX66:GX71" si="629">IF($D66=GS66,1,0)</f>
        <v>1</v>
      </c>
      <c r="GY66" s="190">
        <f t="shared" ref="GY66:GY71" si="630">IF($E66=GT66,1,0)</f>
        <v>1</v>
      </c>
      <c r="GZ66" s="190">
        <f t="shared" ref="GZ66:GZ71" si="631">IF($F66=GU66,1,0)</f>
        <v>1</v>
      </c>
      <c r="HA66" s="190">
        <f t="shared" ref="HA66:HA71" si="632">IF(GV66=0,0,1)</f>
        <v>1</v>
      </c>
      <c r="HB66" s="190">
        <f t="shared" ref="HB66:HB71" si="633">IF(GW66=0,0,1)</f>
        <v>1</v>
      </c>
      <c r="HC66" s="200">
        <f t="shared" ref="HC66:HC71" si="634">PRODUCT(GX66:HB66)</f>
        <v>1</v>
      </c>
      <c r="HD66" s="210">
        <f t="shared" ref="HD66:HD71" si="635">ROUND(GV66,0)</f>
        <v>5800</v>
      </c>
      <c r="HE66" s="202">
        <f t="shared" ref="HE66:HE71" si="636">GV66-HD66</f>
        <v>0</v>
      </c>
      <c r="HH66" s="461" t="s">
        <v>215</v>
      </c>
      <c r="HI66" s="538">
        <v>5.0999999999999996</v>
      </c>
      <c r="HJ66" s="545" t="s">
        <v>285</v>
      </c>
      <c r="HK66" s="535" t="s">
        <v>286</v>
      </c>
      <c r="HL66" s="536">
        <v>1</v>
      </c>
      <c r="HM66" s="380">
        <v>5585.9999999999991</v>
      </c>
      <c r="HN66" s="537">
        <f t="shared" ref="HN66:HN71" si="637">HM66*HL66</f>
        <v>5585.9999999999991</v>
      </c>
      <c r="HO66" s="162">
        <f t="shared" ref="HO66:HO71" si="638">IF($D66=HJ66,1,0)</f>
        <v>1</v>
      </c>
      <c r="HP66" s="190">
        <f t="shared" ref="HP66:HP71" si="639">IF($E66=HK66,1,0)</f>
        <v>1</v>
      </c>
      <c r="HQ66" s="190">
        <f t="shared" ref="HQ66:HQ71" si="640">IF($F66=HL66,1,0)</f>
        <v>1</v>
      </c>
      <c r="HR66" s="190">
        <f t="shared" ref="HR66:HR71" si="641">IF(HM66=0,0,1)</f>
        <v>1</v>
      </c>
      <c r="HS66" s="190">
        <f t="shared" ref="HS66:HS71" si="642">IF(HN66=0,0,1)</f>
        <v>1</v>
      </c>
      <c r="HT66" s="200">
        <f t="shared" ref="HT66:HT71" si="643">PRODUCT(HO66:HS66)</f>
        <v>1</v>
      </c>
      <c r="HU66" s="210">
        <f t="shared" ref="HU66:HU71" si="644">ROUND(HM66,0)</f>
        <v>5586</v>
      </c>
      <c r="HV66" s="202">
        <f t="shared" ref="HV66:HV71" si="645">HM66-HU66</f>
        <v>0</v>
      </c>
      <c r="HY66" s="240"/>
      <c r="HZ66" s="171"/>
      <c r="IA66" s="227"/>
      <c r="IB66" s="228"/>
      <c r="IC66" s="207"/>
      <c r="ID66" s="229"/>
      <c r="IE66" s="209"/>
      <c r="IF66" s="209" t="e">
        <f t="shared" si="79"/>
        <v>#N/A</v>
      </c>
      <c r="IG66" s="199" t="e">
        <f t="shared" si="80"/>
        <v>#N/A</v>
      </c>
      <c r="IH66" s="200" t="e">
        <f t="shared" si="81"/>
        <v>#N/A</v>
      </c>
      <c r="II66" s="200">
        <f t="shared" si="82"/>
        <v>0</v>
      </c>
      <c r="IJ66" s="200">
        <f t="shared" si="83"/>
        <v>0</v>
      </c>
      <c r="IK66" s="200" t="e">
        <f t="shared" si="84"/>
        <v>#N/A</v>
      </c>
      <c r="IL66" s="210">
        <f t="shared" si="85"/>
        <v>0</v>
      </c>
      <c r="IM66" s="202">
        <f t="shared" si="86"/>
        <v>0</v>
      </c>
      <c r="IP66" s="240"/>
      <c r="IQ66" s="171"/>
      <c r="IR66" s="227"/>
      <c r="IS66" s="228"/>
      <c r="IT66" s="207"/>
      <c r="IU66" s="229"/>
      <c r="IV66" s="209"/>
      <c r="IW66" s="209" t="e">
        <f t="shared" si="87"/>
        <v>#N/A</v>
      </c>
      <c r="IX66" s="199" t="e">
        <f t="shared" si="88"/>
        <v>#N/A</v>
      </c>
      <c r="IY66" s="200" t="e">
        <f t="shared" si="89"/>
        <v>#N/A</v>
      </c>
      <c r="IZ66" s="200">
        <f t="shared" si="90"/>
        <v>0</v>
      </c>
      <c r="JA66" s="200">
        <f t="shared" si="91"/>
        <v>0</v>
      </c>
      <c r="JB66" s="200" t="e">
        <f t="shared" si="92"/>
        <v>#N/A</v>
      </c>
      <c r="JC66" s="210">
        <f t="shared" si="93"/>
        <v>0</v>
      </c>
      <c r="JD66" s="202">
        <f t="shared" si="94"/>
        <v>0</v>
      </c>
      <c r="JG66" s="240"/>
      <c r="JH66" s="171"/>
      <c r="JI66" s="227"/>
      <c r="JJ66" s="228"/>
      <c r="JK66" s="207"/>
      <c r="JL66" s="229"/>
      <c r="JM66" s="209"/>
      <c r="JN66" s="209" t="e">
        <f t="shared" si="95"/>
        <v>#N/A</v>
      </c>
      <c r="JO66" s="199" t="e">
        <f t="shared" si="96"/>
        <v>#N/A</v>
      </c>
      <c r="JP66" s="200" t="e">
        <f t="shared" si="97"/>
        <v>#N/A</v>
      </c>
      <c r="JQ66" s="200">
        <f t="shared" si="98"/>
        <v>0</v>
      </c>
      <c r="JR66" s="200">
        <f t="shared" si="99"/>
        <v>0</v>
      </c>
      <c r="JS66" s="200" t="e">
        <f t="shared" si="100"/>
        <v>#N/A</v>
      </c>
      <c r="JT66" s="210">
        <f t="shared" si="101"/>
        <v>0</v>
      </c>
      <c r="JU66" s="202">
        <f t="shared" si="102"/>
        <v>0</v>
      </c>
      <c r="JX66" s="240"/>
      <c r="JY66" s="171"/>
      <c r="JZ66" s="227"/>
      <c r="KA66" s="228"/>
      <c r="KB66" s="207"/>
      <c r="KC66" s="229"/>
      <c r="KD66" s="209"/>
      <c r="KE66" s="209" t="e">
        <f t="shared" si="103"/>
        <v>#N/A</v>
      </c>
      <c r="KF66" s="199" t="e">
        <f t="shared" si="104"/>
        <v>#N/A</v>
      </c>
      <c r="KG66" s="200" t="e">
        <f t="shared" si="105"/>
        <v>#N/A</v>
      </c>
      <c r="KH66" s="200">
        <f t="shared" si="106"/>
        <v>0</v>
      </c>
      <c r="KI66" s="200">
        <f t="shared" si="107"/>
        <v>0</v>
      </c>
      <c r="KJ66" s="200" t="e">
        <f t="shared" si="108"/>
        <v>#N/A</v>
      </c>
      <c r="KK66" s="210">
        <f t="shared" si="109"/>
        <v>0</v>
      </c>
      <c r="KL66" s="202">
        <f t="shared" si="110"/>
        <v>0</v>
      </c>
      <c r="KO66" s="240"/>
      <c r="KP66" s="171"/>
      <c r="KQ66" s="227"/>
      <c r="KR66" s="228"/>
      <c r="KS66" s="207"/>
      <c r="KT66" s="229"/>
      <c r="KU66" s="209"/>
      <c r="KV66" s="209" t="e">
        <f t="shared" si="111"/>
        <v>#N/A</v>
      </c>
      <c r="KW66" s="199" t="e">
        <f t="shared" si="112"/>
        <v>#N/A</v>
      </c>
      <c r="KX66" s="200" t="e">
        <f t="shared" si="113"/>
        <v>#N/A</v>
      </c>
      <c r="KY66" s="200">
        <f t="shared" si="114"/>
        <v>0</v>
      </c>
      <c r="KZ66" s="200">
        <f t="shared" si="115"/>
        <v>0</v>
      </c>
      <c r="LA66" s="200" t="e">
        <f t="shared" si="116"/>
        <v>#N/A</v>
      </c>
      <c r="LB66" s="210">
        <f t="shared" si="117"/>
        <v>0</v>
      </c>
      <c r="LC66" s="202">
        <f t="shared" si="118"/>
        <v>0</v>
      </c>
      <c r="LF66" s="240"/>
      <c r="LG66" s="171"/>
      <c r="LH66" s="227"/>
      <c r="LI66" s="228"/>
      <c r="LJ66" s="207"/>
      <c r="LK66" s="229"/>
      <c r="LL66" s="209"/>
      <c r="LM66" s="209" t="e">
        <f t="shared" si="119"/>
        <v>#N/A</v>
      </c>
      <c r="LN66" s="199" t="e">
        <f t="shared" si="120"/>
        <v>#N/A</v>
      </c>
      <c r="LO66" s="200" t="e">
        <f t="shared" si="121"/>
        <v>#N/A</v>
      </c>
      <c r="LP66" s="200">
        <f t="shared" si="122"/>
        <v>0</v>
      </c>
      <c r="LQ66" s="200">
        <f t="shared" si="123"/>
        <v>0</v>
      </c>
      <c r="LR66" s="200" t="e">
        <f t="shared" si="124"/>
        <v>#N/A</v>
      </c>
      <c r="LS66" s="210">
        <f t="shared" si="125"/>
        <v>0</v>
      </c>
      <c r="LT66" s="202">
        <f t="shared" si="126"/>
        <v>0</v>
      </c>
      <c r="LW66" s="240"/>
      <c r="LX66" s="171"/>
      <c r="LY66" s="227"/>
      <c r="LZ66" s="228"/>
      <c r="MA66" s="207"/>
      <c r="MB66" s="229"/>
      <c r="MC66" s="209"/>
      <c r="MD66" s="209" t="e">
        <f t="shared" si="127"/>
        <v>#N/A</v>
      </c>
      <c r="ME66" s="199" t="e">
        <f t="shared" si="128"/>
        <v>#N/A</v>
      </c>
      <c r="MF66" s="200" t="e">
        <f t="shared" si="129"/>
        <v>#N/A</v>
      </c>
      <c r="MG66" s="200">
        <f t="shared" si="130"/>
        <v>0</v>
      </c>
      <c r="MH66" s="200">
        <f t="shared" si="131"/>
        <v>0</v>
      </c>
      <c r="MI66" s="200" t="e">
        <f t="shared" si="132"/>
        <v>#N/A</v>
      </c>
      <c r="MJ66" s="210">
        <f t="shared" si="133"/>
        <v>0</v>
      </c>
      <c r="MK66" s="202">
        <f t="shared" si="134"/>
        <v>0</v>
      </c>
      <c r="MN66" s="240"/>
      <c r="MO66" s="171"/>
      <c r="MP66" s="227"/>
      <c r="MQ66" s="228"/>
      <c r="MR66" s="207"/>
      <c r="MS66" s="229"/>
      <c r="MT66" s="209"/>
      <c r="MU66" s="209" t="e">
        <f t="shared" si="135"/>
        <v>#N/A</v>
      </c>
      <c r="MV66" s="199" t="e">
        <f t="shared" si="136"/>
        <v>#N/A</v>
      </c>
      <c r="MW66" s="200" t="e">
        <f t="shared" si="137"/>
        <v>#N/A</v>
      </c>
      <c r="MX66" s="200">
        <f t="shared" si="138"/>
        <v>0</v>
      </c>
      <c r="MY66" s="200">
        <f t="shared" si="139"/>
        <v>0</v>
      </c>
      <c r="MZ66" s="200" t="e">
        <f t="shared" si="140"/>
        <v>#N/A</v>
      </c>
      <c r="NA66" s="210">
        <f t="shared" si="141"/>
        <v>0</v>
      </c>
      <c r="NB66" s="202">
        <f t="shared" si="142"/>
        <v>0</v>
      </c>
      <c r="NE66" s="240"/>
      <c r="NF66" s="171"/>
      <c r="NG66" s="227"/>
      <c r="NH66" s="228"/>
      <c r="NI66" s="207"/>
      <c r="NJ66" s="229"/>
      <c r="NK66" s="209"/>
      <c r="NL66" s="209" t="e">
        <f t="shared" si="143"/>
        <v>#N/A</v>
      </c>
      <c r="NM66" s="199" t="e">
        <f t="shared" si="144"/>
        <v>#N/A</v>
      </c>
      <c r="NN66" s="200" t="e">
        <f t="shared" si="145"/>
        <v>#N/A</v>
      </c>
      <c r="NO66" s="200">
        <f t="shared" si="146"/>
        <v>0</v>
      </c>
      <c r="NP66" s="200">
        <f t="shared" si="147"/>
        <v>0</v>
      </c>
      <c r="NQ66" s="200" t="e">
        <f t="shared" si="148"/>
        <v>#N/A</v>
      </c>
      <c r="NR66" s="210">
        <f t="shared" si="149"/>
        <v>0</v>
      </c>
      <c r="NS66" s="202">
        <f t="shared" si="150"/>
        <v>0</v>
      </c>
      <c r="NV66" s="240"/>
      <c r="NW66" s="171"/>
      <c r="NX66" s="227"/>
      <c r="NY66" s="228"/>
      <c r="NZ66" s="207"/>
      <c r="OA66" s="229"/>
      <c r="OB66" s="209"/>
      <c r="OC66" s="209" t="e">
        <f t="shared" si="151"/>
        <v>#N/A</v>
      </c>
      <c r="OD66" s="199" t="e">
        <f t="shared" si="152"/>
        <v>#N/A</v>
      </c>
      <c r="OE66" s="200" t="e">
        <f t="shared" si="153"/>
        <v>#N/A</v>
      </c>
      <c r="OF66" s="200">
        <f t="shared" si="154"/>
        <v>0</v>
      </c>
      <c r="OG66" s="200">
        <f t="shared" si="155"/>
        <v>0</v>
      </c>
      <c r="OH66" s="200" t="e">
        <f t="shared" si="156"/>
        <v>#N/A</v>
      </c>
      <c r="OI66" s="210">
        <f t="shared" si="157"/>
        <v>0</v>
      </c>
      <c r="OJ66" s="202">
        <f t="shared" si="158"/>
        <v>0</v>
      </c>
      <c r="OM66" s="240"/>
      <c r="ON66" s="171"/>
      <c r="OO66" s="227"/>
      <c r="OP66" s="228"/>
      <c r="OQ66" s="207"/>
      <c r="OR66" s="229"/>
      <c r="OS66" s="209"/>
      <c r="OT66" s="209" t="e">
        <f t="shared" si="159"/>
        <v>#N/A</v>
      </c>
      <c r="OU66" s="199" t="e">
        <f t="shared" si="160"/>
        <v>#N/A</v>
      </c>
      <c r="OV66" s="200" t="e">
        <f t="shared" si="161"/>
        <v>#N/A</v>
      </c>
      <c r="OW66" s="200">
        <f t="shared" si="162"/>
        <v>0</v>
      </c>
      <c r="OX66" s="200">
        <f t="shared" si="163"/>
        <v>0</v>
      </c>
      <c r="OY66" s="200" t="e">
        <f t="shared" si="164"/>
        <v>#N/A</v>
      </c>
      <c r="OZ66" s="210">
        <f t="shared" si="165"/>
        <v>0</v>
      </c>
      <c r="PA66" s="202">
        <f t="shared" si="166"/>
        <v>0</v>
      </c>
      <c r="PD66" s="240"/>
      <c r="PE66" s="171"/>
      <c r="PF66" s="227"/>
      <c r="PG66" s="228"/>
      <c r="PH66" s="207"/>
      <c r="PI66" s="229"/>
      <c r="PJ66" s="209"/>
      <c r="PK66" s="209" t="e">
        <f t="shared" si="167"/>
        <v>#N/A</v>
      </c>
      <c r="PL66" s="199" t="e">
        <f t="shared" si="168"/>
        <v>#N/A</v>
      </c>
      <c r="PM66" s="200" t="e">
        <f t="shared" si="169"/>
        <v>#N/A</v>
      </c>
      <c r="PN66" s="200">
        <f t="shared" si="170"/>
        <v>0</v>
      </c>
      <c r="PO66" s="200">
        <f t="shared" si="171"/>
        <v>0</v>
      </c>
      <c r="PP66" s="200" t="e">
        <f t="shared" si="172"/>
        <v>#N/A</v>
      </c>
      <c r="PQ66" s="210">
        <f t="shared" si="173"/>
        <v>0</v>
      </c>
      <c r="PR66" s="202">
        <f t="shared" si="174"/>
        <v>0</v>
      </c>
      <c r="PU66" s="240"/>
      <c r="PV66" s="171"/>
      <c r="PW66" s="227"/>
      <c r="PX66" s="228"/>
      <c r="PY66" s="207"/>
      <c r="PZ66" s="229"/>
      <c r="QA66" s="209"/>
      <c r="QB66" s="209" t="e">
        <f t="shared" si="175"/>
        <v>#N/A</v>
      </c>
      <c r="QC66" s="199" t="e">
        <f t="shared" si="176"/>
        <v>#N/A</v>
      </c>
      <c r="QD66" s="200" t="e">
        <f t="shared" si="177"/>
        <v>#N/A</v>
      </c>
      <c r="QE66" s="200">
        <f t="shared" si="178"/>
        <v>0</v>
      </c>
      <c r="QF66" s="200">
        <f t="shared" si="179"/>
        <v>0</v>
      </c>
      <c r="QG66" s="200" t="e">
        <f t="shared" si="180"/>
        <v>#N/A</v>
      </c>
      <c r="QH66" s="210">
        <f t="shared" si="181"/>
        <v>0</v>
      </c>
      <c r="QI66" s="202">
        <f t="shared" si="182"/>
        <v>0</v>
      </c>
      <c r="QL66" s="240"/>
      <c r="QM66" s="171"/>
      <c r="QN66" s="227"/>
      <c r="QO66" s="228"/>
      <c r="QP66" s="207"/>
      <c r="QQ66" s="229"/>
      <c r="QR66" s="209"/>
      <c r="QS66" s="209" t="e">
        <f t="shared" si="183"/>
        <v>#N/A</v>
      </c>
      <c r="QT66" s="199" t="e">
        <f t="shared" si="184"/>
        <v>#N/A</v>
      </c>
      <c r="QU66" s="200" t="e">
        <f t="shared" si="185"/>
        <v>#N/A</v>
      </c>
      <c r="QV66" s="200">
        <f t="shared" si="186"/>
        <v>0</v>
      </c>
      <c r="QW66" s="200">
        <f t="shared" si="187"/>
        <v>0</v>
      </c>
      <c r="QX66" s="200" t="e">
        <f t="shared" si="188"/>
        <v>#N/A</v>
      </c>
      <c r="QY66" s="210">
        <f t="shared" si="189"/>
        <v>0</v>
      </c>
      <c r="QZ66" s="202">
        <f t="shared" si="190"/>
        <v>0</v>
      </c>
      <c r="RC66" s="240"/>
      <c r="RD66" s="171"/>
      <c r="RE66" s="227"/>
      <c r="RF66" s="228"/>
      <c r="RG66" s="207"/>
      <c r="RH66" s="229"/>
      <c r="RI66" s="209"/>
      <c r="RJ66" s="209" t="e">
        <f t="shared" si="191"/>
        <v>#N/A</v>
      </c>
      <c r="RK66" s="199" t="e">
        <f t="shared" si="192"/>
        <v>#N/A</v>
      </c>
      <c r="RL66" s="200" t="e">
        <f t="shared" si="193"/>
        <v>#N/A</v>
      </c>
      <c r="RM66" s="200">
        <f t="shared" si="194"/>
        <v>0</v>
      </c>
      <c r="RN66" s="200">
        <f t="shared" si="195"/>
        <v>0</v>
      </c>
      <c r="RO66" s="200" t="e">
        <f t="shared" si="196"/>
        <v>#N/A</v>
      </c>
      <c r="RP66" s="210">
        <f t="shared" si="197"/>
        <v>0</v>
      </c>
      <c r="RQ66" s="202">
        <f t="shared" si="198"/>
        <v>0</v>
      </c>
      <c r="RT66" s="240"/>
      <c r="RU66" s="171"/>
      <c r="RV66" s="227"/>
      <c r="RW66" s="228"/>
      <c r="RX66" s="207"/>
      <c r="RY66" s="229"/>
      <c r="RZ66" s="209"/>
      <c r="SA66" s="209" t="e">
        <f t="shared" si="199"/>
        <v>#N/A</v>
      </c>
      <c r="SB66" s="199" t="e">
        <f t="shared" si="200"/>
        <v>#N/A</v>
      </c>
      <c r="SC66" s="200" t="e">
        <f t="shared" si="201"/>
        <v>#N/A</v>
      </c>
      <c r="SD66" s="200">
        <f t="shared" si="202"/>
        <v>0</v>
      </c>
      <c r="SE66" s="200">
        <f t="shared" si="203"/>
        <v>0</v>
      </c>
      <c r="SF66" s="200" t="e">
        <f t="shared" si="204"/>
        <v>#N/A</v>
      </c>
      <c r="SG66" s="210">
        <f t="shared" si="205"/>
        <v>0</v>
      </c>
      <c r="SH66" s="202">
        <f t="shared" si="206"/>
        <v>0</v>
      </c>
      <c r="SK66" s="240"/>
      <c r="SL66" s="171"/>
      <c r="SM66" s="227"/>
      <c r="SN66" s="228"/>
      <c r="SO66" s="207"/>
      <c r="SP66" s="229"/>
      <c r="SQ66" s="209"/>
      <c r="SR66" s="209" t="e">
        <f t="shared" si="207"/>
        <v>#N/A</v>
      </c>
      <c r="SS66" s="199" t="e">
        <f t="shared" si="208"/>
        <v>#N/A</v>
      </c>
      <c r="ST66" s="200" t="e">
        <f t="shared" si="209"/>
        <v>#N/A</v>
      </c>
      <c r="SU66" s="200">
        <f t="shared" si="210"/>
        <v>0</v>
      </c>
      <c r="SV66" s="200">
        <f t="shared" si="211"/>
        <v>0</v>
      </c>
      <c r="SW66" s="200" t="e">
        <f t="shared" si="212"/>
        <v>#N/A</v>
      </c>
      <c r="SX66" s="210">
        <f t="shared" si="213"/>
        <v>0</v>
      </c>
      <c r="SY66" s="202">
        <f t="shared" si="214"/>
        <v>0</v>
      </c>
    </row>
    <row r="67" spans="2:519" ht="71.25" customHeight="1" thickTop="1" thickBot="1">
      <c r="B67" s="203" t="s">
        <v>215</v>
      </c>
      <c r="C67" s="230">
        <v>5.2</v>
      </c>
      <c r="D67" s="171" t="s">
        <v>287</v>
      </c>
      <c r="E67" s="212" t="s">
        <v>222</v>
      </c>
      <c r="F67" s="228">
        <v>1</v>
      </c>
      <c r="G67" s="207">
        <v>0</v>
      </c>
      <c r="H67" s="229">
        <f t="shared" si="536"/>
        <v>0</v>
      </c>
      <c r="I67" s="646"/>
      <c r="L67" s="375" t="s">
        <v>215</v>
      </c>
      <c r="M67" s="403">
        <v>5.2</v>
      </c>
      <c r="N67" s="415" t="s">
        <v>287</v>
      </c>
      <c r="O67" s="383" t="s">
        <v>222</v>
      </c>
      <c r="P67" s="401">
        <v>1</v>
      </c>
      <c r="Q67" s="380">
        <v>12000</v>
      </c>
      <c r="R67" s="402">
        <f t="shared" si="537"/>
        <v>12000</v>
      </c>
      <c r="S67" s="162">
        <f t="shared" si="538"/>
        <v>1</v>
      </c>
      <c r="T67" s="190">
        <f t="shared" si="11"/>
        <v>1</v>
      </c>
      <c r="U67" s="190">
        <f t="shared" si="216"/>
        <v>1</v>
      </c>
      <c r="V67" s="190">
        <f t="shared" si="12"/>
        <v>1</v>
      </c>
      <c r="W67" s="190">
        <f t="shared" si="13"/>
        <v>1</v>
      </c>
      <c r="X67" s="200">
        <f t="shared" si="14"/>
        <v>1</v>
      </c>
      <c r="Y67" s="210">
        <f t="shared" si="15"/>
        <v>12000</v>
      </c>
      <c r="Z67" s="202">
        <f t="shared" si="16"/>
        <v>0</v>
      </c>
      <c r="AA67" s="185"/>
      <c r="AB67" s="185"/>
      <c r="AC67" s="375" t="s">
        <v>215</v>
      </c>
      <c r="AD67" s="403">
        <v>5.2</v>
      </c>
      <c r="AE67" s="415" t="s">
        <v>287</v>
      </c>
      <c r="AF67" s="383" t="s">
        <v>222</v>
      </c>
      <c r="AG67" s="401">
        <v>1</v>
      </c>
      <c r="AH67" s="380">
        <v>9960</v>
      </c>
      <c r="AI67" s="402">
        <f t="shared" si="539"/>
        <v>9960</v>
      </c>
      <c r="AJ67" s="162">
        <f t="shared" si="540"/>
        <v>1</v>
      </c>
      <c r="AK67" s="190">
        <f t="shared" si="541"/>
        <v>1</v>
      </c>
      <c r="AL67" s="190">
        <f t="shared" si="542"/>
        <v>1</v>
      </c>
      <c r="AM67" s="190">
        <f t="shared" si="543"/>
        <v>1</v>
      </c>
      <c r="AN67" s="190">
        <f t="shared" si="544"/>
        <v>1</v>
      </c>
      <c r="AO67" s="200">
        <f t="shared" si="545"/>
        <v>1</v>
      </c>
      <c r="AP67" s="210">
        <f t="shared" si="546"/>
        <v>9960</v>
      </c>
      <c r="AQ67" s="202">
        <f t="shared" si="547"/>
        <v>0</v>
      </c>
      <c r="AR67" s="185"/>
      <c r="AS67" s="185"/>
      <c r="AT67" s="461" t="s">
        <v>215</v>
      </c>
      <c r="AU67" s="478">
        <v>5.2</v>
      </c>
      <c r="AV67" s="171" t="s">
        <v>287</v>
      </c>
      <c r="AW67" s="453" t="s">
        <v>222</v>
      </c>
      <c r="AX67" s="464">
        <v>1</v>
      </c>
      <c r="AY67" s="455">
        <v>17500</v>
      </c>
      <c r="AZ67" s="466">
        <f t="shared" si="548"/>
        <v>17500</v>
      </c>
      <c r="BA67" s="162">
        <f t="shared" si="549"/>
        <v>1</v>
      </c>
      <c r="BB67" s="190">
        <f t="shared" si="550"/>
        <v>1</v>
      </c>
      <c r="BC67" s="190">
        <f t="shared" si="551"/>
        <v>1</v>
      </c>
      <c r="BD67" s="190">
        <f t="shared" si="552"/>
        <v>1</v>
      </c>
      <c r="BE67" s="190">
        <f t="shared" si="553"/>
        <v>1</v>
      </c>
      <c r="BF67" s="200">
        <f t="shared" si="554"/>
        <v>1</v>
      </c>
      <c r="BG67" s="210">
        <f t="shared" si="555"/>
        <v>17500</v>
      </c>
      <c r="BH67" s="202">
        <f t="shared" si="556"/>
        <v>0</v>
      </c>
      <c r="BK67" s="461" t="s">
        <v>215</v>
      </c>
      <c r="BL67" s="538">
        <v>5.2</v>
      </c>
      <c r="BM67" s="545" t="s">
        <v>287</v>
      </c>
      <c r="BN67" s="383" t="s">
        <v>222</v>
      </c>
      <c r="BO67" s="536">
        <v>1</v>
      </c>
      <c r="BP67" s="380">
        <v>23468.76</v>
      </c>
      <c r="BQ67" s="537">
        <f t="shared" si="557"/>
        <v>23468.76</v>
      </c>
      <c r="BR67" s="162">
        <f t="shared" si="558"/>
        <v>1</v>
      </c>
      <c r="BS67" s="190">
        <f t="shared" si="559"/>
        <v>1</v>
      </c>
      <c r="BT67" s="190">
        <f t="shared" si="560"/>
        <v>1</v>
      </c>
      <c r="BU67" s="190">
        <f t="shared" si="561"/>
        <v>1</v>
      </c>
      <c r="BV67" s="190">
        <f t="shared" si="562"/>
        <v>1</v>
      </c>
      <c r="BW67" s="200">
        <f t="shared" si="563"/>
        <v>1</v>
      </c>
      <c r="BX67" s="210">
        <f t="shared" si="564"/>
        <v>23469</v>
      </c>
      <c r="BY67" s="202">
        <f t="shared" si="565"/>
        <v>-0.24000000000160071</v>
      </c>
      <c r="CB67" s="461" t="s">
        <v>215</v>
      </c>
      <c r="CC67" s="538">
        <v>5.2</v>
      </c>
      <c r="CD67" s="545" t="s">
        <v>287</v>
      </c>
      <c r="CE67" s="383" t="s">
        <v>222</v>
      </c>
      <c r="CF67" s="536">
        <v>1</v>
      </c>
      <c r="CG67" s="380">
        <v>13000</v>
      </c>
      <c r="CH67" s="537">
        <f t="shared" si="566"/>
        <v>13000</v>
      </c>
      <c r="CI67" s="162">
        <f t="shared" si="567"/>
        <v>1</v>
      </c>
      <c r="CJ67" s="190">
        <f t="shared" si="568"/>
        <v>1</v>
      </c>
      <c r="CK67" s="190">
        <f t="shared" si="569"/>
        <v>1</v>
      </c>
      <c r="CL67" s="190">
        <f t="shared" si="570"/>
        <v>1</v>
      </c>
      <c r="CM67" s="190">
        <f t="shared" si="571"/>
        <v>1</v>
      </c>
      <c r="CN67" s="200">
        <f t="shared" si="572"/>
        <v>1</v>
      </c>
      <c r="CO67" s="210">
        <f t="shared" si="573"/>
        <v>13000</v>
      </c>
      <c r="CP67" s="202">
        <f t="shared" si="574"/>
        <v>0</v>
      </c>
      <c r="CS67" s="461" t="s">
        <v>215</v>
      </c>
      <c r="CT67" s="538">
        <v>5.2</v>
      </c>
      <c r="CU67" s="545" t="s">
        <v>287</v>
      </c>
      <c r="CV67" s="383" t="s">
        <v>222</v>
      </c>
      <c r="CW67" s="536">
        <v>1</v>
      </c>
      <c r="CX67" s="565">
        <v>7985</v>
      </c>
      <c r="CY67" s="537">
        <f t="shared" si="575"/>
        <v>7985</v>
      </c>
      <c r="CZ67" s="162">
        <f t="shared" si="576"/>
        <v>1</v>
      </c>
      <c r="DA67" s="190">
        <f t="shared" si="577"/>
        <v>1</v>
      </c>
      <c r="DB67" s="190">
        <f t="shared" si="578"/>
        <v>1</v>
      </c>
      <c r="DC67" s="190">
        <f t="shared" si="579"/>
        <v>1</v>
      </c>
      <c r="DD67" s="190">
        <f t="shared" si="580"/>
        <v>1</v>
      </c>
      <c r="DE67" s="200">
        <f t="shared" si="581"/>
        <v>1</v>
      </c>
      <c r="DF67" s="210">
        <f t="shared" si="582"/>
        <v>7985</v>
      </c>
      <c r="DG67" s="202">
        <f t="shared" si="583"/>
        <v>0</v>
      </c>
      <c r="DJ67" s="461" t="s">
        <v>215</v>
      </c>
      <c r="DK67" s="538">
        <v>5.2</v>
      </c>
      <c r="DL67" s="545" t="s">
        <v>287</v>
      </c>
      <c r="DM67" s="383" t="s">
        <v>222</v>
      </c>
      <c r="DN67" s="536">
        <v>1</v>
      </c>
      <c r="DO67" s="380">
        <v>10181.4</v>
      </c>
      <c r="DP67" s="537">
        <f t="shared" si="584"/>
        <v>10181.4</v>
      </c>
      <c r="DQ67" s="162">
        <f t="shared" si="585"/>
        <v>1</v>
      </c>
      <c r="DR67" s="190">
        <f t="shared" si="586"/>
        <v>1</v>
      </c>
      <c r="DS67" s="190">
        <f t="shared" si="587"/>
        <v>1</v>
      </c>
      <c r="DT67" s="190">
        <f t="shared" si="588"/>
        <v>1</v>
      </c>
      <c r="DU67" s="190">
        <f t="shared" si="589"/>
        <v>1</v>
      </c>
      <c r="DV67" s="200">
        <f t="shared" si="590"/>
        <v>1</v>
      </c>
      <c r="DW67" s="210">
        <f t="shared" si="591"/>
        <v>10181</v>
      </c>
      <c r="DX67" s="202">
        <f t="shared" si="592"/>
        <v>0.3999999999996362</v>
      </c>
      <c r="EA67" s="461" t="s">
        <v>215</v>
      </c>
      <c r="EB67" s="538">
        <v>5.2</v>
      </c>
      <c r="EC67" s="545" t="s">
        <v>287</v>
      </c>
      <c r="ED67" s="383" t="s">
        <v>222</v>
      </c>
      <c r="EE67" s="536">
        <v>1</v>
      </c>
      <c r="EF67" s="380">
        <v>9400</v>
      </c>
      <c r="EG67" s="381">
        <f t="shared" si="47"/>
        <v>9400</v>
      </c>
      <c r="EH67" s="162">
        <f t="shared" si="593"/>
        <v>1</v>
      </c>
      <c r="EI67" s="190">
        <f t="shared" si="594"/>
        <v>1</v>
      </c>
      <c r="EJ67" s="190">
        <f t="shared" si="595"/>
        <v>1</v>
      </c>
      <c r="EK67" s="190">
        <f t="shared" si="596"/>
        <v>1</v>
      </c>
      <c r="EL67" s="190">
        <f t="shared" si="597"/>
        <v>1</v>
      </c>
      <c r="EM67" s="200">
        <f t="shared" si="598"/>
        <v>1</v>
      </c>
      <c r="EN67" s="210">
        <f t="shared" si="599"/>
        <v>9400</v>
      </c>
      <c r="EO67" s="202">
        <f t="shared" si="600"/>
        <v>0</v>
      </c>
      <c r="ER67" s="461" t="s">
        <v>215</v>
      </c>
      <c r="ES67" s="538">
        <v>5.2</v>
      </c>
      <c r="ET67" s="545" t="s">
        <v>287</v>
      </c>
      <c r="EU67" s="383" t="s">
        <v>222</v>
      </c>
      <c r="EV67" s="536">
        <v>1</v>
      </c>
      <c r="EW67" s="380">
        <v>23352</v>
      </c>
      <c r="EX67" s="537">
        <f t="shared" si="601"/>
        <v>23352</v>
      </c>
      <c r="EY67" s="162">
        <f t="shared" si="602"/>
        <v>1</v>
      </c>
      <c r="EZ67" s="190">
        <f t="shared" si="603"/>
        <v>1</v>
      </c>
      <c r="FA67" s="190">
        <f t="shared" si="604"/>
        <v>1</v>
      </c>
      <c r="FB67" s="190">
        <f t="shared" si="605"/>
        <v>1</v>
      </c>
      <c r="FC67" s="190">
        <f t="shared" si="606"/>
        <v>1</v>
      </c>
      <c r="FD67" s="200">
        <f t="shared" si="607"/>
        <v>1</v>
      </c>
      <c r="FE67" s="210">
        <f t="shared" si="608"/>
        <v>23352</v>
      </c>
      <c r="FF67" s="202">
        <f t="shared" si="609"/>
        <v>0</v>
      </c>
      <c r="FI67" s="461" t="s">
        <v>215</v>
      </c>
      <c r="FJ67" s="538">
        <v>5.2</v>
      </c>
      <c r="FK67" s="545" t="s">
        <v>287</v>
      </c>
      <c r="FL67" s="383" t="s">
        <v>222</v>
      </c>
      <c r="FM67" s="536">
        <v>1</v>
      </c>
      <c r="FN67" s="380">
        <v>7190</v>
      </c>
      <c r="FO67" s="537">
        <f t="shared" si="610"/>
        <v>7190</v>
      </c>
      <c r="FP67" s="162">
        <f t="shared" si="611"/>
        <v>1</v>
      </c>
      <c r="FQ67" s="190">
        <f t="shared" si="612"/>
        <v>1</v>
      </c>
      <c r="FR67" s="190">
        <f t="shared" si="613"/>
        <v>1</v>
      </c>
      <c r="FS67" s="190">
        <f t="shared" si="614"/>
        <v>1</v>
      </c>
      <c r="FT67" s="190">
        <f t="shared" si="615"/>
        <v>1</v>
      </c>
      <c r="FU67" s="200">
        <f t="shared" si="616"/>
        <v>1</v>
      </c>
      <c r="FV67" s="210">
        <f t="shared" si="617"/>
        <v>7190</v>
      </c>
      <c r="FW67" s="202">
        <f t="shared" si="618"/>
        <v>0</v>
      </c>
      <c r="FZ67" s="461" t="s">
        <v>215</v>
      </c>
      <c r="GA67" s="538">
        <v>5.2</v>
      </c>
      <c r="GB67" s="545" t="s">
        <v>287</v>
      </c>
      <c r="GC67" s="383" t="s">
        <v>222</v>
      </c>
      <c r="GD67" s="536">
        <v>1</v>
      </c>
      <c r="GE67" s="582">
        <v>10309</v>
      </c>
      <c r="GF67" s="537">
        <f t="shared" si="619"/>
        <v>10309</v>
      </c>
      <c r="GG67" s="162">
        <f t="shared" si="620"/>
        <v>1</v>
      </c>
      <c r="GH67" s="190">
        <f t="shared" si="621"/>
        <v>1</v>
      </c>
      <c r="GI67" s="190">
        <f t="shared" si="622"/>
        <v>1</v>
      </c>
      <c r="GJ67" s="190">
        <f t="shared" si="623"/>
        <v>1</v>
      </c>
      <c r="GK67" s="190">
        <f t="shared" si="624"/>
        <v>1</v>
      </c>
      <c r="GL67" s="200">
        <f t="shared" si="625"/>
        <v>1</v>
      </c>
      <c r="GM67" s="210">
        <f t="shared" si="626"/>
        <v>10309</v>
      </c>
      <c r="GN67" s="202">
        <f t="shared" si="627"/>
        <v>0</v>
      </c>
      <c r="GQ67" s="461" t="s">
        <v>215</v>
      </c>
      <c r="GR67" s="538">
        <v>5.2</v>
      </c>
      <c r="GS67" s="545" t="s">
        <v>287</v>
      </c>
      <c r="GT67" s="383" t="s">
        <v>222</v>
      </c>
      <c r="GU67" s="536">
        <v>1</v>
      </c>
      <c r="GV67" s="380">
        <v>8000</v>
      </c>
      <c r="GW67" s="537">
        <f t="shared" si="628"/>
        <v>8000</v>
      </c>
      <c r="GX67" s="162">
        <f t="shared" si="629"/>
        <v>1</v>
      </c>
      <c r="GY67" s="190">
        <f t="shared" si="630"/>
        <v>1</v>
      </c>
      <c r="GZ67" s="190">
        <f t="shared" si="631"/>
        <v>1</v>
      </c>
      <c r="HA67" s="190">
        <f t="shared" si="632"/>
        <v>1</v>
      </c>
      <c r="HB67" s="190">
        <f t="shared" si="633"/>
        <v>1</v>
      </c>
      <c r="HC67" s="200">
        <f t="shared" si="634"/>
        <v>1</v>
      </c>
      <c r="HD67" s="210">
        <f t="shared" si="635"/>
        <v>8000</v>
      </c>
      <c r="HE67" s="202">
        <f t="shared" si="636"/>
        <v>0</v>
      </c>
      <c r="HH67" s="461" t="s">
        <v>215</v>
      </c>
      <c r="HI67" s="538">
        <v>5.2</v>
      </c>
      <c r="HJ67" s="545" t="s">
        <v>287</v>
      </c>
      <c r="HK67" s="383" t="s">
        <v>222</v>
      </c>
      <c r="HL67" s="536">
        <v>1</v>
      </c>
      <c r="HM67" s="380">
        <v>7637.9999999999991</v>
      </c>
      <c r="HN67" s="537">
        <f t="shared" si="637"/>
        <v>7637.9999999999991</v>
      </c>
      <c r="HO67" s="162">
        <f t="shared" si="638"/>
        <v>1</v>
      </c>
      <c r="HP67" s="190">
        <f t="shared" si="639"/>
        <v>1</v>
      </c>
      <c r="HQ67" s="190">
        <f t="shared" si="640"/>
        <v>1</v>
      </c>
      <c r="HR67" s="190">
        <f t="shared" si="641"/>
        <v>1</v>
      </c>
      <c r="HS67" s="190">
        <f t="shared" si="642"/>
        <v>1</v>
      </c>
      <c r="HT67" s="200">
        <f t="shared" si="643"/>
        <v>1</v>
      </c>
      <c r="HU67" s="210">
        <f t="shared" si="644"/>
        <v>7638</v>
      </c>
      <c r="HV67" s="202">
        <f t="shared" si="645"/>
        <v>0</v>
      </c>
      <c r="HY67" s="166"/>
      <c r="HZ67" s="226"/>
      <c r="IA67" s="214"/>
      <c r="IB67" s="215"/>
      <c r="IC67" s="215"/>
      <c r="ID67" s="216"/>
      <c r="IE67" s="209"/>
      <c r="IF67" s="209" t="e">
        <f t="shared" si="79"/>
        <v>#N/A</v>
      </c>
      <c r="IG67" s="199" t="e">
        <f t="shared" si="80"/>
        <v>#N/A</v>
      </c>
      <c r="IH67" s="200" t="e">
        <f t="shared" si="81"/>
        <v>#N/A</v>
      </c>
      <c r="II67" s="200">
        <f t="shared" si="82"/>
        <v>0</v>
      </c>
      <c r="IJ67" s="200">
        <f t="shared" si="83"/>
        <v>0</v>
      </c>
      <c r="IK67" s="200" t="e">
        <f t="shared" si="84"/>
        <v>#N/A</v>
      </c>
      <c r="IL67" s="210">
        <f t="shared" si="85"/>
        <v>0</v>
      </c>
      <c r="IM67" s="202">
        <f t="shared" si="86"/>
        <v>0</v>
      </c>
      <c r="IP67" s="166"/>
      <c r="IQ67" s="226"/>
      <c r="IR67" s="214"/>
      <c r="IS67" s="215"/>
      <c r="IT67" s="215"/>
      <c r="IU67" s="216"/>
      <c r="IV67" s="209"/>
      <c r="IW67" s="209" t="e">
        <f t="shared" si="87"/>
        <v>#N/A</v>
      </c>
      <c r="IX67" s="199" t="e">
        <f t="shared" si="88"/>
        <v>#N/A</v>
      </c>
      <c r="IY67" s="200" t="e">
        <f t="shared" si="89"/>
        <v>#N/A</v>
      </c>
      <c r="IZ67" s="200">
        <f t="shared" si="90"/>
        <v>0</v>
      </c>
      <c r="JA67" s="200">
        <f t="shared" si="91"/>
        <v>0</v>
      </c>
      <c r="JB67" s="200" t="e">
        <f t="shared" si="92"/>
        <v>#N/A</v>
      </c>
      <c r="JC67" s="210">
        <f t="shared" si="93"/>
        <v>0</v>
      </c>
      <c r="JD67" s="202">
        <f t="shared" si="94"/>
        <v>0</v>
      </c>
      <c r="JG67" s="166"/>
      <c r="JH67" s="226"/>
      <c r="JI67" s="214"/>
      <c r="JJ67" s="215"/>
      <c r="JK67" s="215"/>
      <c r="JL67" s="216"/>
      <c r="JM67" s="209"/>
      <c r="JN67" s="209" t="e">
        <f t="shared" si="95"/>
        <v>#N/A</v>
      </c>
      <c r="JO67" s="199" t="e">
        <f t="shared" si="96"/>
        <v>#N/A</v>
      </c>
      <c r="JP67" s="200" t="e">
        <f t="shared" si="97"/>
        <v>#N/A</v>
      </c>
      <c r="JQ67" s="200">
        <f t="shared" si="98"/>
        <v>0</v>
      </c>
      <c r="JR67" s="200">
        <f t="shared" si="99"/>
        <v>0</v>
      </c>
      <c r="JS67" s="200" t="e">
        <f t="shared" si="100"/>
        <v>#N/A</v>
      </c>
      <c r="JT67" s="210">
        <f t="shared" si="101"/>
        <v>0</v>
      </c>
      <c r="JU67" s="202">
        <f t="shared" si="102"/>
        <v>0</v>
      </c>
      <c r="JX67" s="166"/>
      <c r="JY67" s="226"/>
      <c r="JZ67" s="214"/>
      <c r="KA67" s="215"/>
      <c r="KB67" s="215"/>
      <c r="KC67" s="216"/>
      <c r="KD67" s="209"/>
      <c r="KE67" s="209" t="e">
        <f t="shared" si="103"/>
        <v>#N/A</v>
      </c>
      <c r="KF67" s="199" t="e">
        <f t="shared" si="104"/>
        <v>#N/A</v>
      </c>
      <c r="KG67" s="200" t="e">
        <f t="shared" si="105"/>
        <v>#N/A</v>
      </c>
      <c r="KH67" s="200">
        <f t="shared" si="106"/>
        <v>0</v>
      </c>
      <c r="KI67" s="200">
        <f t="shared" si="107"/>
        <v>0</v>
      </c>
      <c r="KJ67" s="200" t="e">
        <f t="shared" si="108"/>
        <v>#N/A</v>
      </c>
      <c r="KK67" s="210">
        <f t="shared" si="109"/>
        <v>0</v>
      </c>
      <c r="KL67" s="202">
        <f t="shared" si="110"/>
        <v>0</v>
      </c>
      <c r="KO67" s="166"/>
      <c r="KP67" s="226"/>
      <c r="KQ67" s="214"/>
      <c r="KR67" s="215"/>
      <c r="KS67" s="215"/>
      <c r="KT67" s="216"/>
      <c r="KU67" s="209"/>
      <c r="KV67" s="209" t="e">
        <f t="shared" si="111"/>
        <v>#N/A</v>
      </c>
      <c r="KW67" s="199" t="e">
        <f t="shared" si="112"/>
        <v>#N/A</v>
      </c>
      <c r="KX67" s="200" t="e">
        <f t="shared" si="113"/>
        <v>#N/A</v>
      </c>
      <c r="KY67" s="200">
        <f t="shared" si="114"/>
        <v>0</v>
      </c>
      <c r="KZ67" s="200">
        <f t="shared" si="115"/>
        <v>0</v>
      </c>
      <c r="LA67" s="200" t="e">
        <f t="shared" si="116"/>
        <v>#N/A</v>
      </c>
      <c r="LB67" s="210">
        <f t="shared" si="117"/>
        <v>0</v>
      </c>
      <c r="LC67" s="202">
        <f t="shared" si="118"/>
        <v>0</v>
      </c>
      <c r="LF67" s="166"/>
      <c r="LG67" s="226"/>
      <c r="LH67" s="214"/>
      <c r="LI67" s="215"/>
      <c r="LJ67" s="215"/>
      <c r="LK67" s="216"/>
      <c r="LL67" s="209"/>
      <c r="LM67" s="209" t="e">
        <f t="shared" si="119"/>
        <v>#N/A</v>
      </c>
      <c r="LN67" s="199" t="e">
        <f t="shared" si="120"/>
        <v>#N/A</v>
      </c>
      <c r="LO67" s="200" t="e">
        <f t="shared" si="121"/>
        <v>#N/A</v>
      </c>
      <c r="LP67" s="200">
        <f t="shared" si="122"/>
        <v>0</v>
      </c>
      <c r="LQ67" s="200">
        <f t="shared" si="123"/>
        <v>0</v>
      </c>
      <c r="LR67" s="200" t="e">
        <f t="shared" si="124"/>
        <v>#N/A</v>
      </c>
      <c r="LS67" s="210">
        <f t="shared" si="125"/>
        <v>0</v>
      </c>
      <c r="LT67" s="202">
        <f t="shared" si="126"/>
        <v>0</v>
      </c>
      <c r="LW67" s="166"/>
      <c r="LX67" s="226"/>
      <c r="LY67" s="214"/>
      <c r="LZ67" s="215"/>
      <c r="MA67" s="215"/>
      <c r="MB67" s="216"/>
      <c r="MC67" s="209"/>
      <c r="MD67" s="209" t="e">
        <f t="shared" si="127"/>
        <v>#N/A</v>
      </c>
      <c r="ME67" s="199" t="e">
        <f t="shared" si="128"/>
        <v>#N/A</v>
      </c>
      <c r="MF67" s="200" t="e">
        <f t="shared" si="129"/>
        <v>#N/A</v>
      </c>
      <c r="MG67" s="200">
        <f t="shared" si="130"/>
        <v>0</v>
      </c>
      <c r="MH67" s="200">
        <f t="shared" si="131"/>
        <v>0</v>
      </c>
      <c r="MI67" s="200" t="e">
        <f t="shared" si="132"/>
        <v>#N/A</v>
      </c>
      <c r="MJ67" s="210">
        <f t="shared" si="133"/>
        <v>0</v>
      </c>
      <c r="MK67" s="202">
        <f t="shared" si="134"/>
        <v>0</v>
      </c>
      <c r="MN67" s="166"/>
      <c r="MO67" s="226"/>
      <c r="MP67" s="214"/>
      <c r="MQ67" s="215"/>
      <c r="MR67" s="215"/>
      <c r="MS67" s="216"/>
      <c r="MT67" s="209"/>
      <c r="MU67" s="209" t="e">
        <f t="shared" si="135"/>
        <v>#N/A</v>
      </c>
      <c r="MV67" s="199" t="e">
        <f t="shared" si="136"/>
        <v>#N/A</v>
      </c>
      <c r="MW67" s="200" t="e">
        <f t="shared" si="137"/>
        <v>#N/A</v>
      </c>
      <c r="MX67" s="200">
        <f t="shared" si="138"/>
        <v>0</v>
      </c>
      <c r="MY67" s="200">
        <f t="shared" si="139"/>
        <v>0</v>
      </c>
      <c r="MZ67" s="200" t="e">
        <f t="shared" si="140"/>
        <v>#N/A</v>
      </c>
      <c r="NA67" s="210">
        <f t="shared" si="141"/>
        <v>0</v>
      </c>
      <c r="NB67" s="202">
        <f t="shared" si="142"/>
        <v>0</v>
      </c>
      <c r="NE67" s="166"/>
      <c r="NF67" s="226"/>
      <c r="NG67" s="214"/>
      <c r="NH67" s="215"/>
      <c r="NI67" s="215"/>
      <c r="NJ67" s="216"/>
      <c r="NK67" s="209"/>
      <c r="NL67" s="209" t="e">
        <f t="shared" si="143"/>
        <v>#N/A</v>
      </c>
      <c r="NM67" s="199" t="e">
        <f t="shared" si="144"/>
        <v>#N/A</v>
      </c>
      <c r="NN67" s="200" t="e">
        <f t="shared" si="145"/>
        <v>#N/A</v>
      </c>
      <c r="NO67" s="200">
        <f t="shared" si="146"/>
        <v>0</v>
      </c>
      <c r="NP67" s="200">
        <f t="shared" si="147"/>
        <v>0</v>
      </c>
      <c r="NQ67" s="200" t="e">
        <f t="shared" si="148"/>
        <v>#N/A</v>
      </c>
      <c r="NR67" s="210">
        <f t="shared" si="149"/>
        <v>0</v>
      </c>
      <c r="NS67" s="202">
        <f t="shared" si="150"/>
        <v>0</v>
      </c>
      <c r="NV67" s="166"/>
      <c r="NW67" s="226"/>
      <c r="NX67" s="214"/>
      <c r="NY67" s="215"/>
      <c r="NZ67" s="215"/>
      <c r="OA67" s="216"/>
      <c r="OB67" s="209"/>
      <c r="OC67" s="209" t="e">
        <f t="shared" si="151"/>
        <v>#N/A</v>
      </c>
      <c r="OD67" s="199" t="e">
        <f t="shared" si="152"/>
        <v>#N/A</v>
      </c>
      <c r="OE67" s="200" t="e">
        <f t="shared" si="153"/>
        <v>#N/A</v>
      </c>
      <c r="OF67" s="200">
        <f t="shared" si="154"/>
        <v>0</v>
      </c>
      <c r="OG67" s="200">
        <f t="shared" si="155"/>
        <v>0</v>
      </c>
      <c r="OH67" s="200" t="e">
        <f t="shared" si="156"/>
        <v>#N/A</v>
      </c>
      <c r="OI67" s="210">
        <f t="shared" si="157"/>
        <v>0</v>
      </c>
      <c r="OJ67" s="202">
        <f t="shared" si="158"/>
        <v>0</v>
      </c>
      <c r="OM67" s="166"/>
      <c r="ON67" s="226"/>
      <c r="OO67" s="214"/>
      <c r="OP67" s="215"/>
      <c r="OQ67" s="215"/>
      <c r="OR67" s="216"/>
      <c r="OS67" s="209"/>
      <c r="OT67" s="209" t="e">
        <f t="shared" si="159"/>
        <v>#N/A</v>
      </c>
      <c r="OU67" s="199" t="e">
        <f t="shared" si="160"/>
        <v>#N/A</v>
      </c>
      <c r="OV67" s="200" t="e">
        <f t="shared" si="161"/>
        <v>#N/A</v>
      </c>
      <c r="OW67" s="200">
        <f t="shared" si="162"/>
        <v>0</v>
      </c>
      <c r="OX67" s="200">
        <f t="shared" si="163"/>
        <v>0</v>
      </c>
      <c r="OY67" s="200" t="e">
        <f t="shared" si="164"/>
        <v>#N/A</v>
      </c>
      <c r="OZ67" s="210">
        <f t="shared" si="165"/>
        <v>0</v>
      </c>
      <c r="PA67" s="202">
        <f t="shared" si="166"/>
        <v>0</v>
      </c>
      <c r="PD67" s="166"/>
      <c r="PE67" s="226"/>
      <c r="PF67" s="214"/>
      <c r="PG67" s="215"/>
      <c r="PH67" s="215"/>
      <c r="PI67" s="216"/>
      <c r="PJ67" s="209"/>
      <c r="PK67" s="209" t="e">
        <f t="shared" si="167"/>
        <v>#N/A</v>
      </c>
      <c r="PL67" s="199" t="e">
        <f t="shared" si="168"/>
        <v>#N/A</v>
      </c>
      <c r="PM67" s="200" t="e">
        <f t="shared" si="169"/>
        <v>#N/A</v>
      </c>
      <c r="PN67" s="200">
        <f t="shared" si="170"/>
        <v>0</v>
      </c>
      <c r="PO67" s="200">
        <f t="shared" si="171"/>
        <v>0</v>
      </c>
      <c r="PP67" s="200" t="e">
        <f t="shared" si="172"/>
        <v>#N/A</v>
      </c>
      <c r="PQ67" s="210">
        <f t="shared" si="173"/>
        <v>0</v>
      </c>
      <c r="PR67" s="202">
        <f t="shared" si="174"/>
        <v>0</v>
      </c>
      <c r="PU67" s="166"/>
      <c r="PV67" s="226"/>
      <c r="PW67" s="214"/>
      <c r="PX67" s="215"/>
      <c r="PY67" s="215"/>
      <c r="PZ67" s="216"/>
      <c r="QA67" s="209"/>
      <c r="QB67" s="209" t="e">
        <f t="shared" si="175"/>
        <v>#N/A</v>
      </c>
      <c r="QC67" s="199" t="e">
        <f t="shared" si="176"/>
        <v>#N/A</v>
      </c>
      <c r="QD67" s="200" t="e">
        <f t="shared" si="177"/>
        <v>#N/A</v>
      </c>
      <c r="QE67" s="200">
        <f t="shared" si="178"/>
        <v>0</v>
      </c>
      <c r="QF67" s="200">
        <f t="shared" si="179"/>
        <v>0</v>
      </c>
      <c r="QG67" s="200" t="e">
        <f t="shared" si="180"/>
        <v>#N/A</v>
      </c>
      <c r="QH67" s="210">
        <f t="shared" si="181"/>
        <v>0</v>
      </c>
      <c r="QI67" s="202">
        <f t="shared" si="182"/>
        <v>0</v>
      </c>
      <c r="QL67" s="166"/>
      <c r="QM67" s="226"/>
      <c r="QN67" s="214"/>
      <c r="QO67" s="215"/>
      <c r="QP67" s="215"/>
      <c r="QQ67" s="216"/>
      <c r="QR67" s="209"/>
      <c r="QS67" s="209" t="e">
        <f t="shared" si="183"/>
        <v>#N/A</v>
      </c>
      <c r="QT67" s="199" t="e">
        <f t="shared" si="184"/>
        <v>#N/A</v>
      </c>
      <c r="QU67" s="200" t="e">
        <f t="shared" si="185"/>
        <v>#N/A</v>
      </c>
      <c r="QV67" s="200">
        <f t="shared" si="186"/>
        <v>0</v>
      </c>
      <c r="QW67" s="200">
        <f t="shared" si="187"/>
        <v>0</v>
      </c>
      <c r="QX67" s="200" t="e">
        <f t="shared" si="188"/>
        <v>#N/A</v>
      </c>
      <c r="QY67" s="210">
        <f t="shared" si="189"/>
        <v>0</v>
      </c>
      <c r="QZ67" s="202">
        <f t="shared" si="190"/>
        <v>0</v>
      </c>
      <c r="RC67" s="166"/>
      <c r="RD67" s="226"/>
      <c r="RE67" s="214"/>
      <c r="RF67" s="215"/>
      <c r="RG67" s="215"/>
      <c r="RH67" s="216"/>
      <c r="RI67" s="209"/>
      <c r="RJ67" s="209" t="e">
        <f t="shared" si="191"/>
        <v>#N/A</v>
      </c>
      <c r="RK67" s="199" t="e">
        <f t="shared" si="192"/>
        <v>#N/A</v>
      </c>
      <c r="RL67" s="200" t="e">
        <f t="shared" si="193"/>
        <v>#N/A</v>
      </c>
      <c r="RM67" s="200">
        <f t="shared" si="194"/>
        <v>0</v>
      </c>
      <c r="RN67" s="200">
        <f t="shared" si="195"/>
        <v>0</v>
      </c>
      <c r="RO67" s="200" t="e">
        <f t="shared" si="196"/>
        <v>#N/A</v>
      </c>
      <c r="RP67" s="210">
        <f t="shared" si="197"/>
        <v>0</v>
      </c>
      <c r="RQ67" s="202">
        <f t="shared" si="198"/>
        <v>0</v>
      </c>
      <c r="RT67" s="166"/>
      <c r="RU67" s="226"/>
      <c r="RV67" s="214"/>
      <c r="RW67" s="215"/>
      <c r="RX67" s="215"/>
      <c r="RY67" s="216"/>
      <c r="RZ67" s="209"/>
      <c r="SA67" s="209" t="e">
        <f t="shared" si="199"/>
        <v>#N/A</v>
      </c>
      <c r="SB67" s="199" t="e">
        <f t="shared" si="200"/>
        <v>#N/A</v>
      </c>
      <c r="SC67" s="200" t="e">
        <f t="shared" si="201"/>
        <v>#N/A</v>
      </c>
      <c r="SD67" s="200">
        <f t="shared" si="202"/>
        <v>0</v>
      </c>
      <c r="SE67" s="200">
        <f t="shared" si="203"/>
        <v>0</v>
      </c>
      <c r="SF67" s="200" t="e">
        <f t="shared" si="204"/>
        <v>#N/A</v>
      </c>
      <c r="SG67" s="210">
        <f t="shared" si="205"/>
        <v>0</v>
      </c>
      <c r="SH67" s="202">
        <f t="shared" si="206"/>
        <v>0</v>
      </c>
      <c r="SK67" s="166"/>
      <c r="SL67" s="226"/>
      <c r="SM67" s="214"/>
      <c r="SN67" s="215"/>
      <c r="SO67" s="215"/>
      <c r="SP67" s="216"/>
      <c r="SQ67" s="209"/>
      <c r="SR67" s="209" t="e">
        <f t="shared" si="207"/>
        <v>#N/A</v>
      </c>
      <c r="SS67" s="199" t="e">
        <f t="shared" si="208"/>
        <v>#N/A</v>
      </c>
      <c r="ST67" s="200" t="e">
        <f t="shared" si="209"/>
        <v>#N/A</v>
      </c>
      <c r="SU67" s="200">
        <f t="shared" si="210"/>
        <v>0</v>
      </c>
      <c r="SV67" s="200">
        <f t="shared" si="211"/>
        <v>0</v>
      </c>
      <c r="SW67" s="200" t="e">
        <f t="shared" si="212"/>
        <v>#N/A</v>
      </c>
      <c r="SX67" s="210">
        <f t="shared" si="213"/>
        <v>0</v>
      </c>
      <c r="SY67" s="202">
        <f t="shared" si="214"/>
        <v>0</v>
      </c>
    </row>
    <row r="68" spans="2:519" ht="70.5" customHeight="1" thickTop="1" thickBot="1">
      <c r="B68" s="203" t="s">
        <v>215</v>
      </c>
      <c r="C68" s="230">
        <v>5.3</v>
      </c>
      <c r="D68" s="171" t="s">
        <v>288</v>
      </c>
      <c r="E68" s="212" t="s">
        <v>222</v>
      </c>
      <c r="F68" s="228">
        <v>1</v>
      </c>
      <c r="G68" s="207">
        <v>0</v>
      </c>
      <c r="H68" s="229">
        <f t="shared" si="536"/>
        <v>0</v>
      </c>
      <c r="I68" s="646"/>
      <c r="L68" s="375" t="s">
        <v>215</v>
      </c>
      <c r="M68" s="403">
        <v>5.3</v>
      </c>
      <c r="N68" s="415" t="s">
        <v>288</v>
      </c>
      <c r="O68" s="383" t="s">
        <v>222</v>
      </c>
      <c r="P68" s="401">
        <v>1</v>
      </c>
      <c r="Q68" s="380">
        <v>8000</v>
      </c>
      <c r="R68" s="402">
        <f t="shared" si="537"/>
        <v>8000</v>
      </c>
      <c r="S68" s="162">
        <f t="shared" si="538"/>
        <v>1</v>
      </c>
      <c r="T68" s="190">
        <f t="shared" si="11"/>
        <v>1</v>
      </c>
      <c r="U68" s="190">
        <f t="shared" si="216"/>
        <v>1</v>
      </c>
      <c r="V68" s="190">
        <f t="shared" si="12"/>
        <v>1</v>
      </c>
      <c r="W68" s="190">
        <f t="shared" si="13"/>
        <v>1</v>
      </c>
      <c r="X68" s="200">
        <f t="shared" si="14"/>
        <v>1</v>
      </c>
      <c r="Y68" s="210">
        <f t="shared" si="15"/>
        <v>8000</v>
      </c>
      <c r="Z68" s="202">
        <f t="shared" si="16"/>
        <v>0</v>
      </c>
      <c r="AA68" s="185"/>
      <c r="AB68" s="185"/>
      <c r="AC68" s="375" t="s">
        <v>215</v>
      </c>
      <c r="AD68" s="403">
        <v>5.3</v>
      </c>
      <c r="AE68" s="415" t="s">
        <v>288</v>
      </c>
      <c r="AF68" s="383" t="s">
        <v>222</v>
      </c>
      <c r="AG68" s="401">
        <v>1</v>
      </c>
      <c r="AH68" s="380">
        <v>7470</v>
      </c>
      <c r="AI68" s="402">
        <f t="shared" si="539"/>
        <v>7470</v>
      </c>
      <c r="AJ68" s="162">
        <f t="shared" si="540"/>
        <v>1</v>
      </c>
      <c r="AK68" s="190">
        <f t="shared" si="541"/>
        <v>1</v>
      </c>
      <c r="AL68" s="190">
        <f t="shared" si="542"/>
        <v>1</v>
      </c>
      <c r="AM68" s="190">
        <f t="shared" si="543"/>
        <v>1</v>
      </c>
      <c r="AN68" s="190">
        <f t="shared" si="544"/>
        <v>1</v>
      </c>
      <c r="AO68" s="200">
        <f t="shared" si="545"/>
        <v>1</v>
      </c>
      <c r="AP68" s="210">
        <f t="shared" si="546"/>
        <v>7470</v>
      </c>
      <c r="AQ68" s="202">
        <f t="shared" si="547"/>
        <v>0</v>
      </c>
      <c r="AR68" s="185"/>
      <c r="AS68" s="185"/>
      <c r="AT68" s="461" t="s">
        <v>215</v>
      </c>
      <c r="AU68" s="478">
        <v>5.3</v>
      </c>
      <c r="AV68" s="171" t="s">
        <v>288</v>
      </c>
      <c r="AW68" s="453" t="s">
        <v>222</v>
      </c>
      <c r="AX68" s="464">
        <v>1</v>
      </c>
      <c r="AY68" s="455">
        <v>18200</v>
      </c>
      <c r="AZ68" s="466">
        <f t="shared" si="548"/>
        <v>18200</v>
      </c>
      <c r="BA68" s="162">
        <f t="shared" si="549"/>
        <v>1</v>
      </c>
      <c r="BB68" s="190">
        <f t="shared" si="550"/>
        <v>1</v>
      </c>
      <c r="BC68" s="190">
        <f t="shared" si="551"/>
        <v>1</v>
      </c>
      <c r="BD68" s="190">
        <f t="shared" si="552"/>
        <v>1</v>
      </c>
      <c r="BE68" s="190">
        <f t="shared" si="553"/>
        <v>1</v>
      </c>
      <c r="BF68" s="200">
        <f t="shared" si="554"/>
        <v>1</v>
      </c>
      <c r="BG68" s="210">
        <f t="shared" si="555"/>
        <v>18200</v>
      </c>
      <c r="BH68" s="202">
        <f t="shared" si="556"/>
        <v>0</v>
      </c>
      <c r="BK68" s="461" t="s">
        <v>215</v>
      </c>
      <c r="BL68" s="538">
        <v>5.3</v>
      </c>
      <c r="BM68" s="545" t="s">
        <v>288</v>
      </c>
      <c r="BN68" s="383" t="s">
        <v>222</v>
      </c>
      <c r="BO68" s="536">
        <v>1</v>
      </c>
      <c r="BP68" s="380">
        <v>25005.404999999999</v>
      </c>
      <c r="BQ68" s="537">
        <f t="shared" si="557"/>
        <v>25005.404999999999</v>
      </c>
      <c r="BR68" s="162">
        <f t="shared" si="558"/>
        <v>1</v>
      </c>
      <c r="BS68" s="190">
        <f t="shared" si="559"/>
        <v>1</v>
      </c>
      <c r="BT68" s="190">
        <f t="shared" si="560"/>
        <v>1</v>
      </c>
      <c r="BU68" s="190">
        <f t="shared" si="561"/>
        <v>1</v>
      </c>
      <c r="BV68" s="190">
        <f t="shared" si="562"/>
        <v>1</v>
      </c>
      <c r="BW68" s="200">
        <f t="shared" si="563"/>
        <v>1</v>
      </c>
      <c r="BX68" s="210">
        <f t="shared" si="564"/>
        <v>25005</v>
      </c>
      <c r="BY68" s="202">
        <f t="shared" si="565"/>
        <v>0.40499999999883585</v>
      </c>
      <c r="CB68" s="461" t="s">
        <v>215</v>
      </c>
      <c r="CC68" s="538">
        <v>5.3</v>
      </c>
      <c r="CD68" s="545" t="s">
        <v>288</v>
      </c>
      <c r="CE68" s="383" t="s">
        <v>222</v>
      </c>
      <c r="CF68" s="536">
        <v>1</v>
      </c>
      <c r="CG68" s="380">
        <v>9000</v>
      </c>
      <c r="CH68" s="537">
        <f t="shared" si="566"/>
        <v>9000</v>
      </c>
      <c r="CI68" s="162">
        <f t="shared" si="567"/>
        <v>1</v>
      </c>
      <c r="CJ68" s="190">
        <f t="shared" si="568"/>
        <v>1</v>
      </c>
      <c r="CK68" s="190">
        <f t="shared" si="569"/>
        <v>1</v>
      </c>
      <c r="CL68" s="190">
        <f t="shared" si="570"/>
        <v>1</v>
      </c>
      <c r="CM68" s="190">
        <f t="shared" si="571"/>
        <v>1</v>
      </c>
      <c r="CN68" s="200">
        <f t="shared" si="572"/>
        <v>1</v>
      </c>
      <c r="CO68" s="210">
        <f t="shared" si="573"/>
        <v>9000</v>
      </c>
      <c r="CP68" s="202">
        <f t="shared" si="574"/>
        <v>0</v>
      </c>
      <c r="CS68" s="461" t="s">
        <v>215</v>
      </c>
      <c r="CT68" s="538">
        <v>5.3</v>
      </c>
      <c r="CU68" s="545" t="s">
        <v>288</v>
      </c>
      <c r="CV68" s="383" t="s">
        <v>222</v>
      </c>
      <c r="CW68" s="536">
        <v>1</v>
      </c>
      <c r="CX68" s="565">
        <v>4410</v>
      </c>
      <c r="CY68" s="537">
        <f t="shared" si="575"/>
        <v>4410</v>
      </c>
      <c r="CZ68" s="162">
        <f t="shared" si="576"/>
        <v>1</v>
      </c>
      <c r="DA68" s="190">
        <f t="shared" si="577"/>
        <v>1</v>
      </c>
      <c r="DB68" s="190">
        <f t="shared" si="578"/>
        <v>1</v>
      </c>
      <c r="DC68" s="190">
        <f t="shared" si="579"/>
        <v>1</v>
      </c>
      <c r="DD68" s="190">
        <f t="shared" si="580"/>
        <v>1</v>
      </c>
      <c r="DE68" s="200">
        <f t="shared" si="581"/>
        <v>1</v>
      </c>
      <c r="DF68" s="210">
        <f t="shared" si="582"/>
        <v>4410</v>
      </c>
      <c r="DG68" s="202">
        <f t="shared" si="583"/>
        <v>0</v>
      </c>
      <c r="DJ68" s="461" t="s">
        <v>215</v>
      </c>
      <c r="DK68" s="538">
        <v>5.3</v>
      </c>
      <c r="DL68" s="545" t="s">
        <v>288</v>
      </c>
      <c r="DM68" s="383" t="s">
        <v>222</v>
      </c>
      <c r="DN68" s="536">
        <v>1</v>
      </c>
      <c r="DO68" s="380">
        <v>7211.3279999999995</v>
      </c>
      <c r="DP68" s="537">
        <f t="shared" si="584"/>
        <v>7211.3279999999995</v>
      </c>
      <c r="DQ68" s="162">
        <f t="shared" si="585"/>
        <v>1</v>
      </c>
      <c r="DR68" s="190">
        <f t="shared" si="586"/>
        <v>1</v>
      </c>
      <c r="DS68" s="190">
        <f t="shared" si="587"/>
        <v>1</v>
      </c>
      <c r="DT68" s="190">
        <f t="shared" si="588"/>
        <v>1</v>
      </c>
      <c r="DU68" s="190">
        <f t="shared" si="589"/>
        <v>1</v>
      </c>
      <c r="DV68" s="200">
        <f t="shared" si="590"/>
        <v>1</v>
      </c>
      <c r="DW68" s="210">
        <f t="shared" si="591"/>
        <v>7211</v>
      </c>
      <c r="DX68" s="202">
        <f t="shared" si="592"/>
        <v>0.32799999999951979</v>
      </c>
      <c r="EA68" s="461" t="s">
        <v>215</v>
      </c>
      <c r="EB68" s="538">
        <v>5.3</v>
      </c>
      <c r="EC68" s="545" t="s">
        <v>288</v>
      </c>
      <c r="ED68" s="383" t="s">
        <v>222</v>
      </c>
      <c r="EE68" s="536">
        <v>1</v>
      </c>
      <c r="EF68" s="380">
        <v>5300</v>
      </c>
      <c r="EG68" s="381">
        <f t="shared" si="47"/>
        <v>5300</v>
      </c>
      <c r="EH68" s="162">
        <f t="shared" si="593"/>
        <v>1</v>
      </c>
      <c r="EI68" s="190">
        <f t="shared" si="594"/>
        <v>1</v>
      </c>
      <c r="EJ68" s="190">
        <f t="shared" si="595"/>
        <v>1</v>
      </c>
      <c r="EK68" s="190">
        <f t="shared" si="596"/>
        <v>1</v>
      </c>
      <c r="EL68" s="190">
        <f t="shared" si="597"/>
        <v>1</v>
      </c>
      <c r="EM68" s="200">
        <f t="shared" si="598"/>
        <v>1</v>
      </c>
      <c r="EN68" s="210">
        <f t="shared" si="599"/>
        <v>5300</v>
      </c>
      <c r="EO68" s="202">
        <f t="shared" si="600"/>
        <v>0</v>
      </c>
      <c r="ER68" s="461" t="s">
        <v>215</v>
      </c>
      <c r="ES68" s="538">
        <v>5.3</v>
      </c>
      <c r="ET68" s="545" t="s">
        <v>288</v>
      </c>
      <c r="EU68" s="383" t="s">
        <v>222</v>
      </c>
      <c r="EV68" s="536">
        <v>1</v>
      </c>
      <c r="EW68" s="380">
        <v>24881</v>
      </c>
      <c r="EX68" s="537">
        <f t="shared" si="601"/>
        <v>24881</v>
      </c>
      <c r="EY68" s="162">
        <f t="shared" si="602"/>
        <v>1</v>
      </c>
      <c r="EZ68" s="190">
        <f t="shared" si="603"/>
        <v>1</v>
      </c>
      <c r="FA68" s="190">
        <f t="shared" si="604"/>
        <v>1</v>
      </c>
      <c r="FB68" s="190">
        <f t="shared" si="605"/>
        <v>1</v>
      </c>
      <c r="FC68" s="190">
        <f t="shared" si="606"/>
        <v>1</v>
      </c>
      <c r="FD68" s="200">
        <f t="shared" si="607"/>
        <v>1</v>
      </c>
      <c r="FE68" s="210">
        <f t="shared" si="608"/>
        <v>24881</v>
      </c>
      <c r="FF68" s="202">
        <f t="shared" si="609"/>
        <v>0</v>
      </c>
      <c r="FI68" s="461" t="s">
        <v>215</v>
      </c>
      <c r="FJ68" s="538">
        <v>5.3</v>
      </c>
      <c r="FK68" s="545" t="s">
        <v>288</v>
      </c>
      <c r="FL68" s="383" t="s">
        <v>222</v>
      </c>
      <c r="FM68" s="536">
        <v>1</v>
      </c>
      <c r="FN68" s="380">
        <v>5849</v>
      </c>
      <c r="FO68" s="537">
        <f t="shared" si="610"/>
        <v>5849</v>
      </c>
      <c r="FP68" s="162">
        <f t="shared" si="611"/>
        <v>1</v>
      </c>
      <c r="FQ68" s="190">
        <f t="shared" si="612"/>
        <v>1</v>
      </c>
      <c r="FR68" s="190">
        <f t="shared" si="613"/>
        <v>1</v>
      </c>
      <c r="FS68" s="190">
        <f t="shared" si="614"/>
        <v>1</v>
      </c>
      <c r="FT68" s="190">
        <f t="shared" si="615"/>
        <v>1</v>
      </c>
      <c r="FU68" s="200">
        <f t="shared" si="616"/>
        <v>1</v>
      </c>
      <c r="FV68" s="210">
        <f t="shared" si="617"/>
        <v>5849</v>
      </c>
      <c r="FW68" s="202">
        <f t="shared" si="618"/>
        <v>0</v>
      </c>
      <c r="FZ68" s="461" t="s">
        <v>215</v>
      </c>
      <c r="GA68" s="538">
        <v>5.3</v>
      </c>
      <c r="GB68" s="545" t="s">
        <v>288</v>
      </c>
      <c r="GC68" s="383" t="s">
        <v>222</v>
      </c>
      <c r="GD68" s="536">
        <v>1</v>
      </c>
      <c r="GE68" s="582">
        <v>6208</v>
      </c>
      <c r="GF68" s="537">
        <f t="shared" si="619"/>
        <v>6208</v>
      </c>
      <c r="GG68" s="162">
        <f t="shared" si="620"/>
        <v>1</v>
      </c>
      <c r="GH68" s="190">
        <f t="shared" si="621"/>
        <v>1</v>
      </c>
      <c r="GI68" s="190">
        <f t="shared" si="622"/>
        <v>1</v>
      </c>
      <c r="GJ68" s="190">
        <f t="shared" si="623"/>
        <v>1</v>
      </c>
      <c r="GK68" s="190">
        <f t="shared" si="624"/>
        <v>1</v>
      </c>
      <c r="GL68" s="200">
        <f t="shared" si="625"/>
        <v>1</v>
      </c>
      <c r="GM68" s="210">
        <f t="shared" si="626"/>
        <v>6208</v>
      </c>
      <c r="GN68" s="202">
        <f t="shared" si="627"/>
        <v>0</v>
      </c>
      <c r="GQ68" s="461" t="s">
        <v>215</v>
      </c>
      <c r="GR68" s="538">
        <v>5.3</v>
      </c>
      <c r="GS68" s="545" t="s">
        <v>288</v>
      </c>
      <c r="GT68" s="383" t="s">
        <v>222</v>
      </c>
      <c r="GU68" s="536">
        <v>1</v>
      </c>
      <c r="GV68" s="380">
        <v>6000</v>
      </c>
      <c r="GW68" s="537">
        <f t="shared" si="628"/>
        <v>6000</v>
      </c>
      <c r="GX68" s="162">
        <f t="shared" si="629"/>
        <v>1</v>
      </c>
      <c r="GY68" s="190">
        <f t="shared" si="630"/>
        <v>1</v>
      </c>
      <c r="GZ68" s="190">
        <f t="shared" si="631"/>
        <v>1</v>
      </c>
      <c r="HA68" s="190">
        <f t="shared" si="632"/>
        <v>1</v>
      </c>
      <c r="HB68" s="190">
        <f t="shared" si="633"/>
        <v>1</v>
      </c>
      <c r="HC68" s="200">
        <f t="shared" si="634"/>
        <v>1</v>
      </c>
      <c r="HD68" s="210">
        <f t="shared" si="635"/>
        <v>6000</v>
      </c>
      <c r="HE68" s="202">
        <f t="shared" si="636"/>
        <v>0</v>
      </c>
      <c r="HH68" s="461" t="s">
        <v>215</v>
      </c>
      <c r="HI68" s="538">
        <v>5.3</v>
      </c>
      <c r="HJ68" s="545" t="s">
        <v>288</v>
      </c>
      <c r="HK68" s="383" t="s">
        <v>222</v>
      </c>
      <c r="HL68" s="536">
        <v>1</v>
      </c>
      <c r="HM68" s="380">
        <v>5130</v>
      </c>
      <c r="HN68" s="537">
        <f t="shared" si="637"/>
        <v>5130</v>
      </c>
      <c r="HO68" s="162">
        <f t="shared" si="638"/>
        <v>1</v>
      </c>
      <c r="HP68" s="190">
        <f t="shared" si="639"/>
        <v>1</v>
      </c>
      <c r="HQ68" s="190">
        <f t="shared" si="640"/>
        <v>1</v>
      </c>
      <c r="HR68" s="190">
        <f t="shared" si="641"/>
        <v>1</v>
      </c>
      <c r="HS68" s="190">
        <f t="shared" si="642"/>
        <v>1</v>
      </c>
      <c r="HT68" s="200">
        <f t="shared" si="643"/>
        <v>1</v>
      </c>
      <c r="HU68" s="210">
        <f t="shared" si="644"/>
        <v>5130</v>
      </c>
      <c r="HV68" s="202">
        <f t="shared" si="645"/>
        <v>0</v>
      </c>
      <c r="HY68" s="230"/>
      <c r="HZ68" s="171"/>
      <c r="IA68" s="227"/>
      <c r="IB68" s="228"/>
      <c r="IC68" s="207"/>
      <c r="ID68" s="229"/>
      <c r="IE68" s="209"/>
      <c r="IF68" s="209" t="e">
        <f t="shared" si="79"/>
        <v>#N/A</v>
      </c>
      <c r="IG68" s="199" t="e">
        <f t="shared" si="80"/>
        <v>#N/A</v>
      </c>
      <c r="IH68" s="200" t="e">
        <f t="shared" si="81"/>
        <v>#N/A</v>
      </c>
      <c r="II68" s="200">
        <f t="shared" si="82"/>
        <v>0</v>
      </c>
      <c r="IJ68" s="200">
        <f t="shared" si="83"/>
        <v>0</v>
      </c>
      <c r="IK68" s="200" t="e">
        <f t="shared" si="84"/>
        <v>#N/A</v>
      </c>
      <c r="IL68" s="210">
        <f t="shared" si="85"/>
        <v>0</v>
      </c>
      <c r="IM68" s="202">
        <f t="shared" si="86"/>
        <v>0</v>
      </c>
      <c r="IP68" s="230"/>
      <c r="IQ68" s="171"/>
      <c r="IR68" s="227"/>
      <c r="IS68" s="228"/>
      <c r="IT68" s="207"/>
      <c r="IU68" s="229"/>
      <c r="IV68" s="209"/>
      <c r="IW68" s="209" t="e">
        <f t="shared" si="87"/>
        <v>#N/A</v>
      </c>
      <c r="IX68" s="199" t="e">
        <f t="shared" si="88"/>
        <v>#N/A</v>
      </c>
      <c r="IY68" s="200" t="e">
        <f t="shared" si="89"/>
        <v>#N/A</v>
      </c>
      <c r="IZ68" s="200">
        <f t="shared" si="90"/>
        <v>0</v>
      </c>
      <c r="JA68" s="200">
        <f t="shared" si="91"/>
        <v>0</v>
      </c>
      <c r="JB68" s="200" t="e">
        <f t="shared" si="92"/>
        <v>#N/A</v>
      </c>
      <c r="JC68" s="210">
        <f t="shared" si="93"/>
        <v>0</v>
      </c>
      <c r="JD68" s="202">
        <f t="shared" si="94"/>
        <v>0</v>
      </c>
      <c r="JG68" s="230"/>
      <c r="JH68" s="171"/>
      <c r="JI68" s="227"/>
      <c r="JJ68" s="228"/>
      <c r="JK68" s="207"/>
      <c r="JL68" s="229"/>
      <c r="JM68" s="209"/>
      <c r="JN68" s="209" t="e">
        <f t="shared" si="95"/>
        <v>#N/A</v>
      </c>
      <c r="JO68" s="199" t="e">
        <f t="shared" si="96"/>
        <v>#N/A</v>
      </c>
      <c r="JP68" s="200" t="e">
        <f t="shared" si="97"/>
        <v>#N/A</v>
      </c>
      <c r="JQ68" s="200">
        <f t="shared" si="98"/>
        <v>0</v>
      </c>
      <c r="JR68" s="200">
        <f t="shared" si="99"/>
        <v>0</v>
      </c>
      <c r="JS68" s="200" t="e">
        <f t="shared" si="100"/>
        <v>#N/A</v>
      </c>
      <c r="JT68" s="210">
        <f t="shared" si="101"/>
        <v>0</v>
      </c>
      <c r="JU68" s="202">
        <f t="shared" si="102"/>
        <v>0</v>
      </c>
      <c r="JX68" s="230"/>
      <c r="JY68" s="171"/>
      <c r="JZ68" s="227"/>
      <c r="KA68" s="228"/>
      <c r="KB68" s="207"/>
      <c r="KC68" s="229"/>
      <c r="KD68" s="209"/>
      <c r="KE68" s="209" t="e">
        <f t="shared" si="103"/>
        <v>#N/A</v>
      </c>
      <c r="KF68" s="199" t="e">
        <f t="shared" si="104"/>
        <v>#N/A</v>
      </c>
      <c r="KG68" s="200" t="e">
        <f t="shared" si="105"/>
        <v>#N/A</v>
      </c>
      <c r="KH68" s="200">
        <f t="shared" si="106"/>
        <v>0</v>
      </c>
      <c r="KI68" s="200">
        <f t="shared" si="107"/>
        <v>0</v>
      </c>
      <c r="KJ68" s="200" t="e">
        <f t="shared" si="108"/>
        <v>#N/A</v>
      </c>
      <c r="KK68" s="210">
        <f t="shared" si="109"/>
        <v>0</v>
      </c>
      <c r="KL68" s="202">
        <f t="shared" si="110"/>
        <v>0</v>
      </c>
      <c r="KO68" s="230"/>
      <c r="KP68" s="171"/>
      <c r="KQ68" s="227"/>
      <c r="KR68" s="228"/>
      <c r="KS68" s="207"/>
      <c r="KT68" s="229"/>
      <c r="KU68" s="209"/>
      <c r="KV68" s="209" t="e">
        <f t="shared" si="111"/>
        <v>#N/A</v>
      </c>
      <c r="KW68" s="199" t="e">
        <f t="shared" si="112"/>
        <v>#N/A</v>
      </c>
      <c r="KX68" s="200" t="e">
        <f t="shared" si="113"/>
        <v>#N/A</v>
      </c>
      <c r="KY68" s="200">
        <f t="shared" si="114"/>
        <v>0</v>
      </c>
      <c r="KZ68" s="200">
        <f t="shared" si="115"/>
        <v>0</v>
      </c>
      <c r="LA68" s="200" t="e">
        <f t="shared" si="116"/>
        <v>#N/A</v>
      </c>
      <c r="LB68" s="210">
        <f t="shared" si="117"/>
        <v>0</v>
      </c>
      <c r="LC68" s="202">
        <f t="shared" si="118"/>
        <v>0</v>
      </c>
      <c r="LF68" s="230"/>
      <c r="LG68" s="171"/>
      <c r="LH68" s="227"/>
      <c r="LI68" s="228"/>
      <c r="LJ68" s="207"/>
      <c r="LK68" s="229"/>
      <c r="LL68" s="209"/>
      <c r="LM68" s="209" t="e">
        <f t="shared" si="119"/>
        <v>#N/A</v>
      </c>
      <c r="LN68" s="199" t="e">
        <f t="shared" si="120"/>
        <v>#N/A</v>
      </c>
      <c r="LO68" s="200" t="e">
        <f t="shared" si="121"/>
        <v>#N/A</v>
      </c>
      <c r="LP68" s="200">
        <f t="shared" si="122"/>
        <v>0</v>
      </c>
      <c r="LQ68" s="200">
        <f t="shared" si="123"/>
        <v>0</v>
      </c>
      <c r="LR68" s="200" t="e">
        <f t="shared" si="124"/>
        <v>#N/A</v>
      </c>
      <c r="LS68" s="210">
        <f t="shared" si="125"/>
        <v>0</v>
      </c>
      <c r="LT68" s="202">
        <f t="shared" si="126"/>
        <v>0</v>
      </c>
      <c r="LW68" s="230"/>
      <c r="LX68" s="171"/>
      <c r="LY68" s="227"/>
      <c r="LZ68" s="228"/>
      <c r="MA68" s="207"/>
      <c r="MB68" s="229"/>
      <c r="MC68" s="209"/>
      <c r="MD68" s="209" t="e">
        <f t="shared" si="127"/>
        <v>#N/A</v>
      </c>
      <c r="ME68" s="199" t="e">
        <f t="shared" si="128"/>
        <v>#N/A</v>
      </c>
      <c r="MF68" s="200" t="e">
        <f t="shared" si="129"/>
        <v>#N/A</v>
      </c>
      <c r="MG68" s="200">
        <f t="shared" si="130"/>
        <v>0</v>
      </c>
      <c r="MH68" s="200">
        <f t="shared" si="131"/>
        <v>0</v>
      </c>
      <c r="MI68" s="200" t="e">
        <f t="shared" si="132"/>
        <v>#N/A</v>
      </c>
      <c r="MJ68" s="210">
        <f t="shared" si="133"/>
        <v>0</v>
      </c>
      <c r="MK68" s="202">
        <f t="shared" si="134"/>
        <v>0</v>
      </c>
      <c r="MN68" s="230"/>
      <c r="MO68" s="171"/>
      <c r="MP68" s="227"/>
      <c r="MQ68" s="228"/>
      <c r="MR68" s="207"/>
      <c r="MS68" s="229"/>
      <c r="MT68" s="209"/>
      <c r="MU68" s="209" t="e">
        <f t="shared" si="135"/>
        <v>#N/A</v>
      </c>
      <c r="MV68" s="199" t="e">
        <f t="shared" si="136"/>
        <v>#N/A</v>
      </c>
      <c r="MW68" s="200" t="e">
        <f t="shared" si="137"/>
        <v>#N/A</v>
      </c>
      <c r="MX68" s="200">
        <f t="shared" si="138"/>
        <v>0</v>
      </c>
      <c r="MY68" s="200">
        <f t="shared" si="139"/>
        <v>0</v>
      </c>
      <c r="MZ68" s="200" t="e">
        <f t="shared" si="140"/>
        <v>#N/A</v>
      </c>
      <c r="NA68" s="210">
        <f t="shared" si="141"/>
        <v>0</v>
      </c>
      <c r="NB68" s="202">
        <f t="shared" si="142"/>
        <v>0</v>
      </c>
      <c r="NE68" s="230"/>
      <c r="NF68" s="171"/>
      <c r="NG68" s="227"/>
      <c r="NH68" s="228"/>
      <c r="NI68" s="207"/>
      <c r="NJ68" s="229"/>
      <c r="NK68" s="209"/>
      <c r="NL68" s="209" t="e">
        <f t="shared" si="143"/>
        <v>#N/A</v>
      </c>
      <c r="NM68" s="199" t="e">
        <f t="shared" si="144"/>
        <v>#N/A</v>
      </c>
      <c r="NN68" s="200" t="e">
        <f t="shared" si="145"/>
        <v>#N/A</v>
      </c>
      <c r="NO68" s="200">
        <f t="shared" si="146"/>
        <v>0</v>
      </c>
      <c r="NP68" s="200">
        <f t="shared" si="147"/>
        <v>0</v>
      </c>
      <c r="NQ68" s="200" t="e">
        <f t="shared" si="148"/>
        <v>#N/A</v>
      </c>
      <c r="NR68" s="210">
        <f t="shared" si="149"/>
        <v>0</v>
      </c>
      <c r="NS68" s="202">
        <f t="shared" si="150"/>
        <v>0</v>
      </c>
      <c r="NV68" s="230"/>
      <c r="NW68" s="171"/>
      <c r="NX68" s="227"/>
      <c r="NY68" s="228"/>
      <c r="NZ68" s="207"/>
      <c r="OA68" s="229"/>
      <c r="OB68" s="209"/>
      <c r="OC68" s="209" t="e">
        <f t="shared" si="151"/>
        <v>#N/A</v>
      </c>
      <c r="OD68" s="199" t="e">
        <f t="shared" si="152"/>
        <v>#N/A</v>
      </c>
      <c r="OE68" s="200" t="e">
        <f t="shared" si="153"/>
        <v>#N/A</v>
      </c>
      <c r="OF68" s="200">
        <f t="shared" si="154"/>
        <v>0</v>
      </c>
      <c r="OG68" s="200">
        <f t="shared" si="155"/>
        <v>0</v>
      </c>
      <c r="OH68" s="200" t="e">
        <f t="shared" si="156"/>
        <v>#N/A</v>
      </c>
      <c r="OI68" s="210">
        <f t="shared" si="157"/>
        <v>0</v>
      </c>
      <c r="OJ68" s="202">
        <f t="shared" si="158"/>
        <v>0</v>
      </c>
      <c r="OM68" s="230"/>
      <c r="ON68" s="171"/>
      <c r="OO68" s="227"/>
      <c r="OP68" s="228"/>
      <c r="OQ68" s="207"/>
      <c r="OR68" s="229"/>
      <c r="OS68" s="209"/>
      <c r="OT68" s="209" t="e">
        <f t="shared" si="159"/>
        <v>#N/A</v>
      </c>
      <c r="OU68" s="199" t="e">
        <f t="shared" si="160"/>
        <v>#N/A</v>
      </c>
      <c r="OV68" s="200" t="e">
        <f t="shared" si="161"/>
        <v>#N/A</v>
      </c>
      <c r="OW68" s="200">
        <f t="shared" si="162"/>
        <v>0</v>
      </c>
      <c r="OX68" s="200">
        <f t="shared" si="163"/>
        <v>0</v>
      </c>
      <c r="OY68" s="200" t="e">
        <f t="shared" si="164"/>
        <v>#N/A</v>
      </c>
      <c r="OZ68" s="210">
        <f t="shared" si="165"/>
        <v>0</v>
      </c>
      <c r="PA68" s="202">
        <f t="shared" si="166"/>
        <v>0</v>
      </c>
      <c r="PD68" s="230"/>
      <c r="PE68" s="171"/>
      <c r="PF68" s="227"/>
      <c r="PG68" s="228"/>
      <c r="PH68" s="207"/>
      <c r="PI68" s="229"/>
      <c r="PJ68" s="209"/>
      <c r="PK68" s="209" t="e">
        <f t="shared" si="167"/>
        <v>#N/A</v>
      </c>
      <c r="PL68" s="199" t="e">
        <f t="shared" si="168"/>
        <v>#N/A</v>
      </c>
      <c r="PM68" s="200" t="e">
        <f t="shared" si="169"/>
        <v>#N/A</v>
      </c>
      <c r="PN68" s="200">
        <f t="shared" si="170"/>
        <v>0</v>
      </c>
      <c r="PO68" s="200">
        <f t="shared" si="171"/>
        <v>0</v>
      </c>
      <c r="PP68" s="200" t="e">
        <f t="shared" si="172"/>
        <v>#N/A</v>
      </c>
      <c r="PQ68" s="210">
        <f t="shared" si="173"/>
        <v>0</v>
      </c>
      <c r="PR68" s="202">
        <f t="shared" si="174"/>
        <v>0</v>
      </c>
      <c r="PU68" s="230"/>
      <c r="PV68" s="171"/>
      <c r="PW68" s="227"/>
      <c r="PX68" s="228"/>
      <c r="PY68" s="207"/>
      <c r="PZ68" s="229"/>
      <c r="QA68" s="209"/>
      <c r="QB68" s="209" t="e">
        <f t="shared" si="175"/>
        <v>#N/A</v>
      </c>
      <c r="QC68" s="199" t="e">
        <f t="shared" si="176"/>
        <v>#N/A</v>
      </c>
      <c r="QD68" s="200" t="e">
        <f t="shared" si="177"/>
        <v>#N/A</v>
      </c>
      <c r="QE68" s="200">
        <f t="shared" si="178"/>
        <v>0</v>
      </c>
      <c r="QF68" s="200">
        <f t="shared" si="179"/>
        <v>0</v>
      </c>
      <c r="QG68" s="200" t="e">
        <f t="shared" si="180"/>
        <v>#N/A</v>
      </c>
      <c r="QH68" s="210">
        <f t="shared" si="181"/>
        <v>0</v>
      </c>
      <c r="QI68" s="202">
        <f t="shared" si="182"/>
        <v>0</v>
      </c>
      <c r="QL68" s="230"/>
      <c r="QM68" s="171"/>
      <c r="QN68" s="227"/>
      <c r="QO68" s="228"/>
      <c r="QP68" s="207"/>
      <c r="QQ68" s="229"/>
      <c r="QR68" s="209"/>
      <c r="QS68" s="209" t="e">
        <f t="shared" si="183"/>
        <v>#N/A</v>
      </c>
      <c r="QT68" s="199" t="e">
        <f t="shared" si="184"/>
        <v>#N/A</v>
      </c>
      <c r="QU68" s="200" t="e">
        <f t="shared" si="185"/>
        <v>#N/A</v>
      </c>
      <c r="QV68" s="200">
        <f t="shared" si="186"/>
        <v>0</v>
      </c>
      <c r="QW68" s="200">
        <f t="shared" si="187"/>
        <v>0</v>
      </c>
      <c r="QX68" s="200" t="e">
        <f t="shared" si="188"/>
        <v>#N/A</v>
      </c>
      <c r="QY68" s="210">
        <f t="shared" si="189"/>
        <v>0</v>
      </c>
      <c r="QZ68" s="202">
        <f t="shared" si="190"/>
        <v>0</v>
      </c>
      <c r="RC68" s="230"/>
      <c r="RD68" s="171"/>
      <c r="RE68" s="227"/>
      <c r="RF68" s="228"/>
      <c r="RG68" s="207"/>
      <c r="RH68" s="229"/>
      <c r="RI68" s="209"/>
      <c r="RJ68" s="209" t="e">
        <f t="shared" si="191"/>
        <v>#N/A</v>
      </c>
      <c r="RK68" s="199" t="e">
        <f t="shared" si="192"/>
        <v>#N/A</v>
      </c>
      <c r="RL68" s="200" t="e">
        <f t="shared" si="193"/>
        <v>#N/A</v>
      </c>
      <c r="RM68" s="200">
        <f t="shared" si="194"/>
        <v>0</v>
      </c>
      <c r="RN68" s="200">
        <f t="shared" si="195"/>
        <v>0</v>
      </c>
      <c r="RO68" s="200" t="e">
        <f t="shared" si="196"/>
        <v>#N/A</v>
      </c>
      <c r="RP68" s="210">
        <f t="shared" si="197"/>
        <v>0</v>
      </c>
      <c r="RQ68" s="202">
        <f t="shared" si="198"/>
        <v>0</v>
      </c>
      <c r="RT68" s="230"/>
      <c r="RU68" s="171"/>
      <c r="RV68" s="227"/>
      <c r="RW68" s="228"/>
      <c r="RX68" s="207"/>
      <c r="RY68" s="229"/>
      <c r="RZ68" s="209"/>
      <c r="SA68" s="209" t="e">
        <f t="shared" si="199"/>
        <v>#N/A</v>
      </c>
      <c r="SB68" s="199" t="e">
        <f t="shared" si="200"/>
        <v>#N/A</v>
      </c>
      <c r="SC68" s="200" t="e">
        <f t="shared" si="201"/>
        <v>#N/A</v>
      </c>
      <c r="SD68" s="200">
        <f t="shared" si="202"/>
        <v>0</v>
      </c>
      <c r="SE68" s="200">
        <f t="shared" si="203"/>
        <v>0</v>
      </c>
      <c r="SF68" s="200" t="e">
        <f t="shared" si="204"/>
        <v>#N/A</v>
      </c>
      <c r="SG68" s="210">
        <f t="shared" si="205"/>
        <v>0</v>
      </c>
      <c r="SH68" s="202">
        <f t="shared" si="206"/>
        <v>0</v>
      </c>
      <c r="SK68" s="230"/>
      <c r="SL68" s="171"/>
      <c r="SM68" s="227"/>
      <c r="SN68" s="228"/>
      <c r="SO68" s="207"/>
      <c r="SP68" s="229"/>
      <c r="SQ68" s="209"/>
      <c r="SR68" s="209" t="e">
        <f t="shared" si="207"/>
        <v>#N/A</v>
      </c>
      <c r="SS68" s="199" t="e">
        <f t="shared" si="208"/>
        <v>#N/A</v>
      </c>
      <c r="ST68" s="200" t="e">
        <f t="shared" si="209"/>
        <v>#N/A</v>
      </c>
      <c r="SU68" s="200">
        <f t="shared" si="210"/>
        <v>0</v>
      </c>
      <c r="SV68" s="200">
        <f t="shared" si="211"/>
        <v>0</v>
      </c>
      <c r="SW68" s="200" t="e">
        <f t="shared" si="212"/>
        <v>#N/A</v>
      </c>
      <c r="SX68" s="210">
        <f t="shared" si="213"/>
        <v>0</v>
      </c>
      <c r="SY68" s="202">
        <f t="shared" si="214"/>
        <v>0</v>
      </c>
    </row>
    <row r="69" spans="2:519" ht="72.75" customHeight="1" thickTop="1" thickBot="1">
      <c r="B69" s="203" t="s">
        <v>215</v>
      </c>
      <c r="C69" s="230">
        <v>5.4</v>
      </c>
      <c r="D69" s="171" t="s">
        <v>289</v>
      </c>
      <c r="E69" s="212" t="s">
        <v>222</v>
      </c>
      <c r="F69" s="228">
        <v>1</v>
      </c>
      <c r="G69" s="207">
        <v>0</v>
      </c>
      <c r="H69" s="229">
        <f t="shared" si="536"/>
        <v>0</v>
      </c>
      <c r="I69" s="647"/>
      <c r="L69" s="375" t="s">
        <v>215</v>
      </c>
      <c r="M69" s="403">
        <v>5.4</v>
      </c>
      <c r="N69" s="415" t="s">
        <v>289</v>
      </c>
      <c r="O69" s="383" t="s">
        <v>222</v>
      </c>
      <c r="P69" s="401">
        <v>1</v>
      </c>
      <c r="Q69" s="380">
        <v>10000</v>
      </c>
      <c r="R69" s="402">
        <f t="shared" si="537"/>
        <v>10000</v>
      </c>
      <c r="S69" s="162">
        <f t="shared" si="538"/>
        <v>1</v>
      </c>
      <c r="T69" s="190">
        <f t="shared" si="11"/>
        <v>1</v>
      </c>
      <c r="U69" s="190">
        <f t="shared" si="216"/>
        <v>1</v>
      </c>
      <c r="V69" s="190">
        <f t="shared" si="12"/>
        <v>1</v>
      </c>
      <c r="W69" s="190">
        <f t="shared" si="13"/>
        <v>1</v>
      </c>
      <c r="X69" s="200">
        <f t="shared" si="14"/>
        <v>1</v>
      </c>
      <c r="Y69" s="210">
        <f t="shared" si="15"/>
        <v>10000</v>
      </c>
      <c r="Z69" s="202">
        <f t="shared" si="16"/>
        <v>0</v>
      </c>
      <c r="AA69" s="185"/>
      <c r="AB69" s="185"/>
      <c r="AC69" s="375" t="s">
        <v>215</v>
      </c>
      <c r="AD69" s="403">
        <v>5.4</v>
      </c>
      <c r="AE69" s="415" t="s">
        <v>289</v>
      </c>
      <c r="AF69" s="383" t="s">
        <v>222</v>
      </c>
      <c r="AG69" s="401">
        <v>1</v>
      </c>
      <c r="AH69" s="380">
        <v>9338</v>
      </c>
      <c r="AI69" s="402">
        <f t="shared" si="539"/>
        <v>9338</v>
      </c>
      <c r="AJ69" s="162">
        <f t="shared" si="540"/>
        <v>1</v>
      </c>
      <c r="AK69" s="190">
        <f t="shared" si="541"/>
        <v>1</v>
      </c>
      <c r="AL69" s="190">
        <f t="shared" si="542"/>
        <v>1</v>
      </c>
      <c r="AM69" s="190">
        <f t="shared" si="543"/>
        <v>1</v>
      </c>
      <c r="AN69" s="190">
        <f t="shared" si="544"/>
        <v>1</v>
      </c>
      <c r="AO69" s="200">
        <f t="shared" si="545"/>
        <v>1</v>
      </c>
      <c r="AP69" s="210">
        <f t="shared" si="546"/>
        <v>9338</v>
      </c>
      <c r="AQ69" s="202">
        <f t="shared" si="547"/>
        <v>0</v>
      </c>
      <c r="AR69" s="185"/>
      <c r="AS69" s="185"/>
      <c r="AT69" s="461" t="s">
        <v>215</v>
      </c>
      <c r="AU69" s="478">
        <v>5.4</v>
      </c>
      <c r="AV69" s="171" t="s">
        <v>289</v>
      </c>
      <c r="AW69" s="453" t="s">
        <v>222</v>
      </c>
      <c r="AX69" s="464">
        <v>1</v>
      </c>
      <c r="AY69" s="455">
        <v>15000</v>
      </c>
      <c r="AZ69" s="466">
        <f t="shared" si="548"/>
        <v>15000</v>
      </c>
      <c r="BA69" s="162">
        <f t="shared" si="549"/>
        <v>1</v>
      </c>
      <c r="BB69" s="190">
        <f t="shared" si="550"/>
        <v>1</v>
      </c>
      <c r="BC69" s="190">
        <f t="shared" si="551"/>
        <v>1</v>
      </c>
      <c r="BD69" s="190">
        <f t="shared" si="552"/>
        <v>1</v>
      </c>
      <c r="BE69" s="190">
        <f t="shared" si="553"/>
        <v>1</v>
      </c>
      <c r="BF69" s="200">
        <f t="shared" si="554"/>
        <v>1</v>
      </c>
      <c r="BG69" s="210">
        <f t="shared" si="555"/>
        <v>15000</v>
      </c>
      <c r="BH69" s="202">
        <f t="shared" si="556"/>
        <v>0</v>
      </c>
      <c r="BK69" s="461" t="s">
        <v>215</v>
      </c>
      <c r="BL69" s="538">
        <v>5.4</v>
      </c>
      <c r="BM69" s="545" t="s">
        <v>289</v>
      </c>
      <c r="BN69" s="383" t="s">
        <v>222</v>
      </c>
      <c r="BO69" s="536">
        <v>1</v>
      </c>
      <c r="BP69" s="380">
        <v>26542.049999999992</v>
      </c>
      <c r="BQ69" s="537">
        <f t="shared" si="557"/>
        <v>26542.049999999992</v>
      </c>
      <c r="BR69" s="162">
        <f t="shared" si="558"/>
        <v>1</v>
      </c>
      <c r="BS69" s="190">
        <f t="shared" si="559"/>
        <v>1</v>
      </c>
      <c r="BT69" s="190">
        <f t="shared" si="560"/>
        <v>1</v>
      </c>
      <c r="BU69" s="190">
        <f t="shared" si="561"/>
        <v>1</v>
      </c>
      <c r="BV69" s="190">
        <f t="shared" si="562"/>
        <v>1</v>
      </c>
      <c r="BW69" s="200">
        <f t="shared" si="563"/>
        <v>1</v>
      </c>
      <c r="BX69" s="210">
        <f t="shared" si="564"/>
        <v>26542</v>
      </c>
      <c r="BY69" s="202">
        <f t="shared" si="565"/>
        <v>4.9999999991996447E-2</v>
      </c>
      <c r="CB69" s="461" t="s">
        <v>215</v>
      </c>
      <c r="CC69" s="538">
        <v>5.4</v>
      </c>
      <c r="CD69" s="545" t="s">
        <v>289</v>
      </c>
      <c r="CE69" s="383" t="s">
        <v>222</v>
      </c>
      <c r="CF69" s="536">
        <v>1</v>
      </c>
      <c r="CG69" s="380">
        <v>11000</v>
      </c>
      <c r="CH69" s="537">
        <f t="shared" si="566"/>
        <v>11000</v>
      </c>
      <c r="CI69" s="162">
        <f t="shared" si="567"/>
        <v>1</v>
      </c>
      <c r="CJ69" s="190">
        <f t="shared" si="568"/>
        <v>1</v>
      </c>
      <c r="CK69" s="190">
        <f t="shared" si="569"/>
        <v>1</v>
      </c>
      <c r="CL69" s="190">
        <f t="shared" si="570"/>
        <v>1</v>
      </c>
      <c r="CM69" s="190">
        <f t="shared" si="571"/>
        <v>1</v>
      </c>
      <c r="CN69" s="200">
        <f t="shared" si="572"/>
        <v>1</v>
      </c>
      <c r="CO69" s="210">
        <f t="shared" si="573"/>
        <v>11000</v>
      </c>
      <c r="CP69" s="202">
        <f t="shared" si="574"/>
        <v>0</v>
      </c>
      <c r="CS69" s="461" t="s">
        <v>215</v>
      </c>
      <c r="CT69" s="538">
        <v>5.4</v>
      </c>
      <c r="CU69" s="545" t="s">
        <v>289</v>
      </c>
      <c r="CV69" s="383" t="s">
        <v>222</v>
      </c>
      <c r="CW69" s="536">
        <v>1</v>
      </c>
      <c r="CX69" s="565">
        <v>6573</v>
      </c>
      <c r="CY69" s="537">
        <f t="shared" si="575"/>
        <v>6573</v>
      </c>
      <c r="CZ69" s="162">
        <f t="shared" si="576"/>
        <v>1</v>
      </c>
      <c r="DA69" s="190">
        <f t="shared" si="577"/>
        <v>1</v>
      </c>
      <c r="DB69" s="190">
        <f t="shared" si="578"/>
        <v>1</v>
      </c>
      <c r="DC69" s="190">
        <f t="shared" si="579"/>
        <v>1</v>
      </c>
      <c r="DD69" s="190">
        <f t="shared" si="580"/>
        <v>1</v>
      </c>
      <c r="DE69" s="200">
        <f t="shared" si="581"/>
        <v>1</v>
      </c>
      <c r="DF69" s="210">
        <f t="shared" si="582"/>
        <v>6573</v>
      </c>
      <c r="DG69" s="202">
        <f t="shared" si="583"/>
        <v>0</v>
      </c>
      <c r="DJ69" s="461" t="s">
        <v>215</v>
      </c>
      <c r="DK69" s="538">
        <v>5.4</v>
      </c>
      <c r="DL69" s="545" t="s">
        <v>289</v>
      </c>
      <c r="DM69" s="383" t="s">
        <v>222</v>
      </c>
      <c r="DN69" s="536">
        <v>1</v>
      </c>
      <c r="DO69" s="380">
        <v>8908.7960000000003</v>
      </c>
      <c r="DP69" s="537">
        <f t="shared" si="584"/>
        <v>8908.7960000000003</v>
      </c>
      <c r="DQ69" s="162">
        <f t="shared" si="585"/>
        <v>1</v>
      </c>
      <c r="DR69" s="190">
        <f t="shared" si="586"/>
        <v>1</v>
      </c>
      <c r="DS69" s="190">
        <f t="shared" si="587"/>
        <v>1</v>
      </c>
      <c r="DT69" s="190">
        <f t="shared" si="588"/>
        <v>1</v>
      </c>
      <c r="DU69" s="190">
        <f t="shared" si="589"/>
        <v>1</v>
      </c>
      <c r="DV69" s="200">
        <f t="shared" si="590"/>
        <v>1</v>
      </c>
      <c r="DW69" s="210">
        <f t="shared" si="591"/>
        <v>8909</v>
      </c>
      <c r="DX69" s="202">
        <f t="shared" si="592"/>
        <v>-0.20399999999972351</v>
      </c>
      <c r="EA69" s="461" t="s">
        <v>215</v>
      </c>
      <c r="EB69" s="538">
        <v>5.4</v>
      </c>
      <c r="EC69" s="545" t="s">
        <v>289</v>
      </c>
      <c r="ED69" s="383" t="s">
        <v>222</v>
      </c>
      <c r="EE69" s="536">
        <v>1</v>
      </c>
      <c r="EF69" s="380">
        <v>7800</v>
      </c>
      <c r="EG69" s="381">
        <f t="shared" si="47"/>
        <v>7800</v>
      </c>
      <c r="EH69" s="162">
        <f t="shared" si="593"/>
        <v>1</v>
      </c>
      <c r="EI69" s="190">
        <f t="shared" si="594"/>
        <v>1</v>
      </c>
      <c r="EJ69" s="190">
        <f t="shared" si="595"/>
        <v>1</v>
      </c>
      <c r="EK69" s="190">
        <f t="shared" si="596"/>
        <v>1</v>
      </c>
      <c r="EL69" s="190">
        <f t="shared" si="597"/>
        <v>1</v>
      </c>
      <c r="EM69" s="200">
        <f t="shared" si="598"/>
        <v>1</v>
      </c>
      <c r="EN69" s="210">
        <f t="shared" si="599"/>
        <v>7800</v>
      </c>
      <c r="EO69" s="202">
        <f t="shared" si="600"/>
        <v>0</v>
      </c>
      <c r="ER69" s="461" t="s">
        <v>215</v>
      </c>
      <c r="ES69" s="538">
        <v>5.4</v>
      </c>
      <c r="ET69" s="545" t="s">
        <v>289</v>
      </c>
      <c r="EU69" s="383" t="s">
        <v>222</v>
      </c>
      <c r="EV69" s="536">
        <v>1</v>
      </c>
      <c r="EW69" s="380">
        <v>26409.999999999996</v>
      </c>
      <c r="EX69" s="537">
        <f t="shared" si="601"/>
        <v>26409.999999999996</v>
      </c>
      <c r="EY69" s="162">
        <f t="shared" si="602"/>
        <v>1</v>
      </c>
      <c r="EZ69" s="190">
        <f t="shared" si="603"/>
        <v>1</v>
      </c>
      <c r="FA69" s="190">
        <f t="shared" si="604"/>
        <v>1</v>
      </c>
      <c r="FB69" s="190">
        <f t="shared" si="605"/>
        <v>1</v>
      </c>
      <c r="FC69" s="190">
        <f t="shared" si="606"/>
        <v>1</v>
      </c>
      <c r="FD69" s="200">
        <f t="shared" si="607"/>
        <v>1</v>
      </c>
      <c r="FE69" s="210">
        <f t="shared" si="608"/>
        <v>26410</v>
      </c>
      <c r="FF69" s="202">
        <f t="shared" si="609"/>
        <v>0</v>
      </c>
      <c r="FI69" s="461" t="s">
        <v>215</v>
      </c>
      <c r="FJ69" s="538">
        <v>5.4</v>
      </c>
      <c r="FK69" s="545" t="s">
        <v>289</v>
      </c>
      <c r="FL69" s="383" t="s">
        <v>222</v>
      </c>
      <c r="FM69" s="536">
        <v>1</v>
      </c>
      <c r="FN69" s="380">
        <v>5849</v>
      </c>
      <c r="FO69" s="537">
        <f t="shared" si="610"/>
        <v>5849</v>
      </c>
      <c r="FP69" s="162">
        <f t="shared" si="611"/>
        <v>1</v>
      </c>
      <c r="FQ69" s="190">
        <f t="shared" si="612"/>
        <v>1</v>
      </c>
      <c r="FR69" s="190">
        <f t="shared" si="613"/>
        <v>1</v>
      </c>
      <c r="FS69" s="190">
        <f t="shared" si="614"/>
        <v>1</v>
      </c>
      <c r="FT69" s="190">
        <f t="shared" si="615"/>
        <v>1</v>
      </c>
      <c r="FU69" s="200">
        <f t="shared" si="616"/>
        <v>1</v>
      </c>
      <c r="FV69" s="210">
        <f t="shared" si="617"/>
        <v>5849</v>
      </c>
      <c r="FW69" s="202">
        <f t="shared" si="618"/>
        <v>0</v>
      </c>
      <c r="FZ69" s="461" t="s">
        <v>215</v>
      </c>
      <c r="GA69" s="538">
        <v>5.4</v>
      </c>
      <c r="GB69" s="545" t="s">
        <v>289</v>
      </c>
      <c r="GC69" s="383" t="s">
        <v>222</v>
      </c>
      <c r="GD69" s="536">
        <v>1</v>
      </c>
      <c r="GE69" s="582">
        <v>8646</v>
      </c>
      <c r="GF69" s="537">
        <f t="shared" si="619"/>
        <v>8646</v>
      </c>
      <c r="GG69" s="162">
        <f t="shared" si="620"/>
        <v>1</v>
      </c>
      <c r="GH69" s="190">
        <f t="shared" si="621"/>
        <v>1</v>
      </c>
      <c r="GI69" s="190">
        <f t="shared" si="622"/>
        <v>1</v>
      </c>
      <c r="GJ69" s="190">
        <f t="shared" si="623"/>
        <v>1</v>
      </c>
      <c r="GK69" s="190">
        <f t="shared" si="624"/>
        <v>1</v>
      </c>
      <c r="GL69" s="200">
        <f t="shared" si="625"/>
        <v>1</v>
      </c>
      <c r="GM69" s="210">
        <f t="shared" si="626"/>
        <v>8646</v>
      </c>
      <c r="GN69" s="202">
        <f t="shared" si="627"/>
        <v>0</v>
      </c>
      <c r="GQ69" s="461" t="s">
        <v>215</v>
      </c>
      <c r="GR69" s="538">
        <v>5.4</v>
      </c>
      <c r="GS69" s="545" t="s">
        <v>289</v>
      </c>
      <c r="GT69" s="383" t="s">
        <v>222</v>
      </c>
      <c r="GU69" s="536">
        <v>1</v>
      </c>
      <c r="GV69" s="380">
        <v>7000</v>
      </c>
      <c r="GW69" s="537">
        <f t="shared" si="628"/>
        <v>7000</v>
      </c>
      <c r="GX69" s="162">
        <f t="shared" si="629"/>
        <v>1</v>
      </c>
      <c r="GY69" s="190">
        <f t="shared" si="630"/>
        <v>1</v>
      </c>
      <c r="GZ69" s="190">
        <f t="shared" si="631"/>
        <v>1</v>
      </c>
      <c r="HA69" s="190">
        <f t="shared" si="632"/>
        <v>1</v>
      </c>
      <c r="HB69" s="190">
        <f t="shared" si="633"/>
        <v>1</v>
      </c>
      <c r="HC69" s="200">
        <f t="shared" si="634"/>
        <v>1</v>
      </c>
      <c r="HD69" s="210">
        <f t="shared" si="635"/>
        <v>7000</v>
      </c>
      <c r="HE69" s="202">
        <f t="shared" si="636"/>
        <v>0</v>
      </c>
      <c r="HH69" s="461" t="s">
        <v>215</v>
      </c>
      <c r="HI69" s="538">
        <v>5.4</v>
      </c>
      <c r="HJ69" s="545" t="s">
        <v>289</v>
      </c>
      <c r="HK69" s="383" t="s">
        <v>222</v>
      </c>
      <c r="HL69" s="536">
        <v>1</v>
      </c>
      <c r="HM69" s="380">
        <v>6269.9999999999991</v>
      </c>
      <c r="HN69" s="537">
        <f t="shared" si="637"/>
        <v>6269.9999999999991</v>
      </c>
      <c r="HO69" s="162">
        <f t="shared" si="638"/>
        <v>1</v>
      </c>
      <c r="HP69" s="190">
        <f t="shared" si="639"/>
        <v>1</v>
      </c>
      <c r="HQ69" s="190">
        <f t="shared" si="640"/>
        <v>1</v>
      </c>
      <c r="HR69" s="190">
        <f t="shared" si="641"/>
        <v>1</v>
      </c>
      <c r="HS69" s="190">
        <f t="shared" si="642"/>
        <v>1</v>
      </c>
      <c r="HT69" s="200">
        <f t="shared" si="643"/>
        <v>1</v>
      </c>
      <c r="HU69" s="210">
        <f t="shared" si="644"/>
        <v>6270</v>
      </c>
      <c r="HV69" s="202">
        <f t="shared" si="645"/>
        <v>0</v>
      </c>
      <c r="HY69" s="230"/>
      <c r="HZ69" s="171"/>
      <c r="IA69" s="212"/>
      <c r="IB69" s="228"/>
      <c r="IC69" s="207"/>
      <c r="ID69" s="229"/>
      <c r="IE69" s="209"/>
      <c r="IF69" s="209" t="e">
        <f t="shared" si="79"/>
        <v>#N/A</v>
      </c>
      <c r="IG69" s="199" t="e">
        <f t="shared" si="80"/>
        <v>#N/A</v>
      </c>
      <c r="IH69" s="200" t="e">
        <f t="shared" si="81"/>
        <v>#N/A</v>
      </c>
      <c r="II69" s="200">
        <f t="shared" si="82"/>
        <v>0</v>
      </c>
      <c r="IJ69" s="200">
        <f t="shared" si="83"/>
        <v>0</v>
      </c>
      <c r="IK69" s="200" t="e">
        <f t="shared" si="84"/>
        <v>#N/A</v>
      </c>
      <c r="IL69" s="210">
        <f t="shared" si="85"/>
        <v>0</v>
      </c>
      <c r="IM69" s="202">
        <f t="shared" si="86"/>
        <v>0</v>
      </c>
      <c r="IP69" s="230"/>
      <c r="IQ69" s="171"/>
      <c r="IR69" s="212"/>
      <c r="IS69" s="228"/>
      <c r="IT69" s="207"/>
      <c r="IU69" s="229"/>
      <c r="IV69" s="209"/>
      <c r="IW69" s="209" t="e">
        <f t="shared" si="87"/>
        <v>#N/A</v>
      </c>
      <c r="IX69" s="199" t="e">
        <f t="shared" si="88"/>
        <v>#N/A</v>
      </c>
      <c r="IY69" s="200" t="e">
        <f t="shared" si="89"/>
        <v>#N/A</v>
      </c>
      <c r="IZ69" s="200">
        <f t="shared" si="90"/>
        <v>0</v>
      </c>
      <c r="JA69" s="200">
        <f t="shared" si="91"/>
        <v>0</v>
      </c>
      <c r="JB69" s="200" t="e">
        <f t="shared" si="92"/>
        <v>#N/A</v>
      </c>
      <c r="JC69" s="210">
        <f t="shared" si="93"/>
        <v>0</v>
      </c>
      <c r="JD69" s="202">
        <f t="shared" si="94"/>
        <v>0</v>
      </c>
      <c r="JG69" s="230"/>
      <c r="JH69" s="171"/>
      <c r="JI69" s="212"/>
      <c r="JJ69" s="228"/>
      <c r="JK69" s="207"/>
      <c r="JL69" s="229"/>
      <c r="JM69" s="209"/>
      <c r="JN69" s="209" t="e">
        <f t="shared" si="95"/>
        <v>#N/A</v>
      </c>
      <c r="JO69" s="199" t="e">
        <f t="shared" si="96"/>
        <v>#N/A</v>
      </c>
      <c r="JP69" s="200" t="e">
        <f t="shared" si="97"/>
        <v>#N/A</v>
      </c>
      <c r="JQ69" s="200">
        <f t="shared" si="98"/>
        <v>0</v>
      </c>
      <c r="JR69" s="200">
        <f t="shared" si="99"/>
        <v>0</v>
      </c>
      <c r="JS69" s="200" t="e">
        <f t="shared" si="100"/>
        <v>#N/A</v>
      </c>
      <c r="JT69" s="210">
        <f t="shared" si="101"/>
        <v>0</v>
      </c>
      <c r="JU69" s="202">
        <f t="shared" si="102"/>
        <v>0</v>
      </c>
      <c r="JX69" s="230"/>
      <c r="JY69" s="171"/>
      <c r="JZ69" s="212"/>
      <c r="KA69" s="228"/>
      <c r="KB69" s="207"/>
      <c r="KC69" s="229"/>
      <c r="KD69" s="209"/>
      <c r="KE69" s="209" t="e">
        <f t="shared" si="103"/>
        <v>#N/A</v>
      </c>
      <c r="KF69" s="199" t="e">
        <f t="shared" si="104"/>
        <v>#N/A</v>
      </c>
      <c r="KG69" s="200" t="e">
        <f t="shared" si="105"/>
        <v>#N/A</v>
      </c>
      <c r="KH69" s="200">
        <f t="shared" si="106"/>
        <v>0</v>
      </c>
      <c r="KI69" s="200">
        <f t="shared" si="107"/>
        <v>0</v>
      </c>
      <c r="KJ69" s="200" t="e">
        <f t="shared" si="108"/>
        <v>#N/A</v>
      </c>
      <c r="KK69" s="210">
        <f t="shared" si="109"/>
        <v>0</v>
      </c>
      <c r="KL69" s="202">
        <f t="shared" si="110"/>
        <v>0</v>
      </c>
      <c r="KO69" s="230"/>
      <c r="KP69" s="171"/>
      <c r="KQ69" s="212"/>
      <c r="KR69" s="228"/>
      <c r="KS69" s="207"/>
      <c r="KT69" s="229"/>
      <c r="KU69" s="209"/>
      <c r="KV69" s="209" t="e">
        <f t="shared" si="111"/>
        <v>#N/A</v>
      </c>
      <c r="KW69" s="199" t="e">
        <f t="shared" si="112"/>
        <v>#N/A</v>
      </c>
      <c r="KX69" s="200" t="e">
        <f t="shared" si="113"/>
        <v>#N/A</v>
      </c>
      <c r="KY69" s="200">
        <f t="shared" si="114"/>
        <v>0</v>
      </c>
      <c r="KZ69" s="200">
        <f t="shared" si="115"/>
        <v>0</v>
      </c>
      <c r="LA69" s="200" t="e">
        <f t="shared" si="116"/>
        <v>#N/A</v>
      </c>
      <c r="LB69" s="210">
        <f t="shared" si="117"/>
        <v>0</v>
      </c>
      <c r="LC69" s="202">
        <f t="shared" si="118"/>
        <v>0</v>
      </c>
      <c r="LF69" s="230"/>
      <c r="LG69" s="171"/>
      <c r="LH69" s="212"/>
      <c r="LI69" s="228"/>
      <c r="LJ69" s="207"/>
      <c r="LK69" s="229"/>
      <c r="LL69" s="209"/>
      <c r="LM69" s="209" t="e">
        <f t="shared" si="119"/>
        <v>#N/A</v>
      </c>
      <c r="LN69" s="199" t="e">
        <f t="shared" si="120"/>
        <v>#N/A</v>
      </c>
      <c r="LO69" s="200" t="e">
        <f t="shared" si="121"/>
        <v>#N/A</v>
      </c>
      <c r="LP69" s="200">
        <f t="shared" si="122"/>
        <v>0</v>
      </c>
      <c r="LQ69" s="200">
        <f t="shared" si="123"/>
        <v>0</v>
      </c>
      <c r="LR69" s="200" t="e">
        <f t="shared" si="124"/>
        <v>#N/A</v>
      </c>
      <c r="LS69" s="210">
        <f t="shared" si="125"/>
        <v>0</v>
      </c>
      <c r="LT69" s="202">
        <f t="shared" si="126"/>
        <v>0</v>
      </c>
      <c r="LW69" s="230"/>
      <c r="LX69" s="171"/>
      <c r="LY69" s="212"/>
      <c r="LZ69" s="228"/>
      <c r="MA69" s="207"/>
      <c r="MB69" s="229"/>
      <c r="MC69" s="209"/>
      <c r="MD69" s="209" t="e">
        <f t="shared" si="127"/>
        <v>#N/A</v>
      </c>
      <c r="ME69" s="199" t="e">
        <f t="shared" si="128"/>
        <v>#N/A</v>
      </c>
      <c r="MF69" s="200" t="e">
        <f t="shared" si="129"/>
        <v>#N/A</v>
      </c>
      <c r="MG69" s="200">
        <f t="shared" si="130"/>
        <v>0</v>
      </c>
      <c r="MH69" s="200">
        <f t="shared" si="131"/>
        <v>0</v>
      </c>
      <c r="MI69" s="200" t="e">
        <f t="shared" si="132"/>
        <v>#N/A</v>
      </c>
      <c r="MJ69" s="210">
        <f t="shared" si="133"/>
        <v>0</v>
      </c>
      <c r="MK69" s="202">
        <f t="shared" si="134"/>
        <v>0</v>
      </c>
      <c r="MN69" s="230"/>
      <c r="MO69" s="171"/>
      <c r="MP69" s="212"/>
      <c r="MQ69" s="228"/>
      <c r="MR69" s="207"/>
      <c r="MS69" s="229"/>
      <c r="MT69" s="209"/>
      <c r="MU69" s="209" t="e">
        <f t="shared" si="135"/>
        <v>#N/A</v>
      </c>
      <c r="MV69" s="199" t="e">
        <f t="shared" si="136"/>
        <v>#N/A</v>
      </c>
      <c r="MW69" s="200" t="e">
        <f t="shared" si="137"/>
        <v>#N/A</v>
      </c>
      <c r="MX69" s="200">
        <f t="shared" si="138"/>
        <v>0</v>
      </c>
      <c r="MY69" s="200">
        <f t="shared" si="139"/>
        <v>0</v>
      </c>
      <c r="MZ69" s="200" t="e">
        <f t="shared" si="140"/>
        <v>#N/A</v>
      </c>
      <c r="NA69" s="210">
        <f t="shared" si="141"/>
        <v>0</v>
      </c>
      <c r="NB69" s="202">
        <f t="shared" si="142"/>
        <v>0</v>
      </c>
      <c r="NE69" s="230"/>
      <c r="NF69" s="171"/>
      <c r="NG69" s="212"/>
      <c r="NH69" s="228"/>
      <c r="NI69" s="207"/>
      <c r="NJ69" s="229"/>
      <c r="NK69" s="209"/>
      <c r="NL69" s="209" t="e">
        <f t="shared" si="143"/>
        <v>#N/A</v>
      </c>
      <c r="NM69" s="199" t="e">
        <f t="shared" si="144"/>
        <v>#N/A</v>
      </c>
      <c r="NN69" s="200" t="e">
        <f t="shared" si="145"/>
        <v>#N/A</v>
      </c>
      <c r="NO69" s="200">
        <f t="shared" si="146"/>
        <v>0</v>
      </c>
      <c r="NP69" s="200">
        <f t="shared" si="147"/>
        <v>0</v>
      </c>
      <c r="NQ69" s="200" t="e">
        <f t="shared" si="148"/>
        <v>#N/A</v>
      </c>
      <c r="NR69" s="210">
        <f t="shared" si="149"/>
        <v>0</v>
      </c>
      <c r="NS69" s="202">
        <f t="shared" si="150"/>
        <v>0</v>
      </c>
      <c r="NV69" s="230"/>
      <c r="NW69" s="171"/>
      <c r="NX69" s="212"/>
      <c r="NY69" s="228"/>
      <c r="NZ69" s="207"/>
      <c r="OA69" s="229"/>
      <c r="OB69" s="209"/>
      <c r="OC69" s="209" t="e">
        <f t="shared" si="151"/>
        <v>#N/A</v>
      </c>
      <c r="OD69" s="199" t="e">
        <f t="shared" si="152"/>
        <v>#N/A</v>
      </c>
      <c r="OE69" s="200" t="e">
        <f t="shared" si="153"/>
        <v>#N/A</v>
      </c>
      <c r="OF69" s="200">
        <f t="shared" si="154"/>
        <v>0</v>
      </c>
      <c r="OG69" s="200">
        <f t="shared" si="155"/>
        <v>0</v>
      </c>
      <c r="OH69" s="200" t="e">
        <f t="shared" si="156"/>
        <v>#N/A</v>
      </c>
      <c r="OI69" s="210">
        <f t="shared" si="157"/>
        <v>0</v>
      </c>
      <c r="OJ69" s="202">
        <f t="shared" si="158"/>
        <v>0</v>
      </c>
      <c r="OM69" s="230"/>
      <c r="ON69" s="171"/>
      <c r="OO69" s="212"/>
      <c r="OP69" s="228"/>
      <c r="OQ69" s="207"/>
      <c r="OR69" s="229"/>
      <c r="OS69" s="209"/>
      <c r="OT69" s="209" t="e">
        <f t="shared" si="159"/>
        <v>#N/A</v>
      </c>
      <c r="OU69" s="199" t="e">
        <f t="shared" si="160"/>
        <v>#N/A</v>
      </c>
      <c r="OV69" s="200" t="e">
        <f t="shared" si="161"/>
        <v>#N/A</v>
      </c>
      <c r="OW69" s="200">
        <f t="shared" si="162"/>
        <v>0</v>
      </c>
      <c r="OX69" s="200">
        <f t="shared" si="163"/>
        <v>0</v>
      </c>
      <c r="OY69" s="200" t="e">
        <f t="shared" si="164"/>
        <v>#N/A</v>
      </c>
      <c r="OZ69" s="210">
        <f t="shared" si="165"/>
        <v>0</v>
      </c>
      <c r="PA69" s="202">
        <f t="shared" si="166"/>
        <v>0</v>
      </c>
      <c r="PD69" s="230"/>
      <c r="PE69" s="171"/>
      <c r="PF69" s="212"/>
      <c r="PG69" s="228"/>
      <c r="PH69" s="207"/>
      <c r="PI69" s="229"/>
      <c r="PJ69" s="209"/>
      <c r="PK69" s="209" t="e">
        <f t="shared" si="167"/>
        <v>#N/A</v>
      </c>
      <c r="PL69" s="199" t="e">
        <f t="shared" si="168"/>
        <v>#N/A</v>
      </c>
      <c r="PM69" s="200" t="e">
        <f t="shared" si="169"/>
        <v>#N/A</v>
      </c>
      <c r="PN69" s="200">
        <f t="shared" si="170"/>
        <v>0</v>
      </c>
      <c r="PO69" s="200">
        <f t="shared" si="171"/>
        <v>0</v>
      </c>
      <c r="PP69" s="200" t="e">
        <f t="shared" si="172"/>
        <v>#N/A</v>
      </c>
      <c r="PQ69" s="210">
        <f t="shared" si="173"/>
        <v>0</v>
      </c>
      <c r="PR69" s="202">
        <f t="shared" si="174"/>
        <v>0</v>
      </c>
      <c r="PU69" s="230"/>
      <c r="PV69" s="171"/>
      <c r="PW69" s="212"/>
      <c r="PX69" s="228"/>
      <c r="PY69" s="207"/>
      <c r="PZ69" s="229"/>
      <c r="QA69" s="209"/>
      <c r="QB69" s="209" t="e">
        <f t="shared" si="175"/>
        <v>#N/A</v>
      </c>
      <c r="QC69" s="199" t="e">
        <f t="shared" si="176"/>
        <v>#N/A</v>
      </c>
      <c r="QD69" s="200" t="e">
        <f t="shared" si="177"/>
        <v>#N/A</v>
      </c>
      <c r="QE69" s="200">
        <f t="shared" si="178"/>
        <v>0</v>
      </c>
      <c r="QF69" s="200">
        <f t="shared" si="179"/>
        <v>0</v>
      </c>
      <c r="QG69" s="200" t="e">
        <f t="shared" si="180"/>
        <v>#N/A</v>
      </c>
      <c r="QH69" s="210">
        <f t="shared" si="181"/>
        <v>0</v>
      </c>
      <c r="QI69" s="202">
        <f t="shared" si="182"/>
        <v>0</v>
      </c>
      <c r="QL69" s="230"/>
      <c r="QM69" s="171"/>
      <c r="QN69" s="212"/>
      <c r="QO69" s="228"/>
      <c r="QP69" s="207"/>
      <c r="QQ69" s="229"/>
      <c r="QR69" s="209"/>
      <c r="QS69" s="209" t="e">
        <f t="shared" si="183"/>
        <v>#N/A</v>
      </c>
      <c r="QT69" s="199" t="e">
        <f t="shared" si="184"/>
        <v>#N/A</v>
      </c>
      <c r="QU69" s="200" t="e">
        <f t="shared" si="185"/>
        <v>#N/A</v>
      </c>
      <c r="QV69" s="200">
        <f t="shared" si="186"/>
        <v>0</v>
      </c>
      <c r="QW69" s="200">
        <f t="shared" si="187"/>
        <v>0</v>
      </c>
      <c r="QX69" s="200" t="e">
        <f t="shared" si="188"/>
        <v>#N/A</v>
      </c>
      <c r="QY69" s="210">
        <f t="shared" si="189"/>
        <v>0</v>
      </c>
      <c r="QZ69" s="202">
        <f t="shared" si="190"/>
        <v>0</v>
      </c>
      <c r="RC69" s="230"/>
      <c r="RD69" s="171"/>
      <c r="RE69" s="212"/>
      <c r="RF69" s="228"/>
      <c r="RG69" s="207"/>
      <c r="RH69" s="229"/>
      <c r="RI69" s="209"/>
      <c r="RJ69" s="209" t="e">
        <f t="shared" si="191"/>
        <v>#N/A</v>
      </c>
      <c r="RK69" s="199" t="e">
        <f t="shared" si="192"/>
        <v>#N/A</v>
      </c>
      <c r="RL69" s="200" t="e">
        <f t="shared" si="193"/>
        <v>#N/A</v>
      </c>
      <c r="RM69" s="200">
        <f t="shared" si="194"/>
        <v>0</v>
      </c>
      <c r="RN69" s="200">
        <f t="shared" si="195"/>
        <v>0</v>
      </c>
      <c r="RO69" s="200" t="e">
        <f t="shared" si="196"/>
        <v>#N/A</v>
      </c>
      <c r="RP69" s="210">
        <f t="shared" si="197"/>
        <v>0</v>
      </c>
      <c r="RQ69" s="202">
        <f t="shared" si="198"/>
        <v>0</v>
      </c>
      <c r="RT69" s="230"/>
      <c r="RU69" s="171"/>
      <c r="RV69" s="212"/>
      <c r="RW69" s="228"/>
      <c r="RX69" s="207"/>
      <c r="RY69" s="229"/>
      <c r="RZ69" s="209"/>
      <c r="SA69" s="209" t="e">
        <f t="shared" si="199"/>
        <v>#N/A</v>
      </c>
      <c r="SB69" s="199" t="e">
        <f t="shared" si="200"/>
        <v>#N/A</v>
      </c>
      <c r="SC69" s="200" t="e">
        <f t="shared" si="201"/>
        <v>#N/A</v>
      </c>
      <c r="SD69" s="200">
        <f t="shared" si="202"/>
        <v>0</v>
      </c>
      <c r="SE69" s="200">
        <f t="shared" si="203"/>
        <v>0</v>
      </c>
      <c r="SF69" s="200" t="e">
        <f t="shared" si="204"/>
        <v>#N/A</v>
      </c>
      <c r="SG69" s="210">
        <f t="shared" si="205"/>
        <v>0</v>
      </c>
      <c r="SH69" s="202">
        <f t="shared" si="206"/>
        <v>0</v>
      </c>
      <c r="SK69" s="230"/>
      <c r="SL69" s="171"/>
      <c r="SM69" s="212"/>
      <c r="SN69" s="228"/>
      <c r="SO69" s="207"/>
      <c r="SP69" s="229"/>
      <c r="SQ69" s="209"/>
      <c r="SR69" s="209" t="e">
        <f t="shared" si="207"/>
        <v>#N/A</v>
      </c>
      <c r="SS69" s="199" t="e">
        <f t="shared" si="208"/>
        <v>#N/A</v>
      </c>
      <c r="ST69" s="200" t="e">
        <f t="shared" si="209"/>
        <v>#N/A</v>
      </c>
      <c r="SU69" s="200">
        <f t="shared" si="210"/>
        <v>0</v>
      </c>
      <c r="SV69" s="200">
        <f t="shared" si="211"/>
        <v>0</v>
      </c>
      <c r="SW69" s="200" t="e">
        <f t="shared" si="212"/>
        <v>#N/A</v>
      </c>
      <c r="SX69" s="210">
        <f t="shared" si="213"/>
        <v>0</v>
      </c>
      <c r="SY69" s="202">
        <f t="shared" si="214"/>
        <v>0</v>
      </c>
    </row>
    <row r="70" spans="2:519" ht="82.5" customHeight="1" thickTop="1" thickBot="1">
      <c r="B70" s="203" t="s">
        <v>215</v>
      </c>
      <c r="C70" s="230">
        <v>5.5</v>
      </c>
      <c r="D70" s="171" t="s">
        <v>290</v>
      </c>
      <c r="E70" s="231" t="s">
        <v>145</v>
      </c>
      <c r="F70" s="228">
        <v>1</v>
      </c>
      <c r="G70" s="207">
        <v>0</v>
      </c>
      <c r="H70" s="229">
        <f t="shared" si="536"/>
        <v>0</v>
      </c>
      <c r="I70" s="646"/>
      <c r="L70" s="375" t="s">
        <v>215</v>
      </c>
      <c r="M70" s="403">
        <v>5.5</v>
      </c>
      <c r="N70" s="415" t="s">
        <v>290</v>
      </c>
      <c r="O70" s="404" t="s">
        <v>145</v>
      </c>
      <c r="P70" s="401">
        <v>1</v>
      </c>
      <c r="Q70" s="380">
        <v>25000</v>
      </c>
      <c r="R70" s="402">
        <f t="shared" si="537"/>
        <v>25000</v>
      </c>
      <c r="S70" s="162">
        <f t="shared" si="538"/>
        <v>1</v>
      </c>
      <c r="T70" s="190">
        <f t="shared" si="11"/>
        <v>1</v>
      </c>
      <c r="U70" s="190">
        <f t="shared" si="216"/>
        <v>1</v>
      </c>
      <c r="V70" s="190">
        <f t="shared" si="12"/>
        <v>1</v>
      </c>
      <c r="W70" s="190">
        <f t="shared" si="13"/>
        <v>1</v>
      </c>
      <c r="X70" s="200">
        <f t="shared" si="14"/>
        <v>1</v>
      </c>
      <c r="Y70" s="210">
        <f t="shared" si="15"/>
        <v>25000</v>
      </c>
      <c r="Z70" s="202">
        <f t="shared" si="16"/>
        <v>0</v>
      </c>
      <c r="AA70" s="185"/>
      <c r="AB70" s="185"/>
      <c r="AC70" s="375" t="s">
        <v>215</v>
      </c>
      <c r="AD70" s="403">
        <v>5.5</v>
      </c>
      <c r="AE70" s="415" t="s">
        <v>290</v>
      </c>
      <c r="AF70" s="404" t="s">
        <v>145</v>
      </c>
      <c r="AG70" s="401">
        <v>1</v>
      </c>
      <c r="AH70" s="380">
        <v>7377</v>
      </c>
      <c r="AI70" s="402">
        <f t="shared" si="539"/>
        <v>7377</v>
      </c>
      <c r="AJ70" s="162">
        <f t="shared" si="540"/>
        <v>1</v>
      </c>
      <c r="AK70" s="190">
        <f t="shared" si="541"/>
        <v>1</v>
      </c>
      <c r="AL70" s="190">
        <f t="shared" si="542"/>
        <v>1</v>
      </c>
      <c r="AM70" s="190">
        <f t="shared" si="543"/>
        <v>1</v>
      </c>
      <c r="AN70" s="190">
        <f t="shared" si="544"/>
        <v>1</v>
      </c>
      <c r="AO70" s="200">
        <f t="shared" si="545"/>
        <v>1</v>
      </c>
      <c r="AP70" s="210">
        <f t="shared" si="546"/>
        <v>7377</v>
      </c>
      <c r="AQ70" s="202">
        <f t="shared" si="547"/>
        <v>0</v>
      </c>
      <c r="AR70" s="185"/>
      <c r="AS70" s="185"/>
      <c r="AT70" s="461" t="s">
        <v>215</v>
      </c>
      <c r="AU70" s="478">
        <v>5.5</v>
      </c>
      <c r="AV70" s="171" t="s">
        <v>290</v>
      </c>
      <c r="AW70" s="479" t="s">
        <v>145</v>
      </c>
      <c r="AX70" s="464">
        <v>1</v>
      </c>
      <c r="AY70" s="455">
        <v>22000</v>
      </c>
      <c r="AZ70" s="466">
        <f t="shared" si="548"/>
        <v>22000</v>
      </c>
      <c r="BA70" s="162">
        <f t="shared" si="549"/>
        <v>1</v>
      </c>
      <c r="BB70" s="190">
        <f t="shared" si="550"/>
        <v>1</v>
      </c>
      <c r="BC70" s="190">
        <f t="shared" si="551"/>
        <v>1</v>
      </c>
      <c r="BD70" s="190">
        <f t="shared" si="552"/>
        <v>1</v>
      </c>
      <c r="BE70" s="190">
        <f t="shared" si="553"/>
        <v>1</v>
      </c>
      <c r="BF70" s="200">
        <f t="shared" si="554"/>
        <v>1</v>
      </c>
      <c r="BG70" s="210">
        <f t="shared" si="555"/>
        <v>22000</v>
      </c>
      <c r="BH70" s="202">
        <f t="shared" si="556"/>
        <v>0</v>
      </c>
      <c r="BK70" s="461" t="s">
        <v>215</v>
      </c>
      <c r="BL70" s="538">
        <v>5.5</v>
      </c>
      <c r="BM70" s="545" t="s">
        <v>290</v>
      </c>
      <c r="BN70" s="539" t="s">
        <v>145</v>
      </c>
      <c r="BO70" s="536">
        <v>1</v>
      </c>
      <c r="BP70" s="380">
        <v>37717.649999999994</v>
      </c>
      <c r="BQ70" s="537">
        <f t="shared" si="557"/>
        <v>37717.649999999994</v>
      </c>
      <c r="BR70" s="162">
        <f t="shared" si="558"/>
        <v>1</v>
      </c>
      <c r="BS70" s="190">
        <f t="shared" si="559"/>
        <v>1</v>
      </c>
      <c r="BT70" s="190">
        <f t="shared" si="560"/>
        <v>1</v>
      </c>
      <c r="BU70" s="190">
        <f t="shared" si="561"/>
        <v>1</v>
      </c>
      <c r="BV70" s="190">
        <f t="shared" si="562"/>
        <v>1</v>
      </c>
      <c r="BW70" s="200">
        <f t="shared" si="563"/>
        <v>1</v>
      </c>
      <c r="BX70" s="210">
        <f t="shared" si="564"/>
        <v>37718</v>
      </c>
      <c r="BY70" s="202">
        <f t="shared" si="565"/>
        <v>-0.35000000000582077</v>
      </c>
      <c r="CB70" s="461" t="s">
        <v>215</v>
      </c>
      <c r="CC70" s="538">
        <v>5.5</v>
      </c>
      <c r="CD70" s="545" t="s">
        <v>290</v>
      </c>
      <c r="CE70" s="539" t="s">
        <v>145</v>
      </c>
      <c r="CF70" s="536">
        <v>1</v>
      </c>
      <c r="CG70" s="380">
        <v>30000</v>
      </c>
      <c r="CH70" s="537">
        <f t="shared" si="566"/>
        <v>30000</v>
      </c>
      <c r="CI70" s="162">
        <f t="shared" si="567"/>
        <v>1</v>
      </c>
      <c r="CJ70" s="190">
        <f t="shared" si="568"/>
        <v>1</v>
      </c>
      <c r="CK70" s="190">
        <f t="shared" si="569"/>
        <v>1</v>
      </c>
      <c r="CL70" s="190">
        <f t="shared" si="570"/>
        <v>1</v>
      </c>
      <c r="CM70" s="190">
        <f t="shared" si="571"/>
        <v>1</v>
      </c>
      <c r="CN70" s="200">
        <f t="shared" si="572"/>
        <v>1</v>
      </c>
      <c r="CO70" s="210">
        <f t="shared" si="573"/>
        <v>30000</v>
      </c>
      <c r="CP70" s="202">
        <f t="shared" si="574"/>
        <v>0</v>
      </c>
      <c r="CS70" s="461" t="s">
        <v>215</v>
      </c>
      <c r="CT70" s="538">
        <v>5.5</v>
      </c>
      <c r="CU70" s="545" t="s">
        <v>290</v>
      </c>
      <c r="CV70" s="539" t="s">
        <v>145</v>
      </c>
      <c r="CW70" s="536">
        <v>1</v>
      </c>
      <c r="CX70" s="565">
        <v>12077</v>
      </c>
      <c r="CY70" s="537">
        <f t="shared" si="575"/>
        <v>12077</v>
      </c>
      <c r="CZ70" s="162">
        <f t="shared" si="576"/>
        <v>1</v>
      </c>
      <c r="DA70" s="190">
        <f t="shared" si="577"/>
        <v>1</v>
      </c>
      <c r="DB70" s="190">
        <f t="shared" si="578"/>
        <v>1</v>
      </c>
      <c r="DC70" s="190">
        <f t="shared" si="579"/>
        <v>1</v>
      </c>
      <c r="DD70" s="190">
        <f t="shared" si="580"/>
        <v>1</v>
      </c>
      <c r="DE70" s="200">
        <f t="shared" si="581"/>
        <v>1</v>
      </c>
      <c r="DF70" s="210">
        <f t="shared" si="582"/>
        <v>12077</v>
      </c>
      <c r="DG70" s="202">
        <f t="shared" si="583"/>
        <v>0</v>
      </c>
      <c r="DJ70" s="461" t="s">
        <v>215</v>
      </c>
      <c r="DK70" s="538">
        <v>5.5</v>
      </c>
      <c r="DL70" s="545" t="s">
        <v>290</v>
      </c>
      <c r="DM70" s="539" t="s">
        <v>145</v>
      </c>
      <c r="DN70" s="536">
        <v>1</v>
      </c>
      <c r="DO70" s="380">
        <v>26040</v>
      </c>
      <c r="DP70" s="537">
        <f t="shared" si="584"/>
        <v>26040</v>
      </c>
      <c r="DQ70" s="162">
        <f t="shared" si="585"/>
        <v>1</v>
      </c>
      <c r="DR70" s="190">
        <f t="shared" si="586"/>
        <v>1</v>
      </c>
      <c r="DS70" s="190">
        <f t="shared" si="587"/>
        <v>1</v>
      </c>
      <c r="DT70" s="190">
        <f t="shared" si="588"/>
        <v>1</v>
      </c>
      <c r="DU70" s="190">
        <f t="shared" si="589"/>
        <v>1</v>
      </c>
      <c r="DV70" s="200">
        <f t="shared" si="590"/>
        <v>1</v>
      </c>
      <c r="DW70" s="210">
        <f t="shared" si="591"/>
        <v>26040</v>
      </c>
      <c r="DX70" s="202">
        <f t="shared" si="592"/>
        <v>0</v>
      </c>
      <c r="EA70" s="461" t="s">
        <v>215</v>
      </c>
      <c r="EB70" s="538">
        <v>5.5</v>
      </c>
      <c r="EC70" s="545" t="s">
        <v>290</v>
      </c>
      <c r="ED70" s="539" t="s">
        <v>145</v>
      </c>
      <c r="EE70" s="536">
        <v>1</v>
      </c>
      <c r="EF70" s="380">
        <v>15700</v>
      </c>
      <c r="EG70" s="381">
        <f t="shared" si="47"/>
        <v>15700</v>
      </c>
      <c r="EH70" s="162">
        <f t="shared" si="593"/>
        <v>1</v>
      </c>
      <c r="EI70" s="190">
        <f t="shared" si="594"/>
        <v>1</v>
      </c>
      <c r="EJ70" s="190">
        <f t="shared" si="595"/>
        <v>1</v>
      </c>
      <c r="EK70" s="190">
        <f t="shared" si="596"/>
        <v>1</v>
      </c>
      <c r="EL70" s="190">
        <f t="shared" si="597"/>
        <v>1</v>
      </c>
      <c r="EM70" s="200">
        <f t="shared" si="598"/>
        <v>1</v>
      </c>
      <c r="EN70" s="210">
        <f t="shared" si="599"/>
        <v>15700</v>
      </c>
      <c r="EO70" s="202">
        <f t="shared" si="600"/>
        <v>0</v>
      </c>
      <c r="ER70" s="461" t="s">
        <v>215</v>
      </c>
      <c r="ES70" s="538">
        <v>5.5</v>
      </c>
      <c r="ET70" s="545" t="s">
        <v>290</v>
      </c>
      <c r="EU70" s="539" t="s">
        <v>145</v>
      </c>
      <c r="EV70" s="536">
        <v>1</v>
      </c>
      <c r="EW70" s="380">
        <v>37530</v>
      </c>
      <c r="EX70" s="537">
        <f t="shared" si="601"/>
        <v>37530</v>
      </c>
      <c r="EY70" s="162">
        <f t="shared" si="602"/>
        <v>1</v>
      </c>
      <c r="EZ70" s="190">
        <f t="shared" si="603"/>
        <v>1</v>
      </c>
      <c r="FA70" s="190">
        <f t="shared" si="604"/>
        <v>1</v>
      </c>
      <c r="FB70" s="190">
        <f t="shared" si="605"/>
        <v>1</v>
      </c>
      <c r="FC70" s="190">
        <f t="shared" si="606"/>
        <v>1</v>
      </c>
      <c r="FD70" s="200">
        <f t="shared" si="607"/>
        <v>1</v>
      </c>
      <c r="FE70" s="210">
        <f t="shared" si="608"/>
        <v>37530</v>
      </c>
      <c r="FF70" s="202">
        <f t="shared" si="609"/>
        <v>0</v>
      </c>
      <c r="FI70" s="461" t="s">
        <v>215</v>
      </c>
      <c r="FJ70" s="538">
        <v>5.5</v>
      </c>
      <c r="FK70" s="545" t="s">
        <v>290</v>
      </c>
      <c r="FL70" s="539" t="s">
        <v>145</v>
      </c>
      <c r="FM70" s="536">
        <v>1</v>
      </c>
      <c r="FN70" s="380">
        <v>182700</v>
      </c>
      <c r="FO70" s="537">
        <f t="shared" si="610"/>
        <v>182700</v>
      </c>
      <c r="FP70" s="162">
        <f t="shared" si="611"/>
        <v>1</v>
      </c>
      <c r="FQ70" s="190">
        <f t="shared" si="612"/>
        <v>1</v>
      </c>
      <c r="FR70" s="190">
        <f t="shared" si="613"/>
        <v>1</v>
      </c>
      <c r="FS70" s="190">
        <f t="shared" si="614"/>
        <v>1</v>
      </c>
      <c r="FT70" s="190">
        <f t="shared" si="615"/>
        <v>1</v>
      </c>
      <c r="FU70" s="200">
        <f t="shared" si="616"/>
        <v>1</v>
      </c>
      <c r="FV70" s="210">
        <f t="shared" si="617"/>
        <v>182700</v>
      </c>
      <c r="FW70" s="202">
        <f t="shared" si="618"/>
        <v>0</v>
      </c>
      <c r="FZ70" s="461" t="s">
        <v>215</v>
      </c>
      <c r="GA70" s="538">
        <v>5.5</v>
      </c>
      <c r="GB70" s="545" t="s">
        <v>290</v>
      </c>
      <c r="GC70" s="539" t="s">
        <v>145</v>
      </c>
      <c r="GD70" s="536">
        <v>1</v>
      </c>
      <c r="GE70" s="582">
        <v>20241</v>
      </c>
      <c r="GF70" s="537">
        <f t="shared" si="619"/>
        <v>20241</v>
      </c>
      <c r="GG70" s="162">
        <f t="shared" si="620"/>
        <v>1</v>
      </c>
      <c r="GH70" s="190">
        <f t="shared" si="621"/>
        <v>1</v>
      </c>
      <c r="GI70" s="190">
        <f t="shared" si="622"/>
        <v>1</v>
      </c>
      <c r="GJ70" s="190">
        <f t="shared" si="623"/>
        <v>1</v>
      </c>
      <c r="GK70" s="190">
        <f t="shared" si="624"/>
        <v>1</v>
      </c>
      <c r="GL70" s="200">
        <f t="shared" si="625"/>
        <v>1</v>
      </c>
      <c r="GM70" s="210">
        <f t="shared" si="626"/>
        <v>20241</v>
      </c>
      <c r="GN70" s="202">
        <f t="shared" si="627"/>
        <v>0</v>
      </c>
      <c r="GQ70" s="461" t="s">
        <v>215</v>
      </c>
      <c r="GR70" s="538">
        <v>5.5</v>
      </c>
      <c r="GS70" s="545" t="s">
        <v>290</v>
      </c>
      <c r="GT70" s="539" t="s">
        <v>145</v>
      </c>
      <c r="GU70" s="536">
        <v>1</v>
      </c>
      <c r="GV70" s="380">
        <v>15000</v>
      </c>
      <c r="GW70" s="537">
        <f t="shared" si="628"/>
        <v>15000</v>
      </c>
      <c r="GX70" s="162">
        <f t="shared" si="629"/>
        <v>1</v>
      </c>
      <c r="GY70" s="190">
        <f t="shared" si="630"/>
        <v>1</v>
      </c>
      <c r="GZ70" s="190">
        <f t="shared" si="631"/>
        <v>1</v>
      </c>
      <c r="HA70" s="190">
        <f t="shared" si="632"/>
        <v>1</v>
      </c>
      <c r="HB70" s="190">
        <f t="shared" si="633"/>
        <v>1</v>
      </c>
      <c r="HC70" s="200">
        <f t="shared" si="634"/>
        <v>1</v>
      </c>
      <c r="HD70" s="210">
        <f t="shared" si="635"/>
        <v>15000</v>
      </c>
      <c r="HE70" s="202">
        <f t="shared" si="636"/>
        <v>0</v>
      </c>
      <c r="HH70" s="461" t="s">
        <v>215</v>
      </c>
      <c r="HI70" s="538">
        <v>5.5</v>
      </c>
      <c r="HJ70" s="545" t="s">
        <v>290</v>
      </c>
      <c r="HK70" s="539" t="s">
        <v>145</v>
      </c>
      <c r="HL70" s="536">
        <v>1</v>
      </c>
      <c r="HM70" s="380">
        <v>22799.999999999996</v>
      </c>
      <c r="HN70" s="537">
        <f t="shared" si="637"/>
        <v>22799.999999999996</v>
      </c>
      <c r="HO70" s="162">
        <f t="shared" si="638"/>
        <v>1</v>
      </c>
      <c r="HP70" s="190">
        <f t="shared" si="639"/>
        <v>1</v>
      </c>
      <c r="HQ70" s="190">
        <f t="shared" si="640"/>
        <v>1</v>
      </c>
      <c r="HR70" s="190">
        <f t="shared" si="641"/>
        <v>1</v>
      </c>
      <c r="HS70" s="190">
        <f t="shared" si="642"/>
        <v>1</v>
      </c>
      <c r="HT70" s="200">
        <f t="shared" si="643"/>
        <v>1</v>
      </c>
      <c r="HU70" s="210">
        <f t="shared" si="644"/>
        <v>22800</v>
      </c>
      <c r="HV70" s="202">
        <f t="shared" si="645"/>
        <v>0</v>
      </c>
      <c r="HY70" s="230"/>
      <c r="HZ70" s="171"/>
      <c r="IA70" s="212"/>
      <c r="IB70" s="228"/>
      <c r="IC70" s="207"/>
      <c r="ID70" s="229"/>
      <c r="IE70" s="209"/>
      <c r="IF70" s="209" t="e">
        <f t="shared" si="79"/>
        <v>#N/A</v>
      </c>
      <c r="IG70" s="199" t="e">
        <f t="shared" si="80"/>
        <v>#N/A</v>
      </c>
      <c r="IH70" s="200" t="e">
        <f t="shared" si="81"/>
        <v>#N/A</v>
      </c>
      <c r="II70" s="200">
        <f t="shared" si="82"/>
        <v>0</v>
      </c>
      <c r="IJ70" s="200">
        <f t="shared" si="83"/>
        <v>0</v>
      </c>
      <c r="IK70" s="200" t="e">
        <f t="shared" si="84"/>
        <v>#N/A</v>
      </c>
      <c r="IL70" s="210">
        <f t="shared" si="85"/>
        <v>0</v>
      </c>
      <c r="IM70" s="202">
        <f t="shared" si="86"/>
        <v>0</v>
      </c>
      <c r="IP70" s="230"/>
      <c r="IQ70" s="171"/>
      <c r="IR70" s="212"/>
      <c r="IS70" s="228"/>
      <c r="IT70" s="207"/>
      <c r="IU70" s="229"/>
      <c r="IV70" s="209"/>
      <c r="IW70" s="209" t="e">
        <f t="shared" si="87"/>
        <v>#N/A</v>
      </c>
      <c r="IX70" s="199" t="e">
        <f t="shared" si="88"/>
        <v>#N/A</v>
      </c>
      <c r="IY70" s="200" t="e">
        <f t="shared" si="89"/>
        <v>#N/A</v>
      </c>
      <c r="IZ70" s="200">
        <f t="shared" si="90"/>
        <v>0</v>
      </c>
      <c r="JA70" s="200">
        <f t="shared" si="91"/>
        <v>0</v>
      </c>
      <c r="JB70" s="200" t="e">
        <f t="shared" si="92"/>
        <v>#N/A</v>
      </c>
      <c r="JC70" s="210">
        <f t="shared" si="93"/>
        <v>0</v>
      </c>
      <c r="JD70" s="202">
        <f t="shared" si="94"/>
        <v>0</v>
      </c>
      <c r="JG70" s="230"/>
      <c r="JH70" s="171"/>
      <c r="JI70" s="212"/>
      <c r="JJ70" s="228"/>
      <c r="JK70" s="207"/>
      <c r="JL70" s="229"/>
      <c r="JM70" s="209"/>
      <c r="JN70" s="209" t="e">
        <f t="shared" si="95"/>
        <v>#N/A</v>
      </c>
      <c r="JO70" s="199" t="e">
        <f t="shared" si="96"/>
        <v>#N/A</v>
      </c>
      <c r="JP70" s="200" t="e">
        <f t="shared" si="97"/>
        <v>#N/A</v>
      </c>
      <c r="JQ70" s="200">
        <f t="shared" si="98"/>
        <v>0</v>
      </c>
      <c r="JR70" s="200">
        <f t="shared" si="99"/>
        <v>0</v>
      </c>
      <c r="JS70" s="200" t="e">
        <f t="shared" si="100"/>
        <v>#N/A</v>
      </c>
      <c r="JT70" s="210">
        <f t="shared" si="101"/>
        <v>0</v>
      </c>
      <c r="JU70" s="202">
        <f t="shared" si="102"/>
        <v>0</v>
      </c>
      <c r="JX70" s="230"/>
      <c r="JY70" s="171"/>
      <c r="JZ70" s="212"/>
      <c r="KA70" s="228"/>
      <c r="KB70" s="207"/>
      <c r="KC70" s="229"/>
      <c r="KD70" s="209"/>
      <c r="KE70" s="209" t="e">
        <f t="shared" si="103"/>
        <v>#N/A</v>
      </c>
      <c r="KF70" s="199" t="e">
        <f t="shared" si="104"/>
        <v>#N/A</v>
      </c>
      <c r="KG70" s="200" t="e">
        <f t="shared" si="105"/>
        <v>#N/A</v>
      </c>
      <c r="KH70" s="200">
        <f t="shared" si="106"/>
        <v>0</v>
      </c>
      <c r="KI70" s="200">
        <f t="shared" si="107"/>
        <v>0</v>
      </c>
      <c r="KJ70" s="200" t="e">
        <f t="shared" si="108"/>
        <v>#N/A</v>
      </c>
      <c r="KK70" s="210">
        <f t="shared" si="109"/>
        <v>0</v>
      </c>
      <c r="KL70" s="202">
        <f t="shared" si="110"/>
        <v>0</v>
      </c>
      <c r="KO70" s="230"/>
      <c r="KP70" s="171"/>
      <c r="KQ70" s="212"/>
      <c r="KR70" s="228"/>
      <c r="KS70" s="207"/>
      <c r="KT70" s="229"/>
      <c r="KU70" s="209"/>
      <c r="KV70" s="209" t="e">
        <f t="shared" si="111"/>
        <v>#N/A</v>
      </c>
      <c r="KW70" s="199" t="e">
        <f t="shared" si="112"/>
        <v>#N/A</v>
      </c>
      <c r="KX70" s="200" t="e">
        <f t="shared" si="113"/>
        <v>#N/A</v>
      </c>
      <c r="KY70" s="200">
        <f t="shared" si="114"/>
        <v>0</v>
      </c>
      <c r="KZ70" s="200">
        <f t="shared" si="115"/>
        <v>0</v>
      </c>
      <c r="LA70" s="200" t="e">
        <f t="shared" si="116"/>
        <v>#N/A</v>
      </c>
      <c r="LB70" s="210">
        <f t="shared" si="117"/>
        <v>0</v>
      </c>
      <c r="LC70" s="202">
        <f t="shared" si="118"/>
        <v>0</v>
      </c>
      <c r="LF70" s="230"/>
      <c r="LG70" s="171"/>
      <c r="LH70" s="212"/>
      <c r="LI70" s="228"/>
      <c r="LJ70" s="207"/>
      <c r="LK70" s="229"/>
      <c r="LL70" s="209"/>
      <c r="LM70" s="209" t="e">
        <f t="shared" si="119"/>
        <v>#N/A</v>
      </c>
      <c r="LN70" s="199" t="e">
        <f t="shared" si="120"/>
        <v>#N/A</v>
      </c>
      <c r="LO70" s="200" t="e">
        <f t="shared" si="121"/>
        <v>#N/A</v>
      </c>
      <c r="LP70" s="200">
        <f t="shared" si="122"/>
        <v>0</v>
      </c>
      <c r="LQ70" s="200">
        <f t="shared" si="123"/>
        <v>0</v>
      </c>
      <c r="LR70" s="200" t="e">
        <f t="shared" si="124"/>
        <v>#N/A</v>
      </c>
      <c r="LS70" s="210">
        <f t="shared" si="125"/>
        <v>0</v>
      </c>
      <c r="LT70" s="202">
        <f t="shared" si="126"/>
        <v>0</v>
      </c>
      <c r="LW70" s="230"/>
      <c r="LX70" s="171"/>
      <c r="LY70" s="212"/>
      <c r="LZ70" s="228"/>
      <c r="MA70" s="207"/>
      <c r="MB70" s="229"/>
      <c r="MC70" s="209"/>
      <c r="MD70" s="209" t="e">
        <f t="shared" si="127"/>
        <v>#N/A</v>
      </c>
      <c r="ME70" s="199" t="e">
        <f t="shared" si="128"/>
        <v>#N/A</v>
      </c>
      <c r="MF70" s="200" t="e">
        <f t="shared" si="129"/>
        <v>#N/A</v>
      </c>
      <c r="MG70" s="200">
        <f t="shared" si="130"/>
        <v>0</v>
      </c>
      <c r="MH70" s="200">
        <f t="shared" si="131"/>
        <v>0</v>
      </c>
      <c r="MI70" s="200" t="e">
        <f t="shared" si="132"/>
        <v>#N/A</v>
      </c>
      <c r="MJ70" s="210">
        <f t="shared" si="133"/>
        <v>0</v>
      </c>
      <c r="MK70" s="202">
        <f t="shared" si="134"/>
        <v>0</v>
      </c>
      <c r="MN70" s="230"/>
      <c r="MO70" s="171"/>
      <c r="MP70" s="212"/>
      <c r="MQ70" s="228"/>
      <c r="MR70" s="207"/>
      <c r="MS70" s="229"/>
      <c r="MT70" s="209"/>
      <c r="MU70" s="209" t="e">
        <f t="shared" si="135"/>
        <v>#N/A</v>
      </c>
      <c r="MV70" s="199" t="e">
        <f t="shared" si="136"/>
        <v>#N/A</v>
      </c>
      <c r="MW70" s="200" t="e">
        <f t="shared" si="137"/>
        <v>#N/A</v>
      </c>
      <c r="MX70" s="200">
        <f t="shared" si="138"/>
        <v>0</v>
      </c>
      <c r="MY70" s="200">
        <f t="shared" si="139"/>
        <v>0</v>
      </c>
      <c r="MZ70" s="200" t="e">
        <f t="shared" si="140"/>
        <v>#N/A</v>
      </c>
      <c r="NA70" s="210">
        <f t="shared" si="141"/>
        <v>0</v>
      </c>
      <c r="NB70" s="202">
        <f t="shared" si="142"/>
        <v>0</v>
      </c>
      <c r="NE70" s="230"/>
      <c r="NF70" s="171"/>
      <c r="NG70" s="212"/>
      <c r="NH70" s="228"/>
      <c r="NI70" s="207"/>
      <c r="NJ70" s="229"/>
      <c r="NK70" s="209"/>
      <c r="NL70" s="209" t="e">
        <f t="shared" si="143"/>
        <v>#N/A</v>
      </c>
      <c r="NM70" s="199" t="e">
        <f t="shared" si="144"/>
        <v>#N/A</v>
      </c>
      <c r="NN70" s="200" t="e">
        <f t="shared" si="145"/>
        <v>#N/A</v>
      </c>
      <c r="NO70" s="200">
        <f t="shared" si="146"/>
        <v>0</v>
      </c>
      <c r="NP70" s="200">
        <f t="shared" si="147"/>
        <v>0</v>
      </c>
      <c r="NQ70" s="200" t="e">
        <f t="shared" si="148"/>
        <v>#N/A</v>
      </c>
      <c r="NR70" s="210">
        <f t="shared" si="149"/>
        <v>0</v>
      </c>
      <c r="NS70" s="202">
        <f t="shared" si="150"/>
        <v>0</v>
      </c>
      <c r="NV70" s="230"/>
      <c r="NW70" s="171"/>
      <c r="NX70" s="212"/>
      <c r="NY70" s="228"/>
      <c r="NZ70" s="207"/>
      <c r="OA70" s="229"/>
      <c r="OB70" s="209"/>
      <c r="OC70" s="209" t="e">
        <f t="shared" si="151"/>
        <v>#N/A</v>
      </c>
      <c r="OD70" s="199" t="e">
        <f t="shared" si="152"/>
        <v>#N/A</v>
      </c>
      <c r="OE70" s="200" t="e">
        <f t="shared" si="153"/>
        <v>#N/A</v>
      </c>
      <c r="OF70" s="200">
        <f t="shared" si="154"/>
        <v>0</v>
      </c>
      <c r="OG70" s="200">
        <f t="shared" si="155"/>
        <v>0</v>
      </c>
      <c r="OH70" s="200" t="e">
        <f t="shared" si="156"/>
        <v>#N/A</v>
      </c>
      <c r="OI70" s="210">
        <f t="shared" si="157"/>
        <v>0</v>
      </c>
      <c r="OJ70" s="202">
        <f t="shared" si="158"/>
        <v>0</v>
      </c>
      <c r="OM70" s="230"/>
      <c r="ON70" s="171"/>
      <c r="OO70" s="212"/>
      <c r="OP70" s="228"/>
      <c r="OQ70" s="207"/>
      <c r="OR70" s="229"/>
      <c r="OS70" s="209"/>
      <c r="OT70" s="209" t="e">
        <f t="shared" si="159"/>
        <v>#N/A</v>
      </c>
      <c r="OU70" s="199" t="e">
        <f t="shared" si="160"/>
        <v>#N/A</v>
      </c>
      <c r="OV70" s="200" t="e">
        <f t="shared" si="161"/>
        <v>#N/A</v>
      </c>
      <c r="OW70" s="200">
        <f t="shared" si="162"/>
        <v>0</v>
      </c>
      <c r="OX70" s="200">
        <f t="shared" si="163"/>
        <v>0</v>
      </c>
      <c r="OY70" s="200" t="e">
        <f t="shared" si="164"/>
        <v>#N/A</v>
      </c>
      <c r="OZ70" s="210">
        <f t="shared" si="165"/>
        <v>0</v>
      </c>
      <c r="PA70" s="202">
        <f t="shared" si="166"/>
        <v>0</v>
      </c>
      <c r="PD70" s="230"/>
      <c r="PE70" s="171"/>
      <c r="PF70" s="212"/>
      <c r="PG70" s="228"/>
      <c r="PH70" s="207"/>
      <c r="PI70" s="229"/>
      <c r="PJ70" s="209"/>
      <c r="PK70" s="209" t="e">
        <f t="shared" si="167"/>
        <v>#N/A</v>
      </c>
      <c r="PL70" s="199" t="e">
        <f t="shared" si="168"/>
        <v>#N/A</v>
      </c>
      <c r="PM70" s="200" t="e">
        <f t="shared" si="169"/>
        <v>#N/A</v>
      </c>
      <c r="PN70" s="200">
        <f t="shared" si="170"/>
        <v>0</v>
      </c>
      <c r="PO70" s="200">
        <f t="shared" si="171"/>
        <v>0</v>
      </c>
      <c r="PP70" s="200" t="e">
        <f t="shared" si="172"/>
        <v>#N/A</v>
      </c>
      <c r="PQ70" s="210">
        <f t="shared" si="173"/>
        <v>0</v>
      </c>
      <c r="PR70" s="202">
        <f t="shared" si="174"/>
        <v>0</v>
      </c>
      <c r="PU70" s="230"/>
      <c r="PV70" s="171"/>
      <c r="PW70" s="212"/>
      <c r="PX70" s="228"/>
      <c r="PY70" s="207"/>
      <c r="PZ70" s="229"/>
      <c r="QA70" s="209"/>
      <c r="QB70" s="209" t="e">
        <f t="shared" si="175"/>
        <v>#N/A</v>
      </c>
      <c r="QC70" s="199" t="e">
        <f t="shared" si="176"/>
        <v>#N/A</v>
      </c>
      <c r="QD70" s="200" t="e">
        <f t="shared" si="177"/>
        <v>#N/A</v>
      </c>
      <c r="QE70" s="200">
        <f t="shared" si="178"/>
        <v>0</v>
      </c>
      <c r="QF70" s="200">
        <f t="shared" si="179"/>
        <v>0</v>
      </c>
      <c r="QG70" s="200" t="e">
        <f t="shared" si="180"/>
        <v>#N/A</v>
      </c>
      <c r="QH70" s="210">
        <f t="shared" si="181"/>
        <v>0</v>
      </c>
      <c r="QI70" s="202">
        <f t="shared" si="182"/>
        <v>0</v>
      </c>
      <c r="QL70" s="230"/>
      <c r="QM70" s="171"/>
      <c r="QN70" s="212"/>
      <c r="QO70" s="228"/>
      <c r="QP70" s="207"/>
      <c r="QQ70" s="229"/>
      <c r="QR70" s="209"/>
      <c r="QS70" s="209" t="e">
        <f t="shared" si="183"/>
        <v>#N/A</v>
      </c>
      <c r="QT70" s="199" t="e">
        <f t="shared" si="184"/>
        <v>#N/A</v>
      </c>
      <c r="QU70" s="200" t="e">
        <f t="shared" si="185"/>
        <v>#N/A</v>
      </c>
      <c r="QV70" s="200">
        <f t="shared" si="186"/>
        <v>0</v>
      </c>
      <c r="QW70" s="200">
        <f t="shared" si="187"/>
        <v>0</v>
      </c>
      <c r="QX70" s="200" t="e">
        <f t="shared" si="188"/>
        <v>#N/A</v>
      </c>
      <c r="QY70" s="210">
        <f t="shared" si="189"/>
        <v>0</v>
      </c>
      <c r="QZ70" s="202">
        <f t="shared" si="190"/>
        <v>0</v>
      </c>
      <c r="RC70" s="230"/>
      <c r="RD70" s="171"/>
      <c r="RE70" s="212"/>
      <c r="RF70" s="228"/>
      <c r="RG70" s="207"/>
      <c r="RH70" s="229"/>
      <c r="RI70" s="209"/>
      <c r="RJ70" s="209" t="e">
        <f t="shared" si="191"/>
        <v>#N/A</v>
      </c>
      <c r="RK70" s="199" t="e">
        <f t="shared" si="192"/>
        <v>#N/A</v>
      </c>
      <c r="RL70" s="200" t="e">
        <f t="shared" si="193"/>
        <v>#N/A</v>
      </c>
      <c r="RM70" s="200">
        <f t="shared" si="194"/>
        <v>0</v>
      </c>
      <c r="RN70" s="200">
        <f t="shared" si="195"/>
        <v>0</v>
      </c>
      <c r="RO70" s="200" t="e">
        <f t="shared" si="196"/>
        <v>#N/A</v>
      </c>
      <c r="RP70" s="210">
        <f t="shared" si="197"/>
        <v>0</v>
      </c>
      <c r="RQ70" s="202">
        <f t="shared" si="198"/>
        <v>0</v>
      </c>
      <c r="RT70" s="230"/>
      <c r="RU70" s="171"/>
      <c r="RV70" s="212"/>
      <c r="RW70" s="228"/>
      <c r="RX70" s="207"/>
      <c r="RY70" s="229"/>
      <c r="RZ70" s="209"/>
      <c r="SA70" s="209" t="e">
        <f t="shared" si="199"/>
        <v>#N/A</v>
      </c>
      <c r="SB70" s="199" t="e">
        <f t="shared" si="200"/>
        <v>#N/A</v>
      </c>
      <c r="SC70" s="200" t="e">
        <f t="shared" si="201"/>
        <v>#N/A</v>
      </c>
      <c r="SD70" s="200">
        <f t="shared" si="202"/>
        <v>0</v>
      </c>
      <c r="SE70" s="200">
        <f t="shared" si="203"/>
        <v>0</v>
      </c>
      <c r="SF70" s="200" t="e">
        <f t="shared" si="204"/>
        <v>#N/A</v>
      </c>
      <c r="SG70" s="210">
        <f t="shared" si="205"/>
        <v>0</v>
      </c>
      <c r="SH70" s="202">
        <f t="shared" si="206"/>
        <v>0</v>
      </c>
      <c r="SK70" s="230"/>
      <c r="SL70" s="171"/>
      <c r="SM70" s="212"/>
      <c r="SN70" s="228"/>
      <c r="SO70" s="207"/>
      <c r="SP70" s="229"/>
      <c r="SQ70" s="209"/>
      <c r="SR70" s="209" t="e">
        <f t="shared" si="207"/>
        <v>#N/A</v>
      </c>
      <c r="SS70" s="199" t="e">
        <f t="shared" si="208"/>
        <v>#N/A</v>
      </c>
      <c r="ST70" s="200" t="e">
        <f t="shared" si="209"/>
        <v>#N/A</v>
      </c>
      <c r="SU70" s="200">
        <f t="shared" si="210"/>
        <v>0</v>
      </c>
      <c r="SV70" s="200">
        <f t="shared" si="211"/>
        <v>0</v>
      </c>
      <c r="SW70" s="200" t="e">
        <f t="shared" si="212"/>
        <v>#N/A</v>
      </c>
      <c r="SX70" s="210">
        <f t="shared" si="213"/>
        <v>0</v>
      </c>
      <c r="SY70" s="202">
        <f t="shared" si="214"/>
        <v>0</v>
      </c>
    </row>
    <row r="71" spans="2:519" ht="75" customHeight="1" thickTop="1" thickBot="1">
      <c r="B71" s="203" t="s">
        <v>215</v>
      </c>
      <c r="C71" s="230">
        <v>5.6</v>
      </c>
      <c r="D71" s="171" t="s">
        <v>291</v>
      </c>
      <c r="E71" s="205" t="s">
        <v>222</v>
      </c>
      <c r="F71" s="228">
        <v>1</v>
      </c>
      <c r="G71" s="207">
        <v>0</v>
      </c>
      <c r="H71" s="229">
        <f t="shared" si="536"/>
        <v>0</v>
      </c>
      <c r="I71" s="646"/>
      <c r="L71" s="375" t="s">
        <v>215</v>
      </c>
      <c r="M71" s="403">
        <v>5.6</v>
      </c>
      <c r="N71" s="415" t="s">
        <v>291</v>
      </c>
      <c r="O71" s="378" t="s">
        <v>222</v>
      </c>
      <c r="P71" s="401">
        <v>1</v>
      </c>
      <c r="Q71" s="380">
        <v>50000</v>
      </c>
      <c r="R71" s="402">
        <f t="shared" si="537"/>
        <v>50000</v>
      </c>
      <c r="S71" s="162">
        <f t="shared" si="538"/>
        <v>1</v>
      </c>
      <c r="T71" s="190">
        <f t="shared" si="11"/>
        <v>1</v>
      </c>
      <c r="U71" s="190">
        <f t="shared" si="216"/>
        <v>1</v>
      </c>
      <c r="V71" s="190">
        <f t="shared" si="12"/>
        <v>1</v>
      </c>
      <c r="W71" s="190">
        <f t="shared" si="13"/>
        <v>1</v>
      </c>
      <c r="X71" s="200">
        <f t="shared" si="14"/>
        <v>1</v>
      </c>
      <c r="Y71" s="210">
        <f t="shared" si="15"/>
        <v>50000</v>
      </c>
      <c r="Z71" s="202">
        <f t="shared" si="16"/>
        <v>0</v>
      </c>
      <c r="AA71" s="185"/>
      <c r="AB71" s="185"/>
      <c r="AC71" s="375" t="s">
        <v>215</v>
      </c>
      <c r="AD71" s="403">
        <v>5.6</v>
      </c>
      <c r="AE71" s="415" t="s">
        <v>291</v>
      </c>
      <c r="AF71" s="378" t="s">
        <v>222</v>
      </c>
      <c r="AG71" s="401">
        <v>1</v>
      </c>
      <c r="AH71" s="380">
        <v>70965</v>
      </c>
      <c r="AI71" s="402">
        <f t="shared" si="539"/>
        <v>70965</v>
      </c>
      <c r="AJ71" s="162">
        <f t="shared" si="540"/>
        <v>1</v>
      </c>
      <c r="AK71" s="190">
        <f t="shared" si="541"/>
        <v>1</v>
      </c>
      <c r="AL71" s="190">
        <f t="shared" si="542"/>
        <v>1</v>
      </c>
      <c r="AM71" s="190">
        <f t="shared" si="543"/>
        <v>1</v>
      </c>
      <c r="AN71" s="190">
        <f t="shared" si="544"/>
        <v>1</v>
      </c>
      <c r="AO71" s="200">
        <f t="shared" si="545"/>
        <v>1</v>
      </c>
      <c r="AP71" s="210">
        <f t="shared" si="546"/>
        <v>70965</v>
      </c>
      <c r="AQ71" s="202">
        <f t="shared" si="547"/>
        <v>0</v>
      </c>
      <c r="AR71" s="185"/>
      <c r="AS71" s="185"/>
      <c r="AT71" s="461" t="s">
        <v>215</v>
      </c>
      <c r="AU71" s="478">
        <v>5.6</v>
      </c>
      <c r="AV71" s="171" t="s">
        <v>291</v>
      </c>
      <c r="AW71" s="463" t="s">
        <v>222</v>
      </c>
      <c r="AX71" s="464">
        <v>1</v>
      </c>
      <c r="AY71" s="455">
        <v>13000</v>
      </c>
      <c r="AZ71" s="466">
        <f t="shared" si="548"/>
        <v>13000</v>
      </c>
      <c r="BA71" s="162">
        <f t="shared" si="549"/>
        <v>1</v>
      </c>
      <c r="BB71" s="190">
        <f t="shared" si="550"/>
        <v>1</v>
      </c>
      <c r="BC71" s="190">
        <f t="shared" si="551"/>
        <v>1</v>
      </c>
      <c r="BD71" s="190">
        <f t="shared" si="552"/>
        <v>1</v>
      </c>
      <c r="BE71" s="190">
        <f t="shared" si="553"/>
        <v>1</v>
      </c>
      <c r="BF71" s="200">
        <f t="shared" si="554"/>
        <v>1</v>
      </c>
      <c r="BG71" s="210">
        <f t="shared" si="555"/>
        <v>13000</v>
      </c>
      <c r="BH71" s="202">
        <f t="shared" si="556"/>
        <v>0</v>
      </c>
      <c r="BK71" s="461" t="s">
        <v>215</v>
      </c>
      <c r="BL71" s="538">
        <v>5.6</v>
      </c>
      <c r="BM71" s="545" t="s">
        <v>291</v>
      </c>
      <c r="BN71" s="523" t="s">
        <v>222</v>
      </c>
      <c r="BO71" s="536">
        <v>1</v>
      </c>
      <c r="BP71" s="380">
        <v>40371.854999999996</v>
      </c>
      <c r="BQ71" s="537">
        <f t="shared" si="557"/>
        <v>40371.854999999996</v>
      </c>
      <c r="BR71" s="162">
        <f t="shared" si="558"/>
        <v>1</v>
      </c>
      <c r="BS71" s="190">
        <f t="shared" si="559"/>
        <v>1</v>
      </c>
      <c r="BT71" s="190">
        <f t="shared" si="560"/>
        <v>1</v>
      </c>
      <c r="BU71" s="190">
        <f t="shared" si="561"/>
        <v>1</v>
      </c>
      <c r="BV71" s="190">
        <f t="shared" si="562"/>
        <v>1</v>
      </c>
      <c r="BW71" s="200">
        <f t="shared" si="563"/>
        <v>1</v>
      </c>
      <c r="BX71" s="210">
        <f t="shared" si="564"/>
        <v>40372</v>
      </c>
      <c r="BY71" s="202">
        <f t="shared" si="565"/>
        <v>-0.14500000000407454</v>
      </c>
      <c r="CB71" s="461" t="s">
        <v>215</v>
      </c>
      <c r="CC71" s="538">
        <v>5.6</v>
      </c>
      <c r="CD71" s="545" t="s">
        <v>291</v>
      </c>
      <c r="CE71" s="523" t="s">
        <v>222</v>
      </c>
      <c r="CF71" s="536">
        <v>1</v>
      </c>
      <c r="CG71" s="380">
        <v>60000</v>
      </c>
      <c r="CH71" s="537">
        <f t="shared" si="566"/>
        <v>60000</v>
      </c>
      <c r="CI71" s="162">
        <f t="shared" si="567"/>
        <v>1</v>
      </c>
      <c r="CJ71" s="190">
        <f t="shared" si="568"/>
        <v>1</v>
      </c>
      <c r="CK71" s="190">
        <f t="shared" si="569"/>
        <v>1</v>
      </c>
      <c r="CL71" s="190">
        <f t="shared" si="570"/>
        <v>1</v>
      </c>
      <c r="CM71" s="190">
        <f t="shared" si="571"/>
        <v>1</v>
      </c>
      <c r="CN71" s="200">
        <f t="shared" si="572"/>
        <v>1</v>
      </c>
      <c r="CO71" s="210">
        <f t="shared" si="573"/>
        <v>60000</v>
      </c>
      <c r="CP71" s="202">
        <f t="shared" si="574"/>
        <v>0</v>
      </c>
      <c r="CS71" s="461" t="s">
        <v>215</v>
      </c>
      <c r="CT71" s="538">
        <v>5.6</v>
      </c>
      <c r="CU71" s="545" t="s">
        <v>291</v>
      </c>
      <c r="CV71" s="523" t="s">
        <v>222</v>
      </c>
      <c r="CW71" s="536">
        <v>1</v>
      </c>
      <c r="CX71" s="565">
        <v>179001</v>
      </c>
      <c r="CY71" s="537">
        <f t="shared" si="575"/>
        <v>179001</v>
      </c>
      <c r="CZ71" s="162">
        <f t="shared" si="576"/>
        <v>1</v>
      </c>
      <c r="DA71" s="190">
        <f t="shared" si="577"/>
        <v>1</v>
      </c>
      <c r="DB71" s="190">
        <f t="shared" si="578"/>
        <v>1</v>
      </c>
      <c r="DC71" s="190">
        <f t="shared" si="579"/>
        <v>1</v>
      </c>
      <c r="DD71" s="190">
        <f t="shared" si="580"/>
        <v>1</v>
      </c>
      <c r="DE71" s="200">
        <f t="shared" si="581"/>
        <v>1</v>
      </c>
      <c r="DF71" s="210">
        <f t="shared" si="582"/>
        <v>179001</v>
      </c>
      <c r="DG71" s="202">
        <f t="shared" si="583"/>
        <v>0</v>
      </c>
      <c r="DJ71" s="461" t="s">
        <v>215</v>
      </c>
      <c r="DK71" s="538">
        <v>5.6</v>
      </c>
      <c r="DL71" s="545" t="s">
        <v>291</v>
      </c>
      <c r="DM71" s="523" t="s">
        <v>222</v>
      </c>
      <c r="DN71" s="536">
        <v>1</v>
      </c>
      <c r="DO71" s="380">
        <v>81824.376000000004</v>
      </c>
      <c r="DP71" s="537">
        <f t="shared" si="584"/>
        <v>81824.376000000004</v>
      </c>
      <c r="DQ71" s="162">
        <f t="shared" si="585"/>
        <v>1</v>
      </c>
      <c r="DR71" s="190">
        <f t="shared" si="586"/>
        <v>1</v>
      </c>
      <c r="DS71" s="190">
        <f t="shared" si="587"/>
        <v>1</v>
      </c>
      <c r="DT71" s="190">
        <f t="shared" si="588"/>
        <v>1</v>
      </c>
      <c r="DU71" s="190">
        <f t="shared" si="589"/>
        <v>1</v>
      </c>
      <c r="DV71" s="200">
        <f t="shared" si="590"/>
        <v>1</v>
      </c>
      <c r="DW71" s="210">
        <f t="shared" si="591"/>
        <v>81824</v>
      </c>
      <c r="DX71" s="202">
        <f t="shared" si="592"/>
        <v>0.37600000000384171</v>
      </c>
      <c r="EA71" s="461" t="s">
        <v>215</v>
      </c>
      <c r="EB71" s="538">
        <v>5.6</v>
      </c>
      <c r="EC71" s="545" t="s">
        <v>291</v>
      </c>
      <c r="ED71" s="523" t="s">
        <v>222</v>
      </c>
      <c r="EE71" s="536">
        <v>1</v>
      </c>
      <c r="EF71" s="380">
        <v>265000</v>
      </c>
      <c r="EG71" s="381">
        <f t="shared" si="47"/>
        <v>265000</v>
      </c>
      <c r="EH71" s="162">
        <f t="shared" si="593"/>
        <v>1</v>
      </c>
      <c r="EI71" s="190">
        <f t="shared" si="594"/>
        <v>1</v>
      </c>
      <c r="EJ71" s="190">
        <f t="shared" si="595"/>
        <v>1</v>
      </c>
      <c r="EK71" s="190">
        <f t="shared" si="596"/>
        <v>1</v>
      </c>
      <c r="EL71" s="190">
        <f t="shared" si="597"/>
        <v>1</v>
      </c>
      <c r="EM71" s="200">
        <f t="shared" si="598"/>
        <v>1</v>
      </c>
      <c r="EN71" s="210">
        <f t="shared" si="599"/>
        <v>265000</v>
      </c>
      <c r="EO71" s="202">
        <f t="shared" si="600"/>
        <v>0</v>
      </c>
      <c r="ER71" s="461" t="s">
        <v>215</v>
      </c>
      <c r="ES71" s="538">
        <v>5.6</v>
      </c>
      <c r="ET71" s="545" t="s">
        <v>291</v>
      </c>
      <c r="EU71" s="523" t="s">
        <v>222</v>
      </c>
      <c r="EV71" s="536">
        <v>1</v>
      </c>
      <c r="EW71" s="380">
        <v>40171</v>
      </c>
      <c r="EX71" s="537">
        <f t="shared" si="601"/>
        <v>40171</v>
      </c>
      <c r="EY71" s="162">
        <f t="shared" si="602"/>
        <v>1</v>
      </c>
      <c r="EZ71" s="190">
        <f t="shared" si="603"/>
        <v>1</v>
      </c>
      <c r="FA71" s="190">
        <f t="shared" si="604"/>
        <v>1</v>
      </c>
      <c r="FB71" s="190">
        <f t="shared" si="605"/>
        <v>1</v>
      </c>
      <c r="FC71" s="190">
        <f t="shared" si="606"/>
        <v>1</v>
      </c>
      <c r="FD71" s="200">
        <f t="shared" si="607"/>
        <v>1</v>
      </c>
      <c r="FE71" s="210">
        <f t="shared" si="608"/>
        <v>40171</v>
      </c>
      <c r="FF71" s="202">
        <f t="shared" si="609"/>
        <v>0</v>
      </c>
      <c r="FI71" s="461" t="s">
        <v>215</v>
      </c>
      <c r="FJ71" s="538">
        <v>5.6</v>
      </c>
      <c r="FK71" s="545" t="s">
        <v>291</v>
      </c>
      <c r="FL71" s="523" t="s">
        <v>222</v>
      </c>
      <c r="FM71" s="536">
        <v>1</v>
      </c>
      <c r="FN71" s="380">
        <v>51778</v>
      </c>
      <c r="FO71" s="537">
        <f t="shared" si="610"/>
        <v>51778</v>
      </c>
      <c r="FP71" s="162">
        <f t="shared" si="611"/>
        <v>1</v>
      </c>
      <c r="FQ71" s="190">
        <f t="shared" si="612"/>
        <v>1</v>
      </c>
      <c r="FR71" s="190">
        <f t="shared" si="613"/>
        <v>1</v>
      </c>
      <c r="FS71" s="190">
        <f t="shared" si="614"/>
        <v>1</v>
      </c>
      <c r="FT71" s="190">
        <f t="shared" si="615"/>
        <v>1</v>
      </c>
      <c r="FU71" s="200">
        <f t="shared" si="616"/>
        <v>1</v>
      </c>
      <c r="FV71" s="210">
        <f t="shared" si="617"/>
        <v>51778</v>
      </c>
      <c r="FW71" s="202">
        <f t="shared" si="618"/>
        <v>0</v>
      </c>
      <c r="FZ71" s="461" t="s">
        <v>215</v>
      </c>
      <c r="GA71" s="538">
        <v>5.6</v>
      </c>
      <c r="GB71" s="545" t="s">
        <v>291</v>
      </c>
      <c r="GC71" s="523" t="s">
        <v>222</v>
      </c>
      <c r="GD71" s="536">
        <v>1</v>
      </c>
      <c r="GE71" s="582">
        <v>71144</v>
      </c>
      <c r="GF71" s="537">
        <f t="shared" si="619"/>
        <v>71144</v>
      </c>
      <c r="GG71" s="162">
        <f t="shared" si="620"/>
        <v>1</v>
      </c>
      <c r="GH71" s="190">
        <f t="shared" si="621"/>
        <v>1</v>
      </c>
      <c r="GI71" s="190">
        <f t="shared" si="622"/>
        <v>1</v>
      </c>
      <c r="GJ71" s="190">
        <f t="shared" si="623"/>
        <v>1</v>
      </c>
      <c r="GK71" s="190">
        <f t="shared" si="624"/>
        <v>1</v>
      </c>
      <c r="GL71" s="200">
        <f t="shared" si="625"/>
        <v>1</v>
      </c>
      <c r="GM71" s="210">
        <f t="shared" si="626"/>
        <v>71144</v>
      </c>
      <c r="GN71" s="202">
        <f t="shared" si="627"/>
        <v>0</v>
      </c>
      <c r="GQ71" s="461" t="s">
        <v>215</v>
      </c>
      <c r="GR71" s="538">
        <v>5.6</v>
      </c>
      <c r="GS71" s="545" t="s">
        <v>291</v>
      </c>
      <c r="GT71" s="523" t="s">
        <v>222</v>
      </c>
      <c r="GU71" s="536">
        <v>1</v>
      </c>
      <c r="GV71" s="380">
        <v>70000</v>
      </c>
      <c r="GW71" s="537">
        <f t="shared" si="628"/>
        <v>70000</v>
      </c>
      <c r="GX71" s="162">
        <f t="shared" si="629"/>
        <v>1</v>
      </c>
      <c r="GY71" s="190">
        <f t="shared" si="630"/>
        <v>1</v>
      </c>
      <c r="GZ71" s="190">
        <f t="shared" si="631"/>
        <v>1</v>
      </c>
      <c r="HA71" s="190">
        <f t="shared" si="632"/>
        <v>1</v>
      </c>
      <c r="HB71" s="190">
        <f t="shared" si="633"/>
        <v>1</v>
      </c>
      <c r="HC71" s="200">
        <f t="shared" si="634"/>
        <v>1</v>
      </c>
      <c r="HD71" s="210">
        <f t="shared" si="635"/>
        <v>70000</v>
      </c>
      <c r="HE71" s="202">
        <f t="shared" si="636"/>
        <v>0</v>
      </c>
      <c r="HH71" s="461" t="s">
        <v>215</v>
      </c>
      <c r="HI71" s="538">
        <v>5.6</v>
      </c>
      <c r="HJ71" s="545" t="s">
        <v>291</v>
      </c>
      <c r="HK71" s="523" t="s">
        <v>222</v>
      </c>
      <c r="HL71" s="536">
        <v>1</v>
      </c>
      <c r="HM71" s="380">
        <v>47879.999999999993</v>
      </c>
      <c r="HN71" s="537">
        <f t="shared" si="637"/>
        <v>47879.999999999993</v>
      </c>
      <c r="HO71" s="162">
        <f t="shared" si="638"/>
        <v>1</v>
      </c>
      <c r="HP71" s="190">
        <f t="shared" si="639"/>
        <v>1</v>
      </c>
      <c r="HQ71" s="190">
        <f t="shared" si="640"/>
        <v>1</v>
      </c>
      <c r="HR71" s="190">
        <f t="shared" si="641"/>
        <v>1</v>
      </c>
      <c r="HS71" s="190">
        <f t="shared" si="642"/>
        <v>1</v>
      </c>
      <c r="HT71" s="200">
        <f t="shared" si="643"/>
        <v>1</v>
      </c>
      <c r="HU71" s="210">
        <f t="shared" si="644"/>
        <v>47880</v>
      </c>
      <c r="HV71" s="202">
        <f t="shared" si="645"/>
        <v>0</v>
      </c>
      <c r="HY71" s="230"/>
      <c r="HZ71" s="171"/>
      <c r="IA71" s="212"/>
      <c r="IB71" s="228"/>
      <c r="IC71" s="207"/>
      <c r="ID71" s="229"/>
      <c r="IE71" s="225"/>
      <c r="IF71" s="209" t="e">
        <f t="shared" si="79"/>
        <v>#N/A</v>
      </c>
      <c r="IG71" s="199" t="e">
        <f t="shared" si="80"/>
        <v>#N/A</v>
      </c>
      <c r="IH71" s="200" t="e">
        <f t="shared" si="81"/>
        <v>#N/A</v>
      </c>
      <c r="II71" s="200">
        <f t="shared" si="82"/>
        <v>0</v>
      </c>
      <c r="IJ71" s="200">
        <f t="shared" si="83"/>
        <v>0</v>
      </c>
      <c r="IK71" s="200" t="e">
        <f t="shared" si="84"/>
        <v>#N/A</v>
      </c>
      <c r="IL71" s="210">
        <f t="shared" si="85"/>
        <v>0</v>
      </c>
      <c r="IM71" s="202">
        <f t="shared" si="86"/>
        <v>0</v>
      </c>
      <c r="IP71" s="230"/>
      <c r="IQ71" s="171"/>
      <c r="IR71" s="212"/>
      <c r="IS71" s="228"/>
      <c r="IT71" s="207"/>
      <c r="IU71" s="229"/>
      <c r="IV71" s="225"/>
      <c r="IW71" s="209" t="e">
        <f t="shared" si="87"/>
        <v>#N/A</v>
      </c>
      <c r="IX71" s="199" t="e">
        <f t="shared" si="88"/>
        <v>#N/A</v>
      </c>
      <c r="IY71" s="200" t="e">
        <f t="shared" si="89"/>
        <v>#N/A</v>
      </c>
      <c r="IZ71" s="200">
        <f t="shared" si="90"/>
        <v>0</v>
      </c>
      <c r="JA71" s="200">
        <f t="shared" si="91"/>
        <v>0</v>
      </c>
      <c r="JB71" s="200" t="e">
        <f t="shared" si="92"/>
        <v>#N/A</v>
      </c>
      <c r="JC71" s="210">
        <f t="shared" si="93"/>
        <v>0</v>
      </c>
      <c r="JD71" s="202">
        <f t="shared" si="94"/>
        <v>0</v>
      </c>
      <c r="JG71" s="230"/>
      <c r="JH71" s="171"/>
      <c r="JI71" s="212"/>
      <c r="JJ71" s="228"/>
      <c r="JK71" s="207"/>
      <c r="JL71" s="229"/>
      <c r="JM71" s="225"/>
      <c r="JN71" s="209" t="e">
        <f t="shared" si="95"/>
        <v>#N/A</v>
      </c>
      <c r="JO71" s="199" t="e">
        <f t="shared" si="96"/>
        <v>#N/A</v>
      </c>
      <c r="JP71" s="200" t="e">
        <f t="shared" si="97"/>
        <v>#N/A</v>
      </c>
      <c r="JQ71" s="200">
        <f t="shared" si="98"/>
        <v>0</v>
      </c>
      <c r="JR71" s="200">
        <f t="shared" si="99"/>
        <v>0</v>
      </c>
      <c r="JS71" s="200" t="e">
        <f t="shared" si="100"/>
        <v>#N/A</v>
      </c>
      <c r="JT71" s="210">
        <f t="shared" si="101"/>
        <v>0</v>
      </c>
      <c r="JU71" s="202">
        <f t="shared" si="102"/>
        <v>0</v>
      </c>
      <c r="JX71" s="230"/>
      <c r="JY71" s="171"/>
      <c r="JZ71" s="212"/>
      <c r="KA71" s="228"/>
      <c r="KB71" s="207"/>
      <c r="KC71" s="229"/>
      <c r="KD71" s="225"/>
      <c r="KE71" s="209" t="e">
        <f t="shared" si="103"/>
        <v>#N/A</v>
      </c>
      <c r="KF71" s="199" t="e">
        <f t="shared" si="104"/>
        <v>#N/A</v>
      </c>
      <c r="KG71" s="200" t="e">
        <f t="shared" si="105"/>
        <v>#N/A</v>
      </c>
      <c r="KH71" s="200">
        <f t="shared" si="106"/>
        <v>0</v>
      </c>
      <c r="KI71" s="200">
        <f t="shared" si="107"/>
        <v>0</v>
      </c>
      <c r="KJ71" s="200" t="e">
        <f t="shared" si="108"/>
        <v>#N/A</v>
      </c>
      <c r="KK71" s="210">
        <f t="shared" si="109"/>
        <v>0</v>
      </c>
      <c r="KL71" s="202">
        <f t="shared" si="110"/>
        <v>0</v>
      </c>
      <c r="KO71" s="230"/>
      <c r="KP71" s="171"/>
      <c r="KQ71" s="212"/>
      <c r="KR71" s="228"/>
      <c r="KS71" s="207"/>
      <c r="KT71" s="229"/>
      <c r="KU71" s="225"/>
      <c r="KV71" s="209" t="e">
        <f t="shared" si="111"/>
        <v>#N/A</v>
      </c>
      <c r="KW71" s="199" t="e">
        <f t="shared" si="112"/>
        <v>#N/A</v>
      </c>
      <c r="KX71" s="200" t="e">
        <f t="shared" si="113"/>
        <v>#N/A</v>
      </c>
      <c r="KY71" s="200">
        <f t="shared" si="114"/>
        <v>0</v>
      </c>
      <c r="KZ71" s="200">
        <f t="shared" si="115"/>
        <v>0</v>
      </c>
      <c r="LA71" s="200" t="e">
        <f t="shared" si="116"/>
        <v>#N/A</v>
      </c>
      <c r="LB71" s="210">
        <f t="shared" si="117"/>
        <v>0</v>
      </c>
      <c r="LC71" s="202">
        <f t="shared" si="118"/>
        <v>0</v>
      </c>
      <c r="LF71" s="230"/>
      <c r="LG71" s="171"/>
      <c r="LH71" s="212"/>
      <c r="LI71" s="228"/>
      <c r="LJ71" s="207"/>
      <c r="LK71" s="229"/>
      <c r="LL71" s="225"/>
      <c r="LM71" s="209" t="e">
        <f t="shared" si="119"/>
        <v>#N/A</v>
      </c>
      <c r="LN71" s="199" t="e">
        <f t="shared" si="120"/>
        <v>#N/A</v>
      </c>
      <c r="LO71" s="200" t="e">
        <f t="shared" si="121"/>
        <v>#N/A</v>
      </c>
      <c r="LP71" s="200">
        <f t="shared" si="122"/>
        <v>0</v>
      </c>
      <c r="LQ71" s="200">
        <f t="shared" si="123"/>
        <v>0</v>
      </c>
      <c r="LR71" s="200" t="e">
        <f t="shared" si="124"/>
        <v>#N/A</v>
      </c>
      <c r="LS71" s="210">
        <f t="shared" si="125"/>
        <v>0</v>
      </c>
      <c r="LT71" s="202">
        <f t="shared" si="126"/>
        <v>0</v>
      </c>
      <c r="LW71" s="230"/>
      <c r="LX71" s="171"/>
      <c r="LY71" s="212"/>
      <c r="LZ71" s="228"/>
      <c r="MA71" s="207"/>
      <c r="MB71" s="229"/>
      <c r="MC71" s="225"/>
      <c r="MD71" s="209" t="e">
        <f t="shared" si="127"/>
        <v>#N/A</v>
      </c>
      <c r="ME71" s="199" t="e">
        <f t="shared" si="128"/>
        <v>#N/A</v>
      </c>
      <c r="MF71" s="200" t="e">
        <f t="shared" si="129"/>
        <v>#N/A</v>
      </c>
      <c r="MG71" s="200">
        <f t="shared" si="130"/>
        <v>0</v>
      </c>
      <c r="MH71" s="200">
        <f t="shared" si="131"/>
        <v>0</v>
      </c>
      <c r="MI71" s="200" t="e">
        <f t="shared" si="132"/>
        <v>#N/A</v>
      </c>
      <c r="MJ71" s="210">
        <f t="shared" si="133"/>
        <v>0</v>
      </c>
      <c r="MK71" s="202">
        <f t="shared" si="134"/>
        <v>0</v>
      </c>
      <c r="MN71" s="230"/>
      <c r="MO71" s="171"/>
      <c r="MP71" s="212"/>
      <c r="MQ71" s="228"/>
      <c r="MR71" s="207"/>
      <c r="MS71" s="229"/>
      <c r="MT71" s="225"/>
      <c r="MU71" s="209" t="e">
        <f t="shared" si="135"/>
        <v>#N/A</v>
      </c>
      <c r="MV71" s="199" t="e">
        <f t="shared" si="136"/>
        <v>#N/A</v>
      </c>
      <c r="MW71" s="200" t="e">
        <f t="shared" si="137"/>
        <v>#N/A</v>
      </c>
      <c r="MX71" s="200">
        <f t="shared" si="138"/>
        <v>0</v>
      </c>
      <c r="MY71" s="200">
        <f t="shared" si="139"/>
        <v>0</v>
      </c>
      <c r="MZ71" s="200" t="e">
        <f t="shared" si="140"/>
        <v>#N/A</v>
      </c>
      <c r="NA71" s="210">
        <f t="shared" si="141"/>
        <v>0</v>
      </c>
      <c r="NB71" s="202">
        <f t="shared" si="142"/>
        <v>0</v>
      </c>
      <c r="NE71" s="230"/>
      <c r="NF71" s="171"/>
      <c r="NG71" s="212"/>
      <c r="NH71" s="228"/>
      <c r="NI71" s="207"/>
      <c r="NJ71" s="229"/>
      <c r="NK71" s="225"/>
      <c r="NL71" s="209" t="e">
        <f t="shared" si="143"/>
        <v>#N/A</v>
      </c>
      <c r="NM71" s="199" t="e">
        <f t="shared" si="144"/>
        <v>#N/A</v>
      </c>
      <c r="NN71" s="200" t="e">
        <f t="shared" si="145"/>
        <v>#N/A</v>
      </c>
      <c r="NO71" s="200">
        <f t="shared" si="146"/>
        <v>0</v>
      </c>
      <c r="NP71" s="200">
        <f t="shared" si="147"/>
        <v>0</v>
      </c>
      <c r="NQ71" s="200" t="e">
        <f t="shared" si="148"/>
        <v>#N/A</v>
      </c>
      <c r="NR71" s="210">
        <f t="shared" si="149"/>
        <v>0</v>
      </c>
      <c r="NS71" s="202">
        <f t="shared" si="150"/>
        <v>0</v>
      </c>
      <c r="NV71" s="230"/>
      <c r="NW71" s="171"/>
      <c r="NX71" s="212"/>
      <c r="NY71" s="228"/>
      <c r="NZ71" s="207"/>
      <c r="OA71" s="229"/>
      <c r="OB71" s="225"/>
      <c r="OC71" s="209" t="e">
        <f t="shared" si="151"/>
        <v>#N/A</v>
      </c>
      <c r="OD71" s="199" t="e">
        <f t="shared" si="152"/>
        <v>#N/A</v>
      </c>
      <c r="OE71" s="200" t="e">
        <f t="shared" si="153"/>
        <v>#N/A</v>
      </c>
      <c r="OF71" s="200">
        <f t="shared" si="154"/>
        <v>0</v>
      </c>
      <c r="OG71" s="200">
        <f t="shared" si="155"/>
        <v>0</v>
      </c>
      <c r="OH71" s="200" t="e">
        <f t="shared" si="156"/>
        <v>#N/A</v>
      </c>
      <c r="OI71" s="210">
        <f t="shared" si="157"/>
        <v>0</v>
      </c>
      <c r="OJ71" s="202">
        <f t="shared" si="158"/>
        <v>0</v>
      </c>
      <c r="OM71" s="230"/>
      <c r="ON71" s="171"/>
      <c r="OO71" s="212"/>
      <c r="OP71" s="228"/>
      <c r="OQ71" s="207"/>
      <c r="OR71" s="229"/>
      <c r="OS71" s="225"/>
      <c r="OT71" s="209" t="e">
        <f t="shared" si="159"/>
        <v>#N/A</v>
      </c>
      <c r="OU71" s="199" t="e">
        <f t="shared" si="160"/>
        <v>#N/A</v>
      </c>
      <c r="OV71" s="200" t="e">
        <f t="shared" si="161"/>
        <v>#N/A</v>
      </c>
      <c r="OW71" s="200">
        <f t="shared" si="162"/>
        <v>0</v>
      </c>
      <c r="OX71" s="200">
        <f t="shared" si="163"/>
        <v>0</v>
      </c>
      <c r="OY71" s="200" t="e">
        <f t="shared" si="164"/>
        <v>#N/A</v>
      </c>
      <c r="OZ71" s="210">
        <f t="shared" si="165"/>
        <v>0</v>
      </c>
      <c r="PA71" s="202">
        <f t="shared" si="166"/>
        <v>0</v>
      </c>
      <c r="PD71" s="230"/>
      <c r="PE71" s="171"/>
      <c r="PF71" s="212"/>
      <c r="PG71" s="228"/>
      <c r="PH71" s="207"/>
      <c r="PI71" s="229"/>
      <c r="PJ71" s="225"/>
      <c r="PK71" s="209" t="e">
        <f t="shared" si="167"/>
        <v>#N/A</v>
      </c>
      <c r="PL71" s="199" t="e">
        <f t="shared" si="168"/>
        <v>#N/A</v>
      </c>
      <c r="PM71" s="200" t="e">
        <f t="shared" si="169"/>
        <v>#N/A</v>
      </c>
      <c r="PN71" s="200">
        <f t="shared" si="170"/>
        <v>0</v>
      </c>
      <c r="PO71" s="200">
        <f t="shared" si="171"/>
        <v>0</v>
      </c>
      <c r="PP71" s="200" t="e">
        <f t="shared" si="172"/>
        <v>#N/A</v>
      </c>
      <c r="PQ71" s="210">
        <f t="shared" si="173"/>
        <v>0</v>
      </c>
      <c r="PR71" s="202">
        <f t="shared" si="174"/>
        <v>0</v>
      </c>
      <c r="PU71" s="230"/>
      <c r="PV71" s="171"/>
      <c r="PW71" s="212"/>
      <c r="PX71" s="228"/>
      <c r="PY71" s="207"/>
      <c r="PZ71" s="229"/>
      <c r="QA71" s="225"/>
      <c r="QB71" s="209" t="e">
        <f t="shared" si="175"/>
        <v>#N/A</v>
      </c>
      <c r="QC71" s="199" t="e">
        <f t="shared" si="176"/>
        <v>#N/A</v>
      </c>
      <c r="QD71" s="200" t="e">
        <f t="shared" si="177"/>
        <v>#N/A</v>
      </c>
      <c r="QE71" s="200">
        <f t="shared" si="178"/>
        <v>0</v>
      </c>
      <c r="QF71" s="200">
        <f t="shared" si="179"/>
        <v>0</v>
      </c>
      <c r="QG71" s="200" t="e">
        <f t="shared" si="180"/>
        <v>#N/A</v>
      </c>
      <c r="QH71" s="210">
        <f t="shared" si="181"/>
        <v>0</v>
      </c>
      <c r="QI71" s="202">
        <f t="shared" si="182"/>
        <v>0</v>
      </c>
      <c r="QL71" s="230"/>
      <c r="QM71" s="171"/>
      <c r="QN71" s="212"/>
      <c r="QO71" s="228"/>
      <c r="QP71" s="207"/>
      <c r="QQ71" s="229"/>
      <c r="QR71" s="225"/>
      <c r="QS71" s="209" t="e">
        <f t="shared" si="183"/>
        <v>#N/A</v>
      </c>
      <c r="QT71" s="199" t="e">
        <f t="shared" si="184"/>
        <v>#N/A</v>
      </c>
      <c r="QU71" s="200" t="e">
        <f t="shared" si="185"/>
        <v>#N/A</v>
      </c>
      <c r="QV71" s="200">
        <f t="shared" si="186"/>
        <v>0</v>
      </c>
      <c r="QW71" s="200">
        <f t="shared" si="187"/>
        <v>0</v>
      </c>
      <c r="QX71" s="200" t="e">
        <f t="shared" si="188"/>
        <v>#N/A</v>
      </c>
      <c r="QY71" s="210">
        <f t="shared" si="189"/>
        <v>0</v>
      </c>
      <c r="QZ71" s="202">
        <f t="shared" si="190"/>
        <v>0</v>
      </c>
      <c r="RC71" s="230"/>
      <c r="RD71" s="171"/>
      <c r="RE71" s="212"/>
      <c r="RF71" s="228"/>
      <c r="RG71" s="207"/>
      <c r="RH71" s="229"/>
      <c r="RI71" s="225"/>
      <c r="RJ71" s="209" t="e">
        <f t="shared" si="191"/>
        <v>#N/A</v>
      </c>
      <c r="RK71" s="199" t="e">
        <f t="shared" si="192"/>
        <v>#N/A</v>
      </c>
      <c r="RL71" s="200" t="e">
        <f t="shared" si="193"/>
        <v>#N/A</v>
      </c>
      <c r="RM71" s="200">
        <f t="shared" si="194"/>
        <v>0</v>
      </c>
      <c r="RN71" s="200">
        <f t="shared" si="195"/>
        <v>0</v>
      </c>
      <c r="RO71" s="200" t="e">
        <f t="shared" si="196"/>
        <v>#N/A</v>
      </c>
      <c r="RP71" s="210">
        <f t="shared" si="197"/>
        <v>0</v>
      </c>
      <c r="RQ71" s="202">
        <f t="shared" si="198"/>
        <v>0</v>
      </c>
      <c r="RT71" s="230"/>
      <c r="RU71" s="171"/>
      <c r="RV71" s="212"/>
      <c r="RW71" s="228"/>
      <c r="RX71" s="207"/>
      <c r="RY71" s="229"/>
      <c r="RZ71" s="225"/>
      <c r="SA71" s="209" t="e">
        <f t="shared" si="199"/>
        <v>#N/A</v>
      </c>
      <c r="SB71" s="199" t="e">
        <f t="shared" si="200"/>
        <v>#N/A</v>
      </c>
      <c r="SC71" s="200" t="e">
        <f t="shared" si="201"/>
        <v>#N/A</v>
      </c>
      <c r="SD71" s="200">
        <f t="shared" si="202"/>
        <v>0</v>
      </c>
      <c r="SE71" s="200">
        <f t="shared" si="203"/>
        <v>0</v>
      </c>
      <c r="SF71" s="200" t="e">
        <f t="shared" si="204"/>
        <v>#N/A</v>
      </c>
      <c r="SG71" s="210">
        <f t="shared" si="205"/>
        <v>0</v>
      </c>
      <c r="SH71" s="202">
        <f t="shared" si="206"/>
        <v>0</v>
      </c>
      <c r="SK71" s="230"/>
      <c r="SL71" s="171"/>
      <c r="SM71" s="212"/>
      <c r="SN71" s="228"/>
      <c r="SO71" s="207"/>
      <c r="SP71" s="229"/>
      <c r="SQ71" s="225"/>
      <c r="SR71" s="209" t="e">
        <f t="shared" si="207"/>
        <v>#N/A</v>
      </c>
      <c r="SS71" s="199" t="e">
        <f t="shared" si="208"/>
        <v>#N/A</v>
      </c>
      <c r="ST71" s="200" t="e">
        <f t="shared" si="209"/>
        <v>#N/A</v>
      </c>
      <c r="SU71" s="200">
        <f t="shared" si="210"/>
        <v>0</v>
      </c>
      <c r="SV71" s="200">
        <f t="shared" si="211"/>
        <v>0</v>
      </c>
      <c r="SW71" s="200" t="e">
        <f t="shared" si="212"/>
        <v>#N/A</v>
      </c>
      <c r="SX71" s="210">
        <f t="shared" si="213"/>
        <v>0</v>
      </c>
      <c r="SY71" s="202">
        <f t="shared" si="214"/>
        <v>0</v>
      </c>
    </row>
    <row r="72" spans="2:519" ht="17.25" thickTop="1" thickBot="1">
      <c r="B72" s="165"/>
      <c r="C72" s="166" t="s">
        <v>187</v>
      </c>
      <c r="D72" s="226" t="s">
        <v>292</v>
      </c>
      <c r="E72" s="214"/>
      <c r="F72" s="215"/>
      <c r="G72" s="215"/>
      <c r="H72" s="216"/>
      <c r="I72" s="646"/>
      <c r="L72" s="369"/>
      <c r="M72" s="384" t="s">
        <v>187</v>
      </c>
      <c r="N72" s="399" t="s">
        <v>292</v>
      </c>
      <c r="O72" s="386"/>
      <c r="P72" s="387"/>
      <c r="Q72" s="387"/>
      <c r="R72" s="388"/>
      <c r="S72" s="162"/>
      <c r="T72" s="190"/>
      <c r="U72" s="190"/>
      <c r="V72" s="190"/>
      <c r="W72" s="190"/>
      <c r="X72" s="200"/>
      <c r="Y72" s="210"/>
      <c r="Z72" s="202"/>
      <c r="AA72" s="185"/>
      <c r="AB72" s="185"/>
      <c r="AC72" s="369"/>
      <c r="AD72" s="384" t="s">
        <v>187</v>
      </c>
      <c r="AE72" s="399" t="s">
        <v>292</v>
      </c>
      <c r="AF72" s="386"/>
      <c r="AG72" s="387"/>
      <c r="AH72" s="387"/>
      <c r="AI72" s="388"/>
      <c r="AJ72" s="162"/>
      <c r="AK72" s="190"/>
      <c r="AL72" s="190"/>
      <c r="AM72" s="190"/>
      <c r="AN72" s="190"/>
      <c r="AO72" s="200"/>
      <c r="AP72" s="210"/>
      <c r="AQ72" s="202"/>
      <c r="AR72" s="185"/>
      <c r="AS72" s="185"/>
      <c r="AT72" s="472"/>
      <c r="AU72" s="480" t="s">
        <v>187</v>
      </c>
      <c r="AV72" s="226" t="s">
        <v>292</v>
      </c>
      <c r="AW72" s="474"/>
      <c r="AX72" s="475"/>
      <c r="AY72" s="475"/>
      <c r="AZ72" s="476"/>
      <c r="BA72" s="162"/>
      <c r="BB72" s="190"/>
      <c r="BC72" s="190"/>
      <c r="BD72" s="190"/>
      <c r="BE72" s="190"/>
      <c r="BF72" s="200"/>
      <c r="BG72" s="210"/>
      <c r="BH72" s="202"/>
      <c r="BK72" s="516"/>
      <c r="BL72" s="524" t="s">
        <v>187</v>
      </c>
      <c r="BM72" s="534" t="s">
        <v>292</v>
      </c>
      <c r="BN72" s="526"/>
      <c r="BO72" s="527"/>
      <c r="BP72" s="527"/>
      <c r="BQ72" s="528"/>
      <c r="BR72" s="162"/>
      <c r="BS72" s="190"/>
      <c r="BT72" s="190"/>
      <c r="BU72" s="190"/>
      <c r="BV72" s="190"/>
      <c r="BW72" s="200"/>
      <c r="BX72" s="210"/>
      <c r="BY72" s="202"/>
      <c r="CB72" s="516"/>
      <c r="CC72" s="524" t="s">
        <v>187</v>
      </c>
      <c r="CD72" s="534" t="s">
        <v>292</v>
      </c>
      <c r="CE72" s="526"/>
      <c r="CF72" s="527"/>
      <c r="CG72" s="527"/>
      <c r="CH72" s="528"/>
      <c r="CI72" s="162"/>
      <c r="CJ72" s="190"/>
      <c r="CK72" s="190"/>
      <c r="CL72" s="190"/>
      <c r="CM72" s="190"/>
      <c r="CN72" s="200"/>
      <c r="CO72" s="210"/>
      <c r="CP72" s="202"/>
      <c r="CS72" s="516"/>
      <c r="CT72" s="524" t="s">
        <v>187</v>
      </c>
      <c r="CU72" s="534" t="s">
        <v>292</v>
      </c>
      <c r="CV72" s="526"/>
      <c r="CW72" s="527"/>
      <c r="CX72" s="527"/>
      <c r="CY72" s="528"/>
      <c r="CZ72" s="162"/>
      <c r="DA72" s="190"/>
      <c r="DB72" s="190"/>
      <c r="DC72" s="190"/>
      <c r="DD72" s="190"/>
      <c r="DE72" s="200"/>
      <c r="DF72" s="210"/>
      <c r="DG72" s="202"/>
      <c r="DJ72" s="516"/>
      <c r="DK72" s="524" t="s">
        <v>187</v>
      </c>
      <c r="DL72" s="573" t="s">
        <v>292</v>
      </c>
      <c r="DM72" s="526"/>
      <c r="DN72" s="527"/>
      <c r="DO72" s="527"/>
      <c r="DP72" s="528"/>
      <c r="DQ72" s="162"/>
      <c r="DR72" s="190"/>
      <c r="DS72" s="190"/>
      <c r="DT72" s="190"/>
      <c r="DU72" s="190"/>
      <c r="DV72" s="200"/>
      <c r="DW72" s="210"/>
      <c r="DX72" s="202"/>
      <c r="EA72" s="516"/>
      <c r="EB72" s="524" t="s">
        <v>187</v>
      </c>
      <c r="EC72" s="534" t="s">
        <v>292</v>
      </c>
      <c r="ED72" s="526"/>
      <c r="EE72" s="527"/>
      <c r="EF72" s="527"/>
      <c r="EG72" s="577"/>
      <c r="EH72" s="162"/>
      <c r="EI72" s="190"/>
      <c r="EJ72" s="190"/>
      <c r="EK72" s="190"/>
      <c r="EL72" s="190"/>
      <c r="EM72" s="200"/>
      <c r="EN72" s="210"/>
      <c r="EO72" s="202"/>
      <c r="ER72" s="516"/>
      <c r="ES72" s="524" t="s">
        <v>187</v>
      </c>
      <c r="ET72" s="534" t="s">
        <v>292</v>
      </c>
      <c r="EU72" s="526"/>
      <c r="EV72" s="527"/>
      <c r="EW72" s="527"/>
      <c r="EX72" s="528"/>
      <c r="EY72" s="162"/>
      <c r="EZ72" s="190"/>
      <c r="FA72" s="190"/>
      <c r="FB72" s="190"/>
      <c r="FC72" s="190"/>
      <c r="FD72" s="200"/>
      <c r="FE72" s="210"/>
      <c r="FF72" s="202"/>
      <c r="FI72" s="516"/>
      <c r="FJ72" s="524" t="s">
        <v>187</v>
      </c>
      <c r="FK72" s="534" t="s">
        <v>292</v>
      </c>
      <c r="FL72" s="526"/>
      <c r="FM72" s="527"/>
      <c r="FN72" s="527"/>
      <c r="FO72" s="528"/>
      <c r="FP72" s="162"/>
      <c r="FQ72" s="190"/>
      <c r="FR72" s="190"/>
      <c r="FS72" s="190"/>
      <c r="FT72" s="190"/>
      <c r="FU72" s="200"/>
      <c r="FV72" s="210"/>
      <c r="FW72" s="202"/>
      <c r="FZ72" s="516"/>
      <c r="GA72" s="524" t="s">
        <v>187</v>
      </c>
      <c r="GB72" s="534" t="s">
        <v>292</v>
      </c>
      <c r="GC72" s="526"/>
      <c r="GD72" s="527"/>
      <c r="GE72" s="583"/>
      <c r="GF72" s="528"/>
      <c r="GG72" s="162"/>
      <c r="GH72" s="190"/>
      <c r="GI72" s="190"/>
      <c r="GJ72" s="190"/>
      <c r="GK72" s="190"/>
      <c r="GL72" s="200"/>
      <c r="GM72" s="210"/>
      <c r="GN72" s="202"/>
      <c r="GQ72" s="516"/>
      <c r="GR72" s="524" t="s">
        <v>187</v>
      </c>
      <c r="GS72" s="534" t="s">
        <v>292</v>
      </c>
      <c r="GT72" s="526"/>
      <c r="GU72" s="527"/>
      <c r="GV72" s="527"/>
      <c r="GW72" s="528"/>
      <c r="GX72" s="162"/>
      <c r="GY72" s="190"/>
      <c r="GZ72" s="190"/>
      <c r="HA72" s="190"/>
      <c r="HB72" s="190"/>
      <c r="HC72" s="200"/>
      <c r="HD72" s="210"/>
      <c r="HE72" s="202"/>
      <c r="HH72" s="516"/>
      <c r="HI72" s="524" t="s">
        <v>187</v>
      </c>
      <c r="HJ72" s="534" t="s">
        <v>292</v>
      </c>
      <c r="HK72" s="526"/>
      <c r="HL72" s="527"/>
      <c r="HM72" s="527"/>
      <c r="HN72" s="528"/>
      <c r="HO72" s="162"/>
      <c r="HP72" s="190"/>
      <c r="HQ72" s="190"/>
      <c r="HR72" s="190"/>
      <c r="HS72" s="190"/>
      <c r="HT72" s="200"/>
      <c r="HU72" s="210"/>
      <c r="HV72" s="202"/>
      <c r="HY72" s="230"/>
      <c r="HZ72" s="171"/>
      <c r="IA72" s="231"/>
      <c r="IB72" s="228"/>
      <c r="IC72" s="207"/>
      <c r="ID72" s="229"/>
      <c r="IE72" s="209"/>
      <c r="IF72" s="209" t="e">
        <f t="shared" si="79"/>
        <v>#N/A</v>
      </c>
      <c r="IG72" s="199" t="e">
        <f t="shared" si="80"/>
        <v>#N/A</v>
      </c>
      <c r="IH72" s="200" t="e">
        <f t="shared" si="81"/>
        <v>#N/A</v>
      </c>
      <c r="II72" s="200">
        <f t="shared" si="82"/>
        <v>0</v>
      </c>
      <c r="IJ72" s="200">
        <f t="shared" si="83"/>
        <v>0</v>
      </c>
      <c r="IK72" s="200" t="e">
        <f t="shared" si="84"/>
        <v>#N/A</v>
      </c>
      <c r="IL72" s="210">
        <f t="shared" si="85"/>
        <v>0</v>
      </c>
      <c r="IM72" s="202">
        <f t="shared" si="86"/>
        <v>0</v>
      </c>
      <c r="IP72" s="230"/>
      <c r="IQ72" s="171"/>
      <c r="IR72" s="231"/>
      <c r="IS72" s="228"/>
      <c r="IT72" s="207"/>
      <c r="IU72" s="229"/>
      <c r="IV72" s="209"/>
      <c r="IW72" s="209" t="e">
        <f t="shared" si="87"/>
        <v>#N/A</v>
      </c>
      <c r="IX72" s="199" t="e">
        <f t="shared" si="88"/>
        <v>#N/A</v>
      </c>
      <c r="IY72" s="200" t="e">
        <f t="shared" si="89"/>
        <v>#N/A</v>
      </c>
      <c r="IZ72" s="200">
        <f t="shared" si="90"/>
        <v>0</v>
      </c>
      <c r="JA72" s="200">
        <f t="shared" si="91"/>
        <v>0</v>
      </c>
      <c r="JB72" s="200" t="e">
        <f t="shared" si="92"/>
        <v>#N/A</v>
      </c>
      <c r="JC72" s="210">
        <f t="shared" si="93"/>
        <v>0</v>
      </c>
      <c r="JD72" s="202">
        <f t="shared" si="94"/>
        <v>0</v>
      </c>
      <c r="JG72" s="230"/>
      <c r="JH72" s="171"/>
      <c r="JI72" s="231"/>
      <c r="JJ72" s="228"/>
      <c r="JK72" s="207"/>
      <c r="JL72" s="229"/>
      <c r="JM72" s="209"/>
      <c r="JN72" s="209" t="e">
        <f t="shared" si="95"/>
        <v>#N/A</v>
      </c>
      <c r="JO72" s="199" t="e">
        <f t="shared" si="96"/>
        <v>#N/A</v>
      </c>
      <c r="JP72" s="200" t="e">
        <f t="shared" si="97"/>
        <v>#N/A</v>
      </c>
      <c r="JQ72" s="200">
        <f t="shared" si="98"/>
        <v>0</v>
      </c>
      <c r="JR72" s="200">
        <f t="shared" si="99"/>
        <v>0</v>
      </c>
      <c r="JS72" s="200" t="e">
        <f t="shared" si="100"/>
        <v>#N/A</v>
      </c>
      <c r="JT72" s="210">
        <f t="shared" si="101"/>
        <v>0</v>
      </c>
      <c r="JU72" s="202">
        <f t="shared" si="102"/>
        <v>0</v>
      </c>
      <c r="JX72" s="230"/>
      <c r="JY72" s="171"/>
      <c r="JZ72" s="231"/>
      <c r="KA72" s="228"/>
      <c r="KB72" s="207"/>
      <c r="KC72" s="229"/>
      <c r="KD72" s="209"/>
      <c r="KE72" s="209" t="e">
        <f t="shared" si="103"/>
        <v>#N/A</v>
      </c>
      <c r="KF72" s="199" t="e">
        <f t="shared" si="104"/>
        <v>#N/A</v>
      </c>
      <c r="KG72" s="200" t="e">
        <f t="shared" si="105"/>
        <v>#N/A</v>
      </c>
      <c r="KH72" s="200">
        <f t="shared" si="106"/>
        <v>0</v>
      </c>
      <c r="KI72" s="200">
        <f t="shared" si="107"/>
        <v>0</v>
      </c>
      <c r="KJ72" s="200" t="e">
        <f t="shared" si="108"/>
        <v>#N/A</v>
      </c>
      <c r="KK72" s="210">
        <f t="shared" si="109"/>
        <v>0</v>
      </c>
      <c r="KL72" s="202">
        <f t="shared" si="110"/>
        <v>0</v>
      </c>
      <c r="KO72" s="230"/>
      <c r="KP72" s="171"/>
      <c r="KQ72" s="231"/>
      <c r="KR72" s="228"/>
      <c r="KS72" s="207"/>
      <c r="KT72" s="229"/>
      <c r="KU72" s="209"/>
      <c r="KV72" s="209" t="e">
        <f t="shared" si="111"/>
        <v>#N/A</v>
      </c>
      <c r="KW72" s="199" t="e">
        <f t="shared" si="112"/>
        <v>#N/A</v>
      </c>
      <c r="KX72" s="200" t="e">
        <f t="shared" si="113"/>
        <v>#N/A</v>
      </c>
      <c r="KY72" s="200">
        <f t="shared" si="114"/>
        <v>0</v>
      </c>
      <c r="KZ72" s="200">
        <f t="shared" si="115"/>
        <v>0</v>
      </c>
      <c r="LA72" s="200" t="e">
        <f t="shared" si="116"/>
        <v>#N/A</v>
      </c>
      <c r="LB72" s="210">
        <f t="shared" si="117"/>
        <v>0</v>
      </c>
      <c r="LC72" s="202">
        <f t="shared" si="118"/>
        <v>0</v>
      </c>
      <c r="LF72" s="230"/>
      <c r="LG72" s="171"/>
      <c r="LH72" s="231"/>
      <c r="LI72" s="228"/>
      <c r="LJ72" s="207"/>
      <c r="LK72" s="229"/>
      <c r="LL72" s="209"/>
      <c r="LM72" s="209" t="e">
        <f t="shared" si="119"/>
        <v>#N/A</v>
      </c>
      <c r="LN72" s="199" t="e">
        <f t="shared" si="120"/>
        <v>#N/A</v>
      </c>
      <c r="LO72" s="200" t="e">
        <f t="shared" si="121"/>
        <v>#N/A</v>
      </c>
      <c r="LP72" s="200">
        <f t="shared" si="122"/>
        <v>0</v>
      </c>
      <c r="LQ72" s="200">
        <f t="shared" si="123"/>
        <v>0</v>
      </c>
      <c r="LR72" s="200" t="e">
        <f t="shared" si="124"/>
        <v>#N/A</v>
      </c>
      <c r="LS72" s="210">
        <f t="shared" si="125"/>
        <v>0</v>
      </c>
      <c r="LT72" s="202">
        <f t="shared" si="126"/>
        <v>0</v>
      </c>
      <c r="LW72" s="230"/>
      <c r="LX72" s="171"/>
      <c r="LY72" s="231"/>
      <c r="LZ72" s="228"/>
      <c r="MA72" s="207"/>
      <c r="MB72" s="229"/>
      <c r="MC72" s="209"/>
      <c r="MD72" s="209" t="e">
        <f t="shared" si="127"/>
        <v>#N/A</v>
      </c>
      <c r="ME72" s="199" t="e">
        <f t="shared" si="128"/>
        <v>#N/A</v>
      </c>
      <c r="MF72" s="200" t="e">
        <f t="shared" si="129"/>
        <v>#N/A</v>
      </c>
      <c r="MG72" s="200">
        <f t="shared" si="130"/>
        <v>0</v>
      </c>
      <c r="MH72" s="200">
        <f t="shared" si="131"/>
        <v>0</v>
      </c>
      <c r="MI72" s="200" t="e">
        <f t="shared" si="132"/>
        <v>#N/A</v>
      </c>
      <c r="MJ72" s="210">
        <f t="shared" si="133"/>
        <v>0</v>
      </c>
      <c r="MK72" s="202">
        <f t="shared" si="134"/>
        <v>0</v>
      </c>
      <c r="MN72" s="230"/>
      <c r="MO72" s="171"/>
      <c r="MP72" s="231"/>
      <c r="MQ72" s="228"/>
      <c r="MR72" s="207"/>
      <c r="MS72" s="229"/>
      <c r="MT72" s="209"/>
      <c r="MU72" s="209" t="e">
        <f t="shared" si="135"/>
        <v>#N/A</v>
      </c>
      <c r="MV72" s="199" t="e">
        <f t="shared" si="136"/>
        <v>#N/A</v>
      </c>
      <c r="MW72" s="200" t="e">
        <f t="shared" si="137"/>
        <v>#N/A</v>
      </c>
      <c r="MX72" s="200">
        <f t="shared" si="138"/>
        <v>0</v>
      </c>
      <c r="MY72" s="200">
        <f t="shared" si="139"/>
        <v>0</v>
      </c>
      <c r="MZ72" s="200" t="e">
        <f t="shared" si="140"/>
        <v>#N/A</v>
      </c>
      <c r="NA72" s="210">
        <f t="shared" si="141"/>
        <v>0</v>
      </c>
      <c r="NB72" s="202">
        <f t="shared" si="142"/>
        <v>0</v>
      </c>
      <c r="NE72" s="230"/>
      <c r="NF72" s="171"/>
      <c r="NG72" s="231"/>
      <c r="NH72" s="228"/>
      <c r="NI72" s="207"/>
      <c r="NJ72" s="229"/>
      <c r="NK72" s="209"/>
      <c r="NL72" s="209" t="e">
        <f t="shared" si="143"/>
        <v>#N/A</v>
      </c>
      <c r="NM72" s="199" t="e">
        <f t="shared" si="144"/>
        <v>#N/A</v>
      </c>
      <c r="NN72" s="200" t="e">
        <f t="shared" si="145"/>
        <v>#N/A</v>
      </c>
      <c r="NO72" s="200">
        <f t="shared" si="146"/>
        <v>0</v>
      </c>
      <c r="NP72" s="200">
        <f t="shared" si="147"/>
        <v>0</v>
      </c>
      <c r="NQ72" s="200" t="e">
        <f t="shared" si="148"/>
        <v>#N/A</v>
      </c>
      <c r="NR72" s="210">
        <f t="shared" si="149"/>
        <v>0</v>
      </c>
      <c r="NS72" s="202">
        <f t="shared" si="150"/>
        <v>0</v>
      </c>
      <c r="NV72" s="230"/>
      <c r="NW72" s="171"/>
      <c r="NX72" s="231"/>
      <c r="NY72" s="228"/>
      <c r="NZ72" s="207"/>
      <c r="OA72" s="229"/>
      <c r="OB72" s="209"/>
      <c r="OC72" s="209" t="e">
        <f t="shared" si="151"/>
        <v>#N/A</v>
      </c>
      <c r="OD72" s="199" t="e">
        <f t="shared" si="152"/>
        <v>#N/A</v>
      </c>
      <c r="OE72" s="200" t="e">
        <f t="shared" si="153"/>
        <v>#N/A</v>
      </c>
      <c r="OF72" s="200">
        <f t="shared" si="154"/>
        <v>0</v>
      </c>
      <c r="OG72" s="200">
        <f t="shared" si="155"/>
        <v>0</v>
      </c>
      <c r="OH72" s="200" t="e">
        <f t="shared" si="156"/>
        <v>#N/A</v>
      </c>
      <c r="OI72" s="210">
        <f t="shared" si="157"/>
        <v>0</v>
      </c>
      <c r="OJ72" s="202">
        <f t="shared" si="158"/>
        <v>0</v>
      </c>
      <c r="OM72" s="230"/>
      <c r="ON72" s="171"/>
      <c r="OO72" s="231"/>
      <c r="OP72" s="228"/>
      <c r="OQ72" s="207"/>
      <c r="OR72" s="229"/>
      <c r="OS72" s="209"/>
      <c r="OT72" s="209" t="e">
        <f t="shared" si="159"/>
        <v>#N/A</v>
      </c>
      <c r="OU72" s="199" t="e">
        <f t="shared" si="160"/>
        <v>#N/A</v>
      </c>
      <c r="OV72" s="200" t="e">
        <f t="shared" si="161"/>
        <v>#N/A</v>
      </c>
      <c r="OW72" s="200">
        <f t="shared" si="162"/>
        <v>0</v>
      </c>
      <c r="OX72" s="200">
        <f t="shared" si="163"/>
        <v>0</v>
      </c>
      <c r="OY72" s="200" t="e">
        <f t="shared" si="164"/>
        <v>#N/A</v>
      </c>
      <c r="OZ72" s="210">
        <f t="shared" si="165"/>
        <v>0</v>
      </c>
      <c r="PA72" s="202">
        <f t="shared" si="166"/>
        <v>0</v>
      </c>
      <c r="PD72" s="230"/>
      <c r="PE72" s="171"/>
      <c r="PF72" s="231"/>
      <c r="PG72" s="228"/>
      <c r="PH72" s="207"/>
      <c r="PI72" s="229"/>
      <c r="PJ72" s="209"/>
      <c r="PK72" s="209" t="e">
        <f t="shared" si="167"/>
        <v>#N/A</v>
      </c>
      <c r="PL72" s="199" t="e">
        <f t="shared" si="168"/>
        <v>#N/A</v>
      </c>
      <c r="PM72" s="200" t="e">
        <f t="shared" si="169"/>
        <v>#N/A</v>
      </c>
      <c r="PN72" s="200">
        <f t="shared" si="170"/>
        <v>0</v>
      </c>
      <c r="PO72" s="200">
        <f t="shared" si="171"/>
        <v>0</v>
      </c>
      <c r="PP72" s="200" t="e">
        <f t="shared" si="172"/>
        <v>#N/A</v>
      </c>
      <c r="PQ72" s="210">
        <f t="shared" si="173"/>
        <v>0</v>
      </c>
      <c r="PR72" s="202">
        <f t="shared" si="174"/>
        <v>0</v>
      </c>
      <c r="PU72" s="230"/>
      <c r="PV72" s="171"/>
      <c r="PW72" s="231"/>
      <c r="PX72" s="228"/>
      <c r="PY72" s="207"/>
      <c r="PZ72" s="229"/>
      <c r="QA72" s="209"/>
      <c r="QB72" s="209" t="e">
        <f t="shared" si="175"/>
        <v>#N/A</v>
      </c>
      <c r="QC72" s="199" t="e">
        <f t="shared" si="176"/>
        <v>#N/A</v>
      </c>
      <c r="QD72" s="200" t="e">
        <f t="shared" si="177"/>
        <v>#N/A</v>
      </c>
      <c r="QE72" s="200">
        <f t="shared" si="178"/>
        <v>0</v>
      </c>
      <c r="QF72" s="200">
        <f t="shared" si="179"/>
        <v>0</v>
      </c>
      <c r="QG72" s="200" t="e">
        <f t="shared" si="180"/>
        <v>#N/A</v>
      </c>
      <c r="QH72" s="210">
        <f t="shared" si="181"/>
        <v>0</v>
      </c>
      <c r="QI72" s="202">
        <f t="shared" si="182"/>
        <v>0</v>
      </c>
      <c r="QL72" s="230"/>
      <c r="QM72" s="171"/>
      <c r="QN72" s="231"/>
      <c r="QO72" s="228"/>
      <c r="QP72" s="207"/>
      <c r="QQ72" s="229"/>
      <c r="QR72" s="209"/>
      <c r="QS72" s="209" t="e">
        <f t="shared" si="183"/>
        <v>#N/A</v>
      </c>
      <c r="QT72" s="199" t="e">
        <f t="shared" si="184"/>
        <v>#N/A</v>
      </c>
      <c r="QU72" s="200" t="e">
        <f t="shared" si="185"/>
        <v>#N/A</v>
      </c>
      <c r="QV72" s="200">
        <f t="shared" si="186"/>
        <v>0</v>
      </c>
      <c r="QW72" s="200">
        <f t="shared" si="187"/>
        <v>0</v>
      </c>
      <c r="QX72" s="200" t="e">
        <f t="shared" si="188"/>
        <v>#N/A</v>
      </c>
      <c r="QY72" s="210">
        <f t="shared" si="189"/>
        <v>0</v>
      </c>
      <c r="QZ72" s="202">
        <f t="shared" si="190"/>
        <v>0</v>
      </c>
      <c r="RC72" s="230"/>
      <c r="RD72" s="171"/>
      <c r="RE72" s="231"/>
      <c r="RF72" s="228"/>
      <c r="RG72" s="207"/>
      <c r="RH72" s="229"/>
      <c r="RI72" s="209"/>
      <c r="RJ72" s="209" t="e">
        <f t="shared" si="191"/>
        <v>#N/A</v>
      </c>
      <c r="RK72" s="199" t="e">
        <f t="shared" si="192"/>
        <v>#N/A</v>
      </c>
      <c r="RL72" s="200" t="e">
        <f t="shared" si="193"/>
        <v>#N/A</v>
      </c>
      <c r="RM72" s="200">
        <f t="shared" si="194"/>
        <v>0</v>
      </c>
      <c r="RN72" s="200">
        <f t="shared" si="195"/>
        <v>0</v>
      </c>
      <c r="RO72" s="200" t="e">
        <f t="shared" si="196"/>
        <v>#N/A</v>
      </c>
      <c r="RP72" s="210">
        <f t="shared" si="197"/>
        <v>0</v>
      </c>
      <c r="RQ72" s="202">
        <f t="shared" si="198"/>
        <v>0</v>
      </c>
      <c r="RT72" s="230"/>
      <c r="RU72" s="171"/>
      <c r="RV72" s="231"/>
      <c r="RW72" s="228"/>
      <c r="RX72" s="207"/>
      <c r="RY72" s="229"/>
      <c r="RZ72" s="209"/>
      <c r="SA72" s="209" t="e">
        <f t="shared" si="199"/>
        <v>#N/A</v>
      </c>
      <c r="SB72" s="199" t="e">
        <f t="shared" si="200"/>
        <v>#N/A</v>
      </c>
      <c r="SC72" s="200" t="e">
        <f t="shared" si="201"/>
        <v>#N/A</v>
      </c>
      <c r="SD72" s="200">
        <f t="shared" si="202"/>
        <v>0</v>
      </c>
      <c r="SE72" s="200">
        <f t="shared" si="203"/>
        <v>0</v>
      </c>
      <c r="SF72" s="200" t="e">
        <f t="shared" si="204"/>
        <v>#N/A</v>
      </c>
      <c r="SG72" s="210">
        <f t="shared" si="205"/>
        <v>0</v>
      </c>
      <c r="SH72" s="202">
        <f t="shared" si="206"/>
        <v>0</v>
      </c>
      <c r="SK72" s="230"/>
      <c r="SL72" s="171"/>
      <c r="SM72" s="231"/>
      <c r="SN72" s="228"/>
      <c r="SO72" s="207"/>
      <c r="SP72" s="229"/>
      <c r="SQ72" s="209"/>
      <c r="SR72" s="209" t="e">
        <f t="shared" si="207"/>
        <v>#N/A</v>
      </c>
      <c r="SS72" s="199" t="e">
        <f t="shared" si="208"/>
        <v>#N/A</v>
      </c>
      <c r="ST72" s="200" t="e">
        <f t="shared" si="209"/>
        <v>#N/A</v>
      </c>
      <c r="SU72" s="200">
        <f t="shared" si="210"/>
        <v>0</v>
      </c>
      <c r="SV72" s="200">
        <f t="shared" si="211"/>
        <v>0</v>
      </c>
      <c r="SW72" s="200" t="e">
        <f t="shared" si="212"/>
        <v>#N/A</v>
      </c>
      <c r="SX72" s="210">
        <f t="shared" si="213"/>
        <v>0</v>
      </c>
      <c r="SY72" s="202">
        <f t="shared" si="214"/>
        <v>0</v>
      </c>
    </row>
    <row r="73" spans="2:519" ht="67.5" customHeight="1" thickTop="1" thickBot="1">
      <c r="B73" s="203" t="s">
        <v>220</v>
      </c>
      <c r="C73" s="230">
        <v>6.1</v>
      </c>
      <c r="D73" s="171" t="s">
        <v>293</v>
      </c>
      <c r="E73" s="231" t="s">
        <v>143</v>
      </c>
      <c r="F73" s="228">
        <v>1</v>
      </c>
      <c r="G73" s="207">
        <v>0</v>
      </c>
      <c r="H73" s="229">
        <f t="shared" ref="H73:H78" si="646">G73*F73</f>
        <v>0</v>
      </c>
      <c r="I73" s="646"/>
      <c r="L73" s="375" t="s">
        <v>220</v>
      </c>
      <c r="M73" s="403">
        <v>6.1</v>
      </c>
      <c r="N73" s="415" t="s">
        <v>293</v>
      </c>
      <c r="O73" s="404" t="s">
        <v>143</v>
      </c>
      <c r="P73" s="401">
        <v>1</v>
      </c>
      <c r="Q73" s="380">
        <v>85000</v>
      </c>
      <c r="R73" s="402">
        <f t="shared" ref="R73:R78" si="647">Q73*P73</f>
        <v>85000</v>
      </c>
      <c r="S73" s="162">
        <f t="shared" ref="S73:S78" si="648">IF($D73=N73,1,0)</f>
        <v>1</v>
      </c>
      <c r="T73" s="190">
        <f t="shared" si="11"/>
        <v>1</v>
      </c>
      <c r="U73" s="190">
        <f t="shared" si="216"/>
        <v>1</v>
      </c>
      <c r="V73" s="190">
        <f t="shared" si="12"/>
        <v>1</v>
      </c>
      <c r="W73" s="190">
        <f t="shared" si="13"/>
        <v>1</v>
      </c>
      <c r="X73" s="200">
        <f t="shared" si="14"/>
        <v>1</v>
      </c>
      <c r="Y73" s="210">
        <f t="shared" si="15"/>
        <v>85000</v>
      </c>
      <c r="Z73" s="202">
        <f t="shared" si="16"/>
        <v>0</v>
      </c>
      <c r="AA73" s="185"/>
      <c r="AB73" s="185"/>
      <c r="AC73" s="446" t="s">
        <v>220</v>
      </c>
      <c r="AD73" s="405">
        <v>6.1</v>
      </c>
      <c r="AE73" s="415" t="s">
        <v>293</v>
      </c>
      <c r="AF73" s="404" t="s">
        <v>143</v>
      </c>
      <c r="AG73" s="401">
        <v>1</v>
      </c>
      <c r="AH73" s="380">
        <v>77190</v>
      </c>
      <c r="AI73" s="402">
        <f t="shared" ref="AI73:AI78" si="649">AH73*AG73</f>
        <v>77190</v>
      </c>
      <c r="AJ73" s="162">
        <f t="shared" ref="AJ73:AJ78" si="650">IF($D73=AE73,1,0)</f>
        <v>1</v>
      </c>
      <c r="AK73" s="190">
        <f t="shared" ref="AK73:AK78" si="651">IF($E73=AF73,1,0)</f>
        <v>1</v>
      </c>
      <c r="AL73" s="190">
        <f t="shared" ref="AL73:AL78" si="652">IF($F73=AG73,1,0)</f>
        <v>1</v>
      </c>
      <c r="AM73" s="190">
        <f t="shared" ref="AM73:AM78" si="653">IF(AH73=0,0,1)</f>
        <v>1</v>
      </c>
      <c r="AN73" s="190">
        <f t="shared" ref="AN73:AN78" si="654">IF(AI73=0,0,1)</f>
        <v>1</v>
      </c>
      <c r="AO73" s="200">
        <f t="shared" ref="AO73:AO78" si="655">PRODUCT(AJ73:AN73)</f>
        <v>1</v>
      </c>
      <c r="AP73" s="210">
        <f t="shared" ref="AP73:AP78" si="656">ROUND(AH73,0)</f>
        <v>77190</v>
      </c>
      <c r="AQ73" s="202">
        <f t="shared" ref="AQ73:AQ78" si="657">AH73-AP73</f>
        <v>0</v>
      </c>
      <c r="AR73" s="185"/>
      <c r="AS73" s="185"/>
      <c r="AT73" s="461" t="s">
        <v>220</v>
      </c>
      <c r="AU73" s="478">
        <v>6.1</v>
      </c>
      <c r="AV73" s="171" t="s">
        <v>293</v>
      </c>
      <c r="AW73" s="479" t="s">
        <v>143</v>
      </c>
      <c r="AX73" s="464">
        <v>1</v>
      </c>
      <c r="AY73" s="455">
        <v>72000</v>
      </c>
      <c r="AZ73" s="466">
        <f t="shared" ref="AZ73:AZ78" si="658">AY73*AX73</f>
        <v>72000</v>
      </c>
      <c r="BA73" s="162">
        <f t="shared" ref="BA73:BA78" si="659">IF($D73=AV73,1,0)</f>
        <v>1</v>
      </c>
      <c r="BB73" s="190">
        <f t="shared" ref="BB73:BB78" si="660">IF($E73=AW73,1,0)</f>
        <v>1</v>
      </c>
      <c r="BC73" s="190">
        <f t="shared" ref="BC73:BC78" si="661">IF($F73=AX73,1,0)</f>
        <v>1</v>
      </c>
      <c r="BD73" s="190">
        <f t="shared" ref="BD73:BD78" si="662">IF(AY73=0,0,1)</f>
        <v>1</v>
      </c>
      <c r="BE73" s="190">
        <f t="shared" ref="BE73:BE78" si="663">IF(AZ73=0,0,1)</f>
        <v>1</v>
      </c>
      <c r="BF73" s="200">
        <f t="shared" ref="BF73:BF78" si="664">PRODUCT(BA73:BE73)</f>
        <v>1</v>
      </c>
      <c r="BG73" s="210">
        <f t="shared" ref="BG73:BG78" si="665">ROUND(AY73,0)</f>
        <v>72000</v>
      </c>
      <c r="BH73" s="202">
        <f t="shared" ref="BH73:BH78" si="666">AY73-BG73</f>
        <v>0</v>
      </c>
      <c r="BK73" s="461" t="s">
        <v>220</v>
      </c>
      <c r="BL73" s="538">
        <v>6.1</v>
      </c>
      <c r="BM73" s="545" t="s">
        <v>293</v>
      </c>
      <c r="BN73" s="539" t="s">
        <v>143</v>
      </c>
      <c r="BO73" s="536">
        <v>1</v>
      </c>
      <c r="BP73" s="380">
        <v>62303.969999999987</v>
      </c>
      <c r="BQ73" s="537">
        <f t="shared" ref="BQ73:BQ78" si="667">BP73*BO73</f>
        <v>62303.969999999987</v>
      </c>
      <c r="BR73" s="162">
        <f t="shared" ref="BR73:BR78" si="668">IF($D73=BM73,1,0)</f>
        <v>1</v>
      </c>
      <c r="BS73" s="190">
        <f t="shared" ref="BS73:BS78" si="669">IF($E73=BN73,1,0)</f>
        <v>1</v>
      </c>
      <c r="BT73" s="190">
        <f t="shared" ref="BT73:BT78" si="670">IF($F73=BO73,1,0)</f>
        <v>1</v>
      </c>
      <c r="BU73" s="190">
        <f t="shared" ref="BU73:BU78" si="671">IF(BP73=0,0,1)</f>
        <v>1</v>
      </c>
      <c r="BV73" s="190">
        <f t="shared" ref="BV73:BV78" si="672">IF(BQ73=0,0,1)</f>
        <v>1</v>
      </c>
      <c r="BW73" s="200">
        <f t="shared" ref="BW73:BW78" si="673">PRODUCT(BR73:BV73)</f>
        <v>1</v>
      </c>
      <c r="BX73" s="210">
        <f t="shared" ref="BX73:BX78" si="674">ROUND(BP73,0)</f>
        <v>62304</v>
      </c>
      <c r="BY73" s="202">
        <f t="shared" ref="BY73:BY78" si="675">BP73-BX73</f>
        <v>-3.0000000013387762E-2</v>
      </c>
      <c r="CB73" s="461" t="s">
        <v>220</v>
      </c>
      <c r="CC73" s="538">
        <v>6.1</v>
      </c>
      <c r="CD73" s="545" t="s">
        <v>293</v>
      </c>
      <c r="CE73" s="539" t="s">
        <v>143</v>
      </c>
      <c r="CF73" s="536">
        <v>1</v>
      </c>
      <c r="CG73" s="380">
        <v>70000</v>
      </c>
      <c r="CH73" s="537">
        <f t="shared" ref="CH73:CH78" si="676">CG73*CF73</f>
        <v>70000</v>
      </c>
      <c r="CI73" s="162">
        <f t="shared" ref="CI73:CI78" si="677">IF($D73=CD73,1,0)</f>
        <v>1</v>
      </c>
      <c r="CJ73" s="190">
        <f t="shared" ref="CJ73:CJ78" si="678">IF($E73=CE73,1,0)</f>
        <v>1</v>
      </c>
      <c r="CK73" s="190">
        <f t="shared" ref="CK73:CK78" si="679">IF($F73=CF73,1,0)</f>
        <v>1</v>
      </c>
      <c r="CL73" s="190">
        <f t="shared" ref="CL73:CL78" si="680">IF(CG73=0,0,1)</f>
        <v>1</v>
      </c>
      <c r="CM73" s="190">
        <f t="shared" ref="CM73:CM78" si="681">IF(CH73=0,0,1)</f>
        <v>1</v>
      </c>
      <c r="CN73" s="200">
        <f t="shared" ref="CN73:CN78" si="682">PRODUCT(CI73:CM73)</f>
        <v>1</v>
      </c>
      <c r="CO73" s="210">
        <f t="shared" ref="CO73:CO78" si="683">ROUND(CG73,0)</f>
        <v>70000</v>
      </c>
      <c r="CP73" s="202">
        <f t="shared" ref="CP73:CP78" si="684">CG73-CO73</f>
        <v>0</v>
      </c>
      <c r="CS73" s="461" t="s">
        <v>220</v>
      </c>
      <c r="CT73" s="538">
        <v>6.1</v>
      </c>
      <c r="CU73" s="545" t="s">
        <v>293</v>
      </c>
      <c r="CV73" s="539" t="s">
        <v>143</v>
      </c>
      <c r="CW73" s="536">
        <v>1</v>
      </c>
      <c r="CX73" s="565">
        <v>97865</v>
      </c>
      <c r="CY73" s="537">
        <f t="shared" ref="CY73:CY78" si="685">CX73*CW73</f>
        <v>97865</v>
      </c>
      <c r="CZ73" s="162">
        <f t="shared" ref="CZ73:CZ78" si="686">IF($D73=CU73,1,0)</f>
        <v>1</v>
      </c>
      <c r="DA73" s="190">
        <f t="shared" ref="DA73:DA78" si="687">IF($E73=CV73,1,0)</f>
        <v>1</v>
      </c>
      <c r="DB73" s="190">
        <f t="shared" ref="DB73:DB78" si="688">IF($F73=CW73,1,0)</f>
        <v>1</v>
      </c>
      <c r="DC73" s="190">
        <f t="shared" ref="DC73:DC78" si="689">IF(CX73=0,0,1)</f>
        <v>1</v>
      </c>
      <c r="DD73" s="190">
        <f t="shared" ref="DD73:DD78" si="690">IF(CY73=0,0,1)</f>
        <v>1</v>
      </c>
      <c r="DE73" s="200">
        <f t="shared" ref="DE73:DE78" si="691">PRODUCT(CZ73:DD73)</f>
        <v>1</v>
      </c>
      <c r="DF73" s="210">
        <f t="shared" ref="DF73:DF78" si="692">ROUND(CX73,0)</f>
        <v>97865</v>
      </c>
      <c r="DG73" s="202">
        <f t="shared" ref="DG73:DG78" si="693">CX73-DF73</f>
        <v>0</v>
      </c>
      <c r="DJ73" s="461" t="s">
        <v>220</v>
      </c>
      <c r="DK73" s="538">
        <v>6.1</v>
      </c>
      <c r="DL73" s="545" t="s">
        <v>293</v>
      </c>
      <c r="DM73" s="539" t="s">
        <v>143</v>
      </c>
      <c r="DN73" s="536">
        <v>1</v>
      </c>
      <c r="DO73" s="380">
        <v>24300</v>
      </c>
      <c r="DP73" s="537">
        <f t="shared" ref="DP73:DP78" si="694">DO73*DN73</f>
        <v>24300</v>
      </c>
      <c r="DQ73" s="162">
        <f t="shared" ref="DQ73:DQ78" si="695">IF($D73=DL73,1,0)</f>
        <v>1</v>
      </c>
      <c r="DR73" s="190">
        <f t="shared" ref="DR73:DR78" si="696">IF($E73=DM73,1,0)</f>
        <v>1</v>
      </c>
      <c r="DS73" s="190">
        <f t="shared" ref="DS73:DS78" si="697">IF($F73=DN73,1,0)</f>
        <v>1</v>
      </c>
      <c r="DT73" s="190">
        <f t="shared" ref="DT73:DT78" si="698">IF(DO73=0,0,1)</f>
        <v>1</v>
      </c>
      <c r="DU73" s="190">
        <f t="shared" ref="DU73:DU78" si="699">IF(DP73=0,0,1)</f>
        <v>1</v>
      </c>
      <c r="DV73" s="200">
        <f t="shared" ref="DV73:DV78" si="700">PRODUCT(DQ73:DU73)</f>
        <v>1</v>
      </c>
      <c r="DW73" s="210">
        <f t="shared" ref="DW73:DW78" si="701">ROUND(DO73,0)</f>
        <v>24300</v>
      </c>
      <c r="DX73" s="202">
        <f t="shared" ref="DX73:DX78" si="702">DO73-DW73</f>
        <v>0</v>
      </c>
      <c r="EA73" s="578" t="s">
        <v>220</v>
      </c>
      <c r="EB73" s="538">
        <v>6.1</v>
      </c>
      <c r="EC73" s="545" t="s">
        <v>293</v>
      </c>
      <c r="ED73" s="539" t="s">
        <v>143</v>
      </c>
      <c r="EE73" s="536">
        <v>1</v>
      </c>
      <c r="EF73" s="380">
        <v>78000</v>
      </c>
      <c r="EG73" s="381">
        <f t="shared" si="47"/>
        <v>78000</v>
      </c>
      <c r="EH73" s="162">
        <f t="shared" ref="EH73:EH78" si="703">IF($D73=EC73,1,0)</f>
        <v>1</v>
      </c>
      <c r="EI73" s="190">
        <f t="shared" ref="EI73:EI78" si="704">IF($E73=ED73,1,0)</f>
        <v>1</v>
      </c>
      <c r="EJ73" s="190">
        <f t="shared" ref="EJ73:EJ78" si="705">IF($F73=EE73,1,0)</f>
        <v>1</v>
      </c>
      <c r="EK73" s="190">
        <f t="shared" ref="EK73:EK78" si="706">IF(EF73=0,0,1)</f>
        <v>1</v>
      </c>
      <c r="EL73" s="190">
        <f t="shared" ref="EL73:EL78" si="707">IF(EG73=0,0,1)</f>
        <v>1</v>
      </c>
      <c r="EM73" s="200">
        <f t="shared" ref="EM73:EM78" si="708">PRODUCT(EH73:EL73)</f>
        <v>1</v>
      </c>
      <c r="EN73" s="210">
        <f t="shared" ref="EN73:EN78" si="709">ROUND(EF73,0)</f>
        <v>78000</v>
      </c>
      <c r="EO73" s="202">
        <f t="shared" ref="EO73:EO78" si="710">EF73-EN73</f>
        <v>0</v>
      </c>
      <c r="ER73" s="461" t="s">
        <v>220</v>
      </c>
      <c r="ES73" s="538">
        <v>6.1</v>
      </c>
      <c r="ET73" s="545" t="s">
        <v>293</v>
      </c>
      <c r="EU73" s="539" t="s">
        <v>143</v>
      </c>
      <c r="EV73" s="536">
        <v>1</v>
      </c>
      <c r="EW73" s="380">
        <v>61993.999999999993</v>
      </c>
      <c r="EX73" s="537">
        <f t="shared" ref="EX73:EX78" si="711">EW73*EV73</f>
        <v>61993.999999999993</v>
      </c>
      <c r="EY73" s="162">
        <f t="shared" ref="EY73:EY78" si="712">IF($D73=ET73,1,0)</f>
        <v>1</v>
      </c>
      <c r="EZ73" s="190">
        <f t="shared" ref="EZ73:EZ78" si="713">IF($E73=EU73,1,0)</f>
        <v>1</v>
      </c>
      <c r="FA73" s="190">
        <f t="shared" ref="FA73:FA78" si="714">IF($F73=EV73,1,0)</f>
        <v>1</v>
      </c>
      <c r="FB73" s="190">
        <f t="shared" ref="FB73:FB78" si="715">IF(EW73=0,0,1)</f>
        <v>1</v>
      </c>
      <c r="FC73" s="190">
        <f t="shared" ref="FC73:FC78" si="716">IF(EX73=0,0,1)</f>
        <v>1</v>
      </c>
      <c r="FD73" s="200">
        <f t="shared" ref="FD73:FD78" si="717">PRODUCT(EY73:FC73)</f>
        <v>1</v>
      </c>
      <c r="FE73" s="210">
        <f t="shared" ref="FE73:FE78" si="718">ROUND(EW73,0)</f>
        <v>61994</v>
      </c>
      <c r="FF73" s="202">
        <f t="shared" ref="FF73:FF78" si="719">EW73-FE73</f>
        <v>0</v>
      </c>
      <c r="FI73" s="461" t="s">
        <v>220</v>
      </c>
      <c r="FJ73" s="538">
        <v>6.1</v>
      </c>
      <c r="FK73" s="545" t="s">
        <v>293</v>
      </c>
      <c r="FL73" s="539" t="s">
        <v>143</v>
      </c>
      <c r="FM73" s="536">
        <v>1</v>
      </c>
      <c r="FN73" s="380">
        <v>45916</v>
      </c>
      <c r="FO73" s="537">
        <f t="shared" ref="FO73:FO78" si="720">FN73*FM73</f>
        <v>45916</v>
      </c>
      <c r="FP73" s="162">
        <f t="shared" ref="FP73:FP78" si="721">IF($D73=FK73,1,0)</f>
        <v>1</v>
      </c>
      <c r="FQ73" s="190">
        <f t="shared" ref="FQ73:FQ78" si="722">IF($E73=FL73,1,0)</f>
        <v>1</v>
      </c>
      <c r="FR73" s="190">
        <f t="shared" ref="FR73:FR78" si="723">IF($F73=FM73,1,0)</f>
        <v>1</v>
      </c>
      <c r="FS73" s="190">
        <f t="shared" ref="FS73:FS78" si="724">IF(FN73=0,0,1)</f>
        <v>1</v>
      </c>
      <c r="FT73" s="190">
        <f t="shared" ref="FT73:FT78" si="725">IF(FO73=0,0,1)</f>
        <v>1</v>
      </c>
      <c r="FU73" s="200">
        <f t="shared" ref="FU73:FU78" si="726">PRODUCT(FP73:FT73)</f>
        <v>1</v>
      </c>
      <c r="FV73" s="210">
        <f t="shared" ref="FV73:FV78" si="727">ROUND(FN73,0)</f>
        <v>45916</v>
      </c>
      <c r="FW73" s="202">
        <f t="shared" ref="FW73:FW78" si="728">FN73-FV73</f>
        <v>0</v>
      </c>
      <c r="FZ73" s="461" t="s">
        <v>220</v>
      </c>
      <c r="GA73" s="538">
        <v>6.1</v>
      </c>
      <c r="GB73" s="545" t="s">
        <v>293</v>
      </c>
      <c r="GC73" s="539" t="s">
        <v>143</v>
      </c>
      <c r="GD73" s="536">
        <v>1</v>
      </c>
      <c r="GE73" s="582">
        <v>107635</v>
      </c>
      <c r="GF73" s="537">
        <f t="shared" ref="GF73:GF78" si="729">GE73*GD73</f>
        <v>107635</v>
      </c>
      <c r="GG73" s="162">
        <f t="shared" ref="GG73:GG78" si="730">IF($D73=GB73,1,0)</f>
        <v>1</v>
      </c>
      <c r="GH73" s="190">
        <f t="shared" ref="GH73:GH78" si="731">IF($E73=GC73,1,0)</f>
        <v>1</v>
      </c>
      <c r="GI73" s="190">
        <f t="shared" ref="GI73:GI78" si="732">IF($F73=GD73,1,0)</f>
        <v>1</v>
      </c>
      <c r="GJ73" s="190">
        <f t="shared" ref="GJ73:GJ78" si="733">IF(GE73=0,0,1)</f>
        <v>1</v>
      </c>
      <c r="GK73" s="190">
        <f t="shared" ref="GK73:GK78" si="734">IF(GF73=0,0,1)</f>
        <v>1</v>
      </c>
      <c r="GL73" s="200">
        <f t="shared" ref="GL73:GL78" si="735">PRODUCT(GG73:GK73)</f>
        <v>1</v>
      </c>
      <c r="GM73" s="210">
        <f t="shared" ref="GM73:GM78" si="736">ROUND(GE73,0)</f>
        <v>107635</v>
      </c>
      <c r="GN73" s="202">
        <f t="shared" ref="GN73:GN78" si="737">GE73-GM73</f>
        <v>0</v>
      </c>
      <c r="GQ73" s="461" t="s">
        <v>220</v>
      </c>
      <c r="GR73" s="538">
        <v>6.1</v>
      </c>
      <c r="GS73" s="545" t="s">
        <v>293</v>
      </c>
      <c r="GT73" s="539" t="s">
        <v>143</v>
      </c>
      <c r="GU73" s="536">
        <v>1</v>
      </c>
      <c r="GV73" s="380">
        <v>120000</v>
      </c>
      <c r="GW73" s="537">
        <f t="shared" ref="GW73:GW78" si="738">GV73*GU73</f>
        <v>120000</v>
      </c>
      <c r="GX73" s="162">
        <f t="shared" ref="GX73:GX78" si="739">IF($D73=GS73,1,0)</f>
        <v>1</v>
      </c>
      <c r="GY73" s="190">
        <f t="shared" ref="GY73:GY78" si="740">IF($E73=GT73,1,0)</f>
        <v>1</v>
      </c>
      <c r="GZ73" s="190">
        <f t="shared" ref="GZ73:GZ78" si="741">IF($F73=GU73,1,0)</f>
        <v>1</v>
      </c>
      <c r="HA73" s="190">
        <f t="shared" ref="HA73:HA78" si="742">IF(GV73=0,0,1)</f>
        <v>1</v>
      </c>
      <c r="HB73" s="190">
        <f t="shared" ref="HB73:HB78" si="743">IF(GW73=0,0,1)</f>
        <v>1</v>
      </c>
      <c r="HC73" s="200">
        <f t="shared" ref="HC73:HC78" si="744">PRODUCT(GX73:HB73)</f>
        <v>1</v>
      </c>
      <c r="HD73" s="210">
        <f t="shared" ref="HD73:HD78" si="745">ROUND(GV73,0)</f>
        <v>120000</v>
      </c>
      <c r="HE73" s="202">
        <f t="shared" ref="HE73:HE78" si="746">GV73-HD73</f>
        <v>0</v>
      </c>
      <c r="HH73" s="461" t="s">
        <v>220</v>
      </c>
      <c r="HI73" s="538">
        <v>6.1</v>
      </c>
      <c r="HJ73" s="545" t="s">
        <v>293</v>
      </c>
      <c r="HK73" s="539" t="s">
        <v>143</v>
      </c>
      <c r="HL73" s="536">
        <v>1</v>
      </c>
      <c r="HM73" s="380">
        <v>170999.99999999997</v>
      </c>
      <c r="HN73" s="537">
        <f t="shared" ref="HN73:HN78" si="747">HM73*HL73</f>
        <v>170999.99999999997</v>
      </c>
      <c r="HO73" s="162">
        <f t="shared" ref="HO73:HO78" si="748">IF($D73=HJ73,1,0)</f>
        <v>1</v>
      </c>
      <c r="HP73" s="190">
        <f t="shared" ref="HP73:HP78" si="749">IF($E73=HK73,1,0)</f>
        <v>1</v>
      </c>
      <c r="HQ73" s="190">
        <f t="shared" ref="HQ73:HQ78" si="750">IF($F73=HL73,1,0)</f>
        <v>1</v>
      </c>
      <c r="HR73" s="190">
        <f t="shared" ref="HR73:HR78" si="751">IF(HM73=0,0,1)</f>
        <v>1</v>
      </c>
      <c r="HS73" s="190">
        <f t="shared" ref="HS73:HS78" si="752">IF(HN73=0,0,1)</f>
        <v>1</v>
      </c>
      <c r="HT73" s="200">
        <f t="shared" ref="HT73:HT78" si="753">PRODUCT(HO73:HS73)</f>
        <v>1</v>
      </c>
      <c r="HU73" s="210">
        <f t="shared" ref="HU73:HU78" si="754">ROUND(HM73,0)</f>
        <v>171000</v>
      </c>
      <c r="HV73" s="202">
        <f t="shared" ref="HV73:HV78" si="755">HM73-HU73</f>
        <v>0</v>
      </c>
      <c r="HY73" s="230"/>
      <c r="HZ73" s="171"/>
      <c r="IA73" s="205"/>
      <c r="IB73" s="228"/>
      <c r="IC73" s="207"/>
      <c r="ID73" s="229"/>
      <c r="IE73" s="209"/>
      <c r="IF73" s="209" t="e">
        <f t="shared" si="79"/>
        <v>#N/A</v>
      </c>
      <c r="IG73" s="199" t="e">
        <f t="shared" si="80"/>
        <v>#N/A</v>
      </c>
      <c r="IH73" s="200" t="e">
        <f t="shared" si="81"/>
        <v>#N/A</v>
      </c>
      <c r="II73" s="200">
        <f t="shared" si="82"/>
        <v>0</v>
      </c>
      <c r="IJ73" s="200">
        <f t="shared" si="83"/>
        <v>0</v>
      </c>
      <c r="IK73" s="200" t="e">
        <f t="shared" si="84"/>
        <v>#N/A</v>
      </c>
      <c r="IL73" s="210">
        <f t="shared" si="85"/>
        <v>0</v>
      </c>
      <c r="IM73" s="202">
        <f t="shared" si="86"/>
        <v>0</v>
      </c>
      <c r="IP73" s="230"/>
      <c r="IQ73" s="171"/>
      <c r="IR73" s="205"/>
      <c r="IS73" s="228"/>
      <c r="IT73" s="207"/>
      <c r="IU73" s="229"/>
      <c r="IV73" s="209"/>
      <c r="IW73" s="209" t="e">
        <f t="shared" si="87"/>
        <v>#N/A</v>
      </c>
      <c r="IX73" s="199" t="e">
        <f t="shared" si="88"/>
        <v>#N/A</v>
      </c>
      <c r="IY73" s="200" t="e">
        <f t="shared" si="89"/>
        <v>#N/A</v>
      </c>
      <c r="IZ73" s="200">
        <f t="shared" si="90"/>
        <v>0</v>
      </c>
      <c r="JA73" s="200">
        <f t="shared" si="91"/>
        <v>0</v>
      </c>
      <c r="JB73" s="200" t="e">
        <f t="shared" si="92"/>
        <v>#N/A</v>
      </c>
      <c r="JC73" s="210">
        <f t="shared" si="93"/>
        <v>0</v>
      </c>
      <c r="JD73" s="202">
        <f t="shared" si="94"/>
        <v>0</v>
      </c>
      <c r="JG73" s="230"/>
      <c r="JH73" s="171"/>
      <c r="JI73" s="205"/>
      <c r="JJ73" s="228"/>
      <c r="JK73" s="207"/>
      <c r="JL73" s="229"/>
      <c r="JM73" s="209"/>
      <c r="JN73" s="209" t="e">
        <f t="shared" si="95"/>
        <v>#N/A</v>
      </c>
      <c r="JO73" s="199" t="e">
        <f t="shared" si="96"/>
        <v>#N/A</v>
      </c>
      <c r="JP73" s="200" t="e">
        <f t="shared" si="97"/>
        <v>#N/A</v>
      </c>
      <c r="JQ73" s="200">
        <f t="shared" si="98"/>
        <v>0</v>
      </c>
      <c r="JR73" s="200">
        <f t="shared" si="99"/>
        <v>0</v>
      </c>
      <c r="JS73" s="200" t="e">
        <f t="shared" si="100"/>
        <v>#N/A</v>
      </c>
      <c r="JT73" s="210">
        <f t="shared" si="101"/>
        <v>0</v>
      </c>
      <c r="JU73" s="202">
        <f t="shared" si="102"/>
        <v>0</v>
      </c>
      <c r="JX73" s="230"/>
      <c r="JY73" s="171"/>
      <c r="JZ73" s="205"/>
      <c r="KA73" s="228"/>
      <c r="KB73" s="207"/>
      <c r="KC73" s="229"/>
      <c r="KD73" s="209"/>
      <c r="KE73" s="209" t="e">
        <f t="shared" si="103"/>
        <v>#N/A</v>
      </c>
      <c r="KF73" s="199" t="e">
        <f t="shared" si="104"/>
        <v>#N/A</v>
      </c>
      <c r="KG73" s="200" t="e">
        <f t="shared" si="105"/>
        <v>#N/A</v>
      </c>
      <c r="KH73" s="200">
        <f t="shared" si="106"/>
        <v>0</v>
      </c>
      <c r="KI73" s="200">
        <f t="shared" si="107"/>
        <v>0</v>
      </c>
      <c r="KJ73" s="200" t="e">
        <f t="shared" si="108"/>
        <v>#N/A</v>
      </c>
      <c r="KK73" s="210">
        <f t="shared" si="109"/>
        <v>0</v>
      </c>
      <c r="KL73" s="202">
        <f t="shared" si="110"/>
        <v>0</v>
      </c>
      <c r="KO73" s="230"/>
      <c r="KP73" s="171"/>
      <c r="KQ73" s="205"/>
      <c r="KR73" s="228"/>
      <c r="KS73" s="207"/>
      <c r="KT73" s="229"/>
      <c r="KU73" s="209"/>
      <c r="KV73" s="209" t="e">
        <f t="shared" si="111"/>
        <v>#N/A</v>
      </c>
      <c r="KW73" s="199" t="e">
        <f t="shared" si="112"/>
        <v>#N/A</v>
      </c>
      <c r="KX73" s="200" t="e">
        <f t="shared" si="113"/>
        <v>#N/A</v>
      </c>
      <c r="KY73" s="200">
        <f t="shared" si="114"/>
        <v>0</v>
      </c>
      <c r="KZ73" s="200">
        <f t="shared" si="115"/>
        <v>0</v>
      </c>
      <c r="LA73" s="200" t="e">
        <f t="shared" si="116"/>
        <v>#N/A</v>
      </c>
      <c r="LB73" s="210">
        <f t="shared" si="117"/>
        <v>0</v>
      </c>
      <c r="LC73" s="202">
        <f t="shared" si="118"/>
        <v>0</v>
      </c>
      <c r="LF73" s="230"/>
      <c r="LG73" s="171"/>
      <c r="LH73" s="205"/>
      <c r="LI73" s="228"/>
      <c r="LJ73" s="207"/>
      <c r="LK73" s="229"/>
      <c r="LL73" s="209"/>
      <c r="LM73" s="209" t="e">
        <f t="shared" si="119"/>
        <v>#N/A</v>
      </c>
      <c r="LN73" s="199" t="e">
        <f t="shared" si="120"/>
        <v>#N/A</v>
      </c>
      <c r="LO73" s="200" t="e">
        <f t="shared" si="121"/>
        <v>#N/A</v>
      </c>
      <c r="LP73" s="200">
        <f t="shared" si="122"/>
        <v>0</v>
      </c>
      <c r="LQ73" s="200">
        <f t="shared" si="123"/>
        <v>0</v>
      </c>
      <c r="LR73" s="200" t="e">
        <f t="shared" si="124"/>
        <v>#N/A</v>
      </c>
      <c r="LS73" s="210">
        <f t="shared" si="125"/>
        <v>0</v>
      </c>
      <c r="LT73" s="202">
        <f t="shared" si="126"/>
        <v>0</v>
      </c>
      <c r="LW73" s="230"/>
      <c r="LX73" s="171"/>
      <c r="LY73" s="205"/>
      <c r="LZ73" s="228"/>
      <c r="MA73" s="207"/>
      <c r="MB73" s="229"/>
      <c r="MC73" s="209"/>
      <c r="MD73" s="209" t="e">
        <f t="shared" si="127"/>
        <v>#N/A</v>
      </c>
      <c r="ME73" s="199" t="e">
        <f t="shared" si="128"/>
        <v>#N/A</v>
      </c>
      <c r="MF73" s="200" t="e">
        <f t="shared" si="129"/>
        <v>#N/A</v>
      </c>
      <c r="MG73" s="200">
        <f t="shared" si="130"/>
        <v>0</v>
      </c>
      <c r="MH73" s="200">
        <f t="shared" si="131"/>
        <v>0</v>
      </c>
      <c r="MI73" s="200" t="e">
        <f t="shared" si="132"/>
        <v>#N/A</v>
      </c>
      <c r="MJ73" s="210">
        <f t="shared" si="133"/>
        <v>0</v>
      </c>
      <c r="MK73" s="202">
        <f t="shared" si="134"/>
        <v>0</v>
      </c>
      <c r="MN73" s="230"/>
      <c r="MO73" s="171"/>
      <c r="MP73" s="205"/>
      <c r="MQ73" s="228"/>
      <c r="MR73" s="207"/>
      <c r="MS73" s="229"/>
      <c r="MT73" s="209"/>
      <c r="MU73" s="209" t="e">
        <f t="shared" si="135"/>
        <v>#N/A</v>
      </c>
      <c r="MV73" s="199" t="e">
        <f t="shared" si="136"/>
        <v>#N/A</v>
      </c>
      <c r="MW73" s="200" t="e">
        <f t="shared" si="137"/>
        <v>#N/A</v>
      </c>
      <c r="MX73" s="200">
        <f t="shared" si="138"/>
        <v>0</v>
      </c>
      <c r="MY73" s="200">
        <f t="shared" si="139"/>
        <v>0</v>
      </c>
      <c r="MZ73" s="200" t="e">
        <f t="shared" si="140"/>
        <v>#N/A</v>
      </c>
      <c r="NA73" s="210">
        <f t="shared" si="141"/>
        <v>0</v>
      </c>
      <c r="NB73" s="202">
        <f t="shared" si="142"/>
        <v>0</v>
      </c>
      <c r="NE73" s="230"/>
      <c r="NF73" s="171"/>
      <c r="NG73" s="205"/>
      <c r="NH73" s="228"/>
      <c r="NI73" s="207"/>
      <c r="NJ73" s="229"/>
      <c r="NK73" s="209"/>
      <c r="NL73" s="209" t="e">
        <f t="shared" si="143"/>
        <v>#N/A</v>
      </c>
      <c r="NM73" s="199" t="e">
        <f t="shared" si="144"/>
        <v>#N/A</v>
      </c>
      <c r="NN73" s="200" t="e">
        <f t="shared" si="145"/>
        <v>#N/A</v>
      </c>
      <c r="NO73" s="200">
        <f t="shared" si="146"/>
        <v>0</v>
      </c>
      <c r="NP73" s="200">
        <f t="shared" si="147"/>
        <v>0</v>
      </c>
      <c r="NQ73" s="200" t="e">
        <f t="shared" si="148"/>
        <v>#N/A</v>
      </c>
      <c r="NR73" s="210">
        <f t="shared" si="149"/>
        <v>0</v>
      </c>
      <c r="NS73" s="202">
        <f t="shared" si="150"/>
        <v>0</v>
      </c>
      <c r="NV73" s="230"/>
      <c r="NW73" s="171"/>
      <c r="NX73" s="205"/>
      <c r="NY73" s="228"/>
      <c r="NZ73" s="207"/>
      <c r="OA73" s="229"/>
      <c r="OB73" s="209"/>
      <c r="OC73" s="209" t="e">
        <f t="shared" si="151"/>
        <v>#N/A</v>
      </c>
      <c r="OD73" s="199" t="e">
        <f t="shared" si="152"/>
        <v>#N/A</v>
      </c>
      <c r="OE73" s="200" t="e">
        <f t="shared" si="153"/>
        <v>#N/A</v>
      </c>
      <c r="OF73" s="200">
        <f t="shared" si="154"/>
        <v>0</v>
      </c>
      <c r="OG73" s="200">
        <f t="shared" si="155"/>
        <v>0</v>
      </c>
      <c r="OH73" s="200" t="e">
        <f t="shared" si="156"/>
        <v>#N/A</v>
      </c>
      <c r="OI73" s="210">
        <f t="shared" si="157"/>
        <v>0</v>
      </c>
      <c r="OJ73" s="202">
        <f t="shared" si="158"/>
        <v>0</v>
      </c>
      <c r="OM73" s="230"/>
      <c r="ON73" s="171"/>
      <c r="OO73" s="205"/>
      <c r="OP73" s="228"/>
      <c r="OQ73" s="207"/>
      <c r="OR73" s="229"/>
      <c r="OS73" s="209"/>
      <c r="OT73" s="209" t="e">
        <f t="shared" si="159"/>
        <v>#N/A</v>
      </c>
      <c r="OU73" s="199" t="e">
        <f t="shared" si="160"/>
        <v>#N/A</v>
      </c>
      <c r="OV73" s="200" t="e">
        <f t="shared" si="161"/>
        <v>#N/A</v>
      </c>
      <c r="OW73" s="200">
        <f t="shared" si="162"/>
        <v>0</v>
      </c>
      <c r="OX73" s="200">
        <f t="shared" si="163"/>
        <v>0</v>
      </c>
      <c r="OY73" s="200" t="e">
        <f t="shared" si="164"/>
        <v>#N/A</v>
      </c>
      <c r="OZ73" s="210">
        <f t="shared" si="165"/>
        <v>0</v>
      </c>
      <c r="PA73" s="202">
        <f t="shared" si="166"/>
        <v>0</v>
      </c>
      <c r="PD73" s="230"/>
      <c r="PE73" s="171"/>
      <c r="PF73" s="205"/>
      <c r="PG73" s="228"/>
      <c r="PH73" s="207"/>
      <c r="PI73" s="229"/>
      <c r="PJ73" s="209"/>
      <c r="PK73" s="209" t="e">
        <f t="shared" si="167"/>
        <v>#N/A</v>
      </c>
      <c r="PL73" s="199" t="e">
        <f t="shared" si="168"/>
        <v>#N/A</v>
      </c>
      <c r="PM73" s="200" t="e">
        <f t="shared" si="169"/>
        <v>#N/A</v>
      </c>
      <c r="PN73" s="200">
        <f t="shared" si="170"/>
        <v>0</v>
      </c>
      <c r="PO73" s="200">
        <f t="shared" si="171"/>
        <v>0</v>
      </c>
      <c r="PP73" s="200" t="e">
        <f t="shared" si="172"/>
        <v>#N/A</v>
      </c>
      <c r="PQ73" s="210">
        <f t="shared" si="173"/>
        <v>0</v>
      </c>
      <c r="PR73" s="202">
        <f t="shared" si="174"/>
        <v>0</v>
      </c>
      <c r="PU73" s="230"/>
      <c r="PV73" s="171"/>
      <c r="PW73" s="205"/>
      <c r="PX73" s="228"/>
      <c r="PY73" s="207"/>
      <c r="PZ73" s="229"/>
      <c r="QA73" s="209"/>
      <c r="QB73" s="209" t="e">
        <f t="shared" si="175"/>
        <v>#N/A</v>
      </c>
      <c r="QC73" s="199" t="e">
        <f t="shared" si="176"/>
        <v>#N/A</v>
      </c>
      <c r="QD73" s="200" t="e">
        <f t="shared" si="177"/>
        <v>#N/A</v>
      </c>
      <c r="QE73" s="200">
        <f t="shared" si="178"/>
        <v>0</v>
      </c>
      <c r="QF73" s="200">
        <f t="shared" si="179"/>
        <v>0</v>
      </c>
      <c r="QG73" s="200" t="e">
        <f t="shared" si="180"/>
        <v>#N/A</v>
      </c>
      <c r="QH73" s="210">
        <f t="shared" si="181"/>
        <v>0</v>
      </c>
      <c r="QI73" s="202">
        <f t="shared" si="182"/>
        <v>0</v>
      </c>
      <c r="QL73" s="230"/>
      <c r="QM73" s="171"/>
      <c r="QN73" s="205"/>
      <c r="QO73" s="228"/>
      <c r="QP73" s="207"/>
      <c r="QQ73" s="229"/>
      <c r="QR73" s="209"/>
      <c r="QS73" s="209" t="e">
        <f t="shared" si="183"/>
        <v>#N/A</v>
      </c>
      <c r="QT73" s="199" t="e">
        <f t="shared" si="184"/>
        <v>#N/A</v>
      </c>
      <c r="QU73" s="200" t="e">
        <f t="shared" si="185"/>
        <v>#N/A</v>
      </c>
      <c r="QV73" s="200">
        <f t="shared" si="186"/>
        <v>0</v>
      </c>
      <c r="QW73" s="200">
        <f t="shared" si="187"/>
        <v>0</v>
      </c>
      <c r="QX73" s="200" t="e">
        <f t="shared" si="188"/>
        <v>#N/A</v>
      </c>
      <c r="QY73" s="210">
        <f t="shared" si="189"/>
        <v>0</v>
      </c>
      <c r="QZ73" s="202">
        <f t="shared" si="190"/>
        <v>0</v>
      </c>
      <c r="RC73" s="230"/>
      <c r="RD73" s="171"/>
      <c r="RE73" s="205"/>
      <c r="RF73" s="228"/>
      <c r="RG73" s="207"/>
      <c r="RH73" s="229"/>
      <c r="RI73" s="209"/>
      <c r="RJ73" s="209" t="e">
        <f t="shared" si="191"/>
        <v>#N/A</v>
      </c>
      <c r="RK73" s="199" t="e">
        <f t="shared" si="192"/>
        <v>#N/A</v>
      </c>
      <c r="RL73" s="200" t="e">
        <f t="shared" si="193"/>
        <v>#N/A</v>
      </c>
      <c r="RM73" s="200">
        <f t="shared" si="194"/>
        <v>0</v>
      </c>
      <c r="RN73" s="200">
        <f t="shared" si="195"/>
        <v>0</v>
      </c>
      <c r="RO73" s="200" t="e">
        <f t="shared" si="196"/>
        <v>#N/A</v>
      </c>
      <c r="RP73" s="210">
        <f t="shared" si="197"/>
        <v>0</v>
      </c>
      <c r="RQ73" s="202">
        <f t="shared" si="198"/>
        <v>0</v>
      </c>
      <c r="RT73" s="230"/>
      <c r="RU73" s="171"/>
      <c r="RV73" s="205"/>
      <c r="RW73" s="228"/>
      <c r="RX73" s="207"/>
      <c r="RY73" s="229"/>
      <c r="RZ73" s="209"/>
      <c r="SA73" s="209" t="e">
        <f t="shared" si="199"/>
        <v>#N/A</v>
      </c>
      <c r="SB73" s="199" t="e">
        <f t="shared" si="200"/>
        <v>#N/A</v>
      </c>
      <c r="SC73" s="200" t="e">
        <f t="shared" si="201"/>
        <v>#N/A</v>
      </c>
      <c r="SD73" s="200">
        <f t="shared" si="202"/>
        <v>0</v>
      </c>
      <c r="SE73" s="200">
        <f t="shared" si="203"/>
        <v>0</v>
      </c>
      <c r="SF73" s="200" t="e">
        <f t="shared" si="204"/>
        <v>#N/A</v>
      </c>
      <c r="SG73" s="210">
        <f t="shared" si="205"/>
        <v>0</v>
      </c>
      <c r="SH73" s="202">
        <f t="shared" si="206"/>
        <v>0</v>
      </c>
      <c r="SK73" s="230"/>
      <c r="SL73" s="171"/>
      <c r="SM73" s="205"/>
      <c r="SN73" s="228"/>
      <c r="SO73" s="207"/>
      <c r="SP73" s="229"/>
      <c r="SQ73" s="209"/>
      <c r="SR73" s="209" t="e">
        <f t="shared" si="207"/>
        <v>#N/A</v>
      </c>
      <c r="SS73" s="199" t="e">
        <f t="shared" si="208"/>
        <v>#N/A</v>
      </c>
      <c r="ST73" s="200" t="e">
        <f t="shared" si="209"/>
        <v>#N/A</v>
      </c>
      <c r="SU73" s="200">
        <f t="shared" si="210"/>
        <v>0</v>
      </c>
      <c r="SV73" s="200">
        <f t="shared" si="211"/>
        <v>0</v>
      </c>
      <c r="SW73" s="200" t="e">
        <f t="shared" si="212"/>
        <v>#N/A</v>
      </c>
      <c r="SX73" s="210">
        <f t="shared" si="213"/>
        <v>0</v>
      </c>
      <c r="SY73" s="202">
        <f t="shared" si="214"/>
        <v>0</v>
      </c>
    </row>
    <row r="74" spans="2:519" ht="104.25" customHeight="1" thickTop="1" thickBot="1">
      <c r="B74" s="203" t="s">
        <v>215</v>
      </c>
      <c r="C74" s="230">
        <v>6.2</v>
      </c>
      <c r="D74" s="171" t="s">
        <v>294</v>
      </c>
      <c r="E74" s="205" t="s">
        <v>222</v>
      </c>
      <c r="F74" s="228">
        <v>1</v>
      </c>
      <c r="G74" s="207">
        <v>0</v>
      </c>
      <c r="H74" s="229">
        <f t="shared" si="646"/>
        <v>0</v>
      </c>
      <c r="I74" s="646"/>
      <c r="L74" s="375" t="s">
        <v>215</v>
      </c>
      <c r="M74" s="403">
        <v>6.2</v>
      </c>
      <c r="N74" s="415" t="s">
        <v>294</v>
      </c>
      <c r="O74" s="378" t="s">
        <v>222</v>
      </c>
      <c r="P74" s="401">
        <v>1</v>
      </c>
      <c r="Q74" s="380">
        <v>100000</v>
      </c>
      <c r="R74" s="402">
        <f t="shared" si="647"/>
        <v>100000</v>
      </c>
      <c r="S74" s="162">
        <f t="shared" si="648"/>
        <v>1</v>
      </c>
      <c r="T74" s="190">
        <f t="shared" si="11"/>
        <v>1</v>
      </c>
      <c r="U74" s="190">
        <f t="shared" si="216"/>
        <v>1</v>
      </c>
      <c r="V74" s="190">
        <f t="shared" si="12"/>
        <v>1</v>
      </c>
      <c r="W74" s="190">
        <f t="shared" si="13"/>
        <v>1</v>
      </c>
      <c r="X74" s="200">
        <f t="shared" si="14"/>
        <v>1</v>
      </c>
      <c r="Y74" s="210">
        <f t="shared" si="15"/>
        <v>100000</v>
      </c>
      <c r="Z74" s="202">
        <f t="shared" si="16"/>
        <v>0</v>
      </c>
      <c r="AA74" s="185"/>
      <c r="AB74" s="185"/>
      <c r="AC74" s="446" t="s">
        <v>215</v>
      </c>
      <c r="AD74" s="405">
        <v>6.2</v>
      </c>
      <c r="AE74" s="415" t="s">
        <v>294</v>
      </c>
      <c r="AF74" s="378" t="s">
        <v>222</v>
      </c>
      <c r="AG74" s="401">
        <v>1</v>
      </c>
      <c r="AH74" s="380">
        <v>85905</v>
      </c>
      <c r="AI74" s="402">
        <f t="shared" si="649"/>
        <v>85905</v>
      </c>
      <c r="AJ74" s="162">
        <f t="shared" si="650"/>
        <v>1</v>
      </c>
      <c r="AK74" s="190">
        <f t="shared" si="651"/>
        <v>1</v>
      </c>
      <c r="AL74" s="190">
        <f t="shared" si="652"/>
        <v>1</v>
      </c>
      <c r="AM74" s="190">
        <f t="shared" si="653"/>
        <v>1</v>
      </c>
      <c r="AN74" s="190">
        <f t="shared" si="654"/>
        <v>1</v>
      </c>
      <c r="AO74" s="200">
        <f t="shared" si="655"/>
        <v>1</v>
      </c>
      <c r="AP74" s="210">
        <f t="shared" si="656"/>
        <v>85905</v>
      </c>
      <c r="AQ74" s="202">
        <f t="shared" si="657"/>
        <v>0</v>
      </c>
      <c r="AR74" s="185"/>
      <c r="AS74" s="185"/>
      <c r="AT74" s="461" t="s">
        <v>215</v>
      </c>
      <c r="AU74" s="478">
        <v>6.2</v>
      </c>
      <c r="AV74" s="171" t="s">
        <v>294</v>
      </c>
      <c r="AW74" s="463" t="s">
        <v>222</v>
      </c>
      <c r="AX74" s="464">
        <v>1</v>
      </c>
      <c r="AY74" s="455">
        <v>78000</v>
      </c>
      <c r="AZ74" s="466">
        <f t="shared" si="658"/>
        <v>78000</v>
      </c>
      <c r="BA74" s="162">
        <f t="shared" si="659"/>
        <v>1</v>
      </c>
      <c r="BB74" s="190">
        <f t="shared" si="660"/>
        <v>1</v>
      </c>
      <c r="BC74" s="190">
        <f t="shared" si="661"/>
        <v>1</v>
      </c>
      <c r="BD74" s="190">
        <f t="shared" si="662"/>
        <v>1</v>
      </c>
      <c r="BE74" s="190">
        <f t="shared" si="663"/>
        <v>1</v>
      </c>
      <c r="BF74" s="200">
        <f t="shared" si="664"/>
        <v>1</v>
      </c>
      <c r="BG74" s="210">
        <f t="shared" si="665"/>
        <v>78000</v>
      </c>
      <c r="BH74" s="202">
        <f t="shared" si="666"/>
        <v>0</v>
      </c>
      <c r="BK74" s="461" t="s">
        <v>215</v>
      </c>
      <c r="BL74" s="538">
        <v>6.2</v>
      </c>
      <c r="BM74" s="545" t="s">
        <v>294</v>
      </c>
      <c r="BN74" s="523" t="s">
        <v>222</v>
      </c>
      <c r="BO74" s="536">
        <v>1</v>
      </c>
      <c r="BP74" s="380">
        <v>125585.80499999998</v>
      </c>
      <c r="BQ74" s="537">
        <f t="shared" si="667"/>
        <v>125585.80499999998</v>
      </c>
      <c r="BR74" s="162">
        <f t="shared" si="668"/>
        <v>1</v>
      </c>
      <c r="BS74" s="190">
        <f t="shared" si="669"/>
        <v>1</v>
      </c>
      <c r="BT74" s="190">
        <f t="shared" si="670"/>
        <v>1</v>
      </c>
      <c r="BU74" s="190">
        <f t="shared" si="671"/>
        <v>1</v>
      </c>
      <c r="BV74" s="190">
        <f t="shared" si="672"/>
        <v>1</v>
      </c>
      <c r="BW74" s="200">
        <f t="shared" si="673"/>
        <v>1</v>
      </c>
      <c r="BX74" s="210">
        <f t="shared" si="674"/>
        <v>125586</v>
      </c>
      <c r="BY74" s="202">
        <f t="shared" si="675"/>
        <v>-0.19500000002153683</v>
      </c>
      <c r="CB74" s="461" t="s">
        <v>215</v>
      </c>
      <c r="CC74" s="538">
        <v>6.2</v>
      </c>
      <c r="CD74" s="545" t="s">
        <v>294</v>
      </c>
      <c r="CE74" s="523" t="s">
        <v>222</v>
      </c>
      <c r="CF74" s="536">
        <v>1</v>
      </c>
      <c r="CG74" s="380">
        <v>90000</v>
      </c>
      <c r="CH74" s="537">
        <f t="shared" si="676"/>
        <v>90000</v>
      </c>
      <c r="CI74" s="162">
        <f t="shared" si="677"/>
        <v>1</v>
      </c>
      <c r="CJ74" s="190">
        <f t="shared" si="678"/>
        <v>1</v>
      </c>
      <c r="CK74" s="190">
        <f t="shared" si="679"/>
        <v>1</v>
      </c>
      <c r="CL74" s="190">
        <f t="shared" si="680"/>
        <v>1</v>
      </c>
      <c r="CM74" s="190">
        <f t="shared" si="681"/>
        <v>1</v>
      </c>
      <c r="CN74" s="200">
        <f t="shared" si="682"/>
        <v>1</v>
      </c>
      <c r="CO74" s="210">
        <f t="shared" si="683"/>
        <v>90000</v>
      </c>
      <c r="CP74" s="202">
        <f t="shared" si="684"/>
        <v>0</v>
      </c>
      <c r="CS74" s="461" t="s">
        <v>215</v>
      </c>
      <c r="CT74" s="538">
        <v>6.2</v>
      </c>
      <c r="CU74" s="545" t="s">
        <v>294</v>
      </c>
      <c r="CV74" s="523" t="s">
        <v>222</v>
      </c>
      <c r="CW74" s="536">
        <v>1</v>
      </c>
      <c r="CX74" s="565">
        <v>89767</v>
      </c>
      <c r="CY74" s="537">
        <f t="shared" si="685"/>
        <v>89767</v>
      </c>
      <c r="CZ74" s="162">
        <f t="shared" si="686"/>
        <v>1</v>
      </c>
      <c r="DA74" s="190">
        <f t="shared" si="687"/>
        <v>1</v>
      </c>
      <c r="DB74" s="190">
        <f t="shared" si="688"/>
        <v>1</v>
      </c>
      <c r="DC74" s="190">
        <f t="shared" si="689"/>
        <v>1</v>
      </c>
      <c r="DD74" s="190">
        <f t="shared" si="690"/>
        <v>1</v>
      </c>
      <c r="DE74" s="200">
        <f t="shared" si="691"/>
        <v>1</v>
      </c>
      <c r="DF74" s="210">
        <f t="shared" si="692"/>
        <v>89767</v>
      </c>
      <c r="DG74" s="202">
        <f t="shared" si="693"/>
        <v>0</v>
      </c>
      <c r="DJ74" s="461" t="s">
        <v>215</v>
      </c>
      <c r="DK74" s="538">
        <v>6.2</v>
      </c>
      <c r="DL74" s="545" t="s">
        <v>294</v>
      </c>
      <c r="DM74" s="523" t="s">
        <v>222</v>
      </c>
      <c r="DN74" s="536">
        <v>1</v>
      </c>
      <c r="DO74" s="380">
        <v>92925</v>
      </c>
      <c r="DP74" s="537">
        <f t="shared" si="694"/>
        <v>92925</v>
      </c>
      <c r="DQ74" s="162">
        <f t="shared" si="695"/>
        <v>1</v>
      </c>
      <c r="DR74" s="190">
        <f t="shared" si="696"/>
        <v>1</v>
      </c>
      <c r="DS74" s="190">
        <f t="shared" si="697"/>
        <v>1</v>
      </c>
      <c r="DT74" s="190">
        <f t="shared" si="698"/>
        <v>1</v>
      </c>
      <c r="DU74" s="190">
        <f t="shared" si="699"/>
        <v>1</v>
      </c>
      <c r="DV74" s="200">
        <f t="shared" si="700"/>
        <v>1</v>
      </c>
      <c r="DW74" s="210">
        <f t="shared" si="701"/>
        <v>92925</v>
      </c>
      <c r="DX74" s="202">
        <f t="shared" si="702"/>
        <v>0</v>
      </c>
      <c r="EA74" s="578" t="s">
        <v>215</v>
      </c>
      <c r="EB74" s="538">
        <v>6.2</v>
      </c>
      <c r="EC74" s="545" t="s">
        <v>294</v>
      </c>
      <c r="ED74" s="523" t="s">
        <v>222</v>
      </c>
      <c r="EE74" s="536">
        <v>1</v>
      </c>
      <c r="EF74" s="380">
        <v>73000</v>
      </c>
      <c r="EG74" s="381">
        <f t="shared" si="47"/>
        <v>73000</v>
      </c>
      <c r="EH74" s="162">
        <f t="shared" si="703"/>
        <v>1</v>
      </c>
      <c r="EI74" s="190">
        <f t="shared" si="704"/>
        <v>1</v>
      </c>
      <c r="EJ74" s="190">
        <f t="shared" si="705"/>
        <v>1</v>
      </c>
      <c r="EK74" s="190">
        <f t="shared" si="706"/>
        <v>1</v>
      </c>
      <c r="EL74" s="190">
        <f t="shared" si="707"/>
        <v>1</v>
      </c>
      <c r="EM74" s="200">
        <f t="shared" si="708"/>
        <v>1</v>
      </c>
      <c r="EN74" s="210">
        <f t="shared" si="709"/>
        <v>73000</v>
      </c>
      <c r="EO74" s="202">
        <f t="shared" si="710"/>
        <v>0</v>
      </c>
      <c r="ER74" s="461" t="s">
        <v>215</v>
      </c>
      <c r="ES74" s="538">
        <v>6.2</v>
      </c>
      <c r="ET74" s="545" t="s">
        <v>294</v>
      </c>
      <c r="EU74" s="523" t="s">
        <v>222</v>
      </c>
      <c r="EV74" s="536">
        <v>1</v>
      </c>
      <c r="EW74" s="380">
        <v>124960.99999999999</v>
      </c>
      <c r="EX74" s="537">
        <f t="shared" si="711"/>
        <v>124960.99999999999</v>
      </c>
      <c r="EY74" s="162">
        <f t="shared" si="712"/>
        <v>1</v>
      </c>
      <c r="EZ74" s="190">
        <f t="shared" si="713"/>
        <v>1</v>
      </c>
      <c r="FA74" s="190">
        <f t="shared" si="714"/>
        <v>1</v>
      </c>
      <c r="FB74" s="190">
        <f t="shared" si="715"/>
        <v>1</v>
      </c>
      <c r="FC74" s="190">
        <f t="shared" si="716"/>
        <v>1</v>
      </c>
      <c r="FD74" s="200">
        <f t="shared" si="717"/>
        <v>1</v>
      </c>
      <c r="FE74" s="210">
        <f t="shared" si="718"/>
        <v>124961</v>
      </c>
      <c r="FF74" s="202">
        <f t="shared" si="719"/>
        <v>0</v>
      </c>
      <c r="FI74" s="461" t="s">
        <v>215</v>
      </c>
      <c r="FJ74" s="538">
        <v>6.2</v>
      </c>
      <c r="FK74" s="545" t="s">
        <v>294</v>
      </c>
      <c r="FL74" s="523" t="s">
        <v>222</v>
      </c>
      <c r="FM74" s="536">
        <v>1</v>
      </c>
      <c r="FN74" s="380">
        <v>117763</v>
      </c>
      <c r="FO74" s="537">
        <f t="shared" si="720"/>
        <v>117763</v>
      </c>
      <c r="FP74" s="162">
        <f t="shared" si="721"/>
        <v>1</v>
      </c>
      <c r="FQ74" s="190">
        <f t="shared" si="722"/>
        <v>1</v>
      </c>
      <c r="FR74" s="190">
        <f t="shared" si="723"/>
        <v>1</v>
      </c>
      <c r="FS74" s="190">
        <f t="shared" si="724"/>
        <v>1</v>
      </c>
      <c r="FT74" s="190">
        <f t="shared" si="725"/>
        <v>1</v>
      </c>
      <c r="FU74" s="200">
        <f t="shared" si="726"/>
        <v>1</v>
      </c>
      <c r="FV74" s="210">
        <f t="shared" si="727"/>
        <v>117763</v>
      </c>
      <c r="FW74" s="202">
        <f t="shared" si="728"/>
        <v>0</v>
      </c>
      <c r="FZ74" s="461" t="s">
        <v>215</v>
      </c>
      <c r="GA74" s="538">
        <v>6.2</v>
      </c>
      <c r="GB74" s="545" t="s">
        <v>294</v>
      </c>
      <c r="GC74" s="523" t="s">
        <v>222</v>
      </c>
      <c r="GD74" s="536">
        <v>1</v>
      </c>
      <c r="GE74" s="582">
        <v>101008</v>
      </c>
      <c r="GF74" s="537">
        <f t="shared" si="729"/>
        <v>101008</v>
      </c>
      <c r="GG74" s="162">
        <f t="shared" si="730"/>
        <v>1</v>
      </c>
      <c r="GH74" s="190">
        <f t="shared" si="731"/>
        <v>1</v>
      </c>
      <c r="GI74" s="190">
        <f t="shared" si="732"/>
        <v>1</v>
      </c>
      <c r="GJ74" s="190">
        <f t="shared" si="733"/>
        <v>1</v>
      </c>
      <c r="GK74" s="190">
        <f t="shared" si="734"/>
        <v>1</v>
      </c>
      <c r="GL74" s="200">
        <f t="shared" si="735"/>
        <v>1</v>
      </c>
      <c r="GM74" s="210">
        <f t="shared" si="736"/>
        <v>101008</v>
      </c>
      <c r="GN74" s="202">
        <f t="shared" si="737"/>
        <v>0</v>
      </c>
      <c r="GQ74" s="461" t="s">
        <v>215</v>
      </c>
      <c r="GR74" s="538">
        <v>6.2</v>
      </c>
      <c r="GS74" s="545" t="s">
        <v>294</v>
      </c>
      <c r="GT74" s="523" t="s">
        <v>222</v>
      </c>
      <c r="GU74" s="536">
        <v>1</v>
      </c>
      <c r="GV74" s="380">
        <v>120000</v>
      </c>
      <c r="GW74" s="537">
        <f t="shared" si="738"/>
        <v>120000</v>
      </c>
      <c r="GX74" s="162">
        <f t="shared" si="739"/>
        <v>1</v>
      </c>
      <c r="GY74" s="190">
        <f t="shared" si="740"/>
        <v>1</v>
      </c>
      <c r="GZ74" s="190">
        <f t="shared" si="741"/>
        <v>1</v>
      </c>
      <c r="HA74" s="190">
        <f t="shared" si="742"/>
        <v>1</v>
      </c>
      <c r="HB74" s="190">
        <f t="shared" si="743"/>
        <v>1</v>
      </c>
      <c r="HC74" s="200">
        <f t="shared" si="744"/>
        <v>1</v>
      </c>
      <c r="HD74" s="210">
        <f t="shared" si="745"/>
        <v>120000</v>
      </c>
      <c r="HE74" s="202">
        <f t="shared" si="746"/>
        <v>0</v>
      </c>
      <c r="HH74" s="461" t="s">
        <v>215</v>
      </c>
      <c r="HI74" s="538">
        <v>6.2</v>
      </c>
      <c r="HJ74" s="545" t="s">
        <v>294</v>
      </c>
      <c r="HK74" s="523" t="s">
        <v>222</v>
      </c>
      <c r="HL74" s="536">
        <v>1</v>
      </c>
      <c r="HM74" s="380">
        <v>79800</v>
      </c>
      <c r="HN74" s="537">
        <f t="shared" si="747"/>
        <v>79800</v>
      </c>
      <c r="HO74" s="162">
        <f t="shared" si="748"/>
        <v>1</v>
      </c>
      <c r="HP74" s="190">
        <f t="shared" si="749"/>
        <v>1</v>
      </c>
      <c r="HQ74" s="190">
        <f t="shared" si="750"/>
        <v>1</v>
      </c>
      <c r="HR74" s="190">
        <f t="shared" si="751"/>
        <v>1</v>
      </c>
      <c r="HS74" s="190">
        <f t="shared" si="752"/>
        <v>1</v>
      </c>
      <c r="HT74" s="200">
        <f t="shared" si="753"/>
        <v>1</v>
      </c>
      <c r="HU74" s="210">
        <f t="shared" si="754"/>
        <v>79800</v>
      </c>
      <c r="HV74" s="202">
        <f t="shared" si="755"/>
        <v>0</v>
      </c>
      <c r="HY74" s="166"/>
      <c r="HZ74" s="226"/>
      <c r="IA74" s="214"/>
      <c r="IB74" s="215"/>
      <c r="IC74" s="215"/>
      <c r="ID74" s="216"/>
      <c r="IE74" s="209"/>
      <c r="IF74" s="209" t="e">
        <f t="shared" si="79"/>
        <v>#N/A</v>
      </c>
      <c r="IG74" s="199" t="e">
        <f t="shared" si="80"/>
        <v>#N/A</v>
      </c>
      <c r="IH74" s="200" t="e">
        <f t="shared" si="81"/>
        <v>#N/A</v>
      </c>
      <c r="II74" s="200">
        <f t="shared" si="82"/>
        <v>0</v>
      </c>
      <c r="IJ74" s="200">
        <f t="shared" si="83"/>
        <v>0</v>
      </c>
      <c r="IK74" s="200" t="e">
        <f t="shared" si="84"/>
        <v>#N/A</v>
      </c>
      <c r="IL74" s="210">
        <f t="shared" si="85"/>
        <v>0</v>
      </c>
      <c r="IM74" s="202">
        <f t="shared" si="86"/>
        <v>0</v>
      </c>
      <c r="IP74" s="166"/>
      <c r="IQ74" s="226"/>
      <c r="IR74" s="214"/>
      <c r="IS74" s="215"/>
      <c r="IT74" s="215"/>
      <c r="IU74" s="216"/>
      <c r="IV74" s="209"/>
      <c r="IW74" s="209" t="e">
        <f t="shared" si="87"/>
        <v>#N/A</v>
      </c>
      <c r="IX74" s="199" t="e">
        <f t="shared" si="88"/>
        <v>#N/A</v>
      </c>
      <c r="IY74" s="200" t="e">
        <f t="shared" si="89"/>
        <v>#N/A</v>
      </c>
      <c r="IZ74" s="200">
        <f t="shared" si="90"/>
        <v>0</v>
      </c>
      <c r="JA74" s="200">
        <f t="shared" si="91"/>
        <v>0</v>
      </c>
      <c r="JB74" s="200" t="e">
        <f t="shared" si="92"/>
        <v>#N/A</v>
      </c>
      <c r="JC74" s="210">
        <f t="shared" si="93"/>
        <v>0</v>
      </c>
      <c r="JD74" s="202">
        <f t="shared" si="94"/>
        <v>0</v>
      </c>
      <c r="JG74" s="166"/>
      <c r="JH74" s="226"/>
      <c r="JI74" s="214"/>
      <c r="JJ74" s="215"/>
      <c r="JK74" s="215"/>
      <c r="JL74" s="216"/>
      <c r="JM74" s="209"/>
      <c r="JN74" s="209" t="e">
        <f t="shared" si="95"/>
        <v>#N/A</v>
      </c>
      <c r="JO74" s="199" t="e">
        <f t="shared" si="96"/>
        <v>#N/A</v>
      </c>
      <c r="JP74" s="200" t="e">
        <f t="shared" si="97"/>
        <v>#N/A</v>
      </c>
      <c r="JQ74" s="200">
        <f t="shared" si="98"/>
        <v>0</v>
      </c>
      <c r="JR74" s="200">
        <f t="shared" si="99"/>
        <v>0</v>
      </c>
      <c r="JS74" s="200" t="e">
        <f t="shared" si="100"/>
        <v>#N/A</v>
      </c>
      <c r="JT74" s="210">
        <f t="shared" si="101"/>
        <v>0</v>
      </c>
      <c r="JU74" s="202">
        <f t="shared" si="102"/>
        <v>0</v>
      </c>
      <c r="JX74" s="166"/>
      <c r="JY74" s="226"/>
      <c r="JZ74" s="214"/>
      <c r="KA74" s="215"/>
      <c r="KB74" s="215"/>
      <c r="KC74" s="216"/>
      <c r="KD74" s="209"/>
      <c r="KE74" s="209" t="e">
        <f t="shared" si="103"/>
        <v>#N/A</v>
      </c>
      <c r="KF74" s="199" t="e">
        <f t="shared" si="104"/>
        <v>#N/A</v>
      </c>
      <c r="KG74" s="200" t="e">
        <f t="shared" si="105"/>
        <v>#N/A</v>
      </c>
      <c r="KH74" s="200">
        <f t="shared" si="106"/>
        <v>0</v>
      </c>
      <c r="KI74" s="200">
        <f t="shared" si="107"/>
        <v>0</v>
      </c>
      <c r="KJ74" s="200" t="e">
        <f t="shared" si="108"/>
        <v>#N/A</v>
      </c>
      <c r="KK74" s="210">
        <f t="shared" si="109"/>
        <v>0</v>
      </c>
      <c r="KL74" s="202">
        <f t="shared" si="110"/>
        <v>0</v>
      </c>
      <c r="KO74" s="166"/>
      <c r="KP74" s="226"/>
      <c r="KQ74" s="214"/>
      <c r="KR74" s="215"/>
      <c r="KS74" s="215"/>
      <c r="KT74" s="216"/>
      <c r="KU74" s="209"/>
      <c r="KV74" s="209" t="e">
        <f t="shared" si="111"/>
        <v>#N/A</v>
      </c>
      <c r="KW74" s="199" t="e">
        <f t="shared" si="112"/>
        <v>#N/A</v>
      </c>
      <c r="KX74" s="200" t="e">
        <f t="shared" si="113"/>
        <v>#N/A</v>
      </c>
      <c r="KY74" s="200">
        <f t="shared" si="114"/>
        <v>0</v>
      </c>
      <c r="KZ74" s="200">
        <f t="shared" si="115"/>
        <v>0</v>
      </c>
      <c r="LA74" s="200" t="e">
        <f t="shared" si="116"/>
        <v>#N/A</v>
      </c>
      <c r="LB74" s="210">
        <f t="shared" si="117"/>
        <v>0</v>
      </c>
      <c r="LC74" s="202">
        <f t="shared" si="118"/>
        <v>0</v>
      </c>
      <c r="LF74" s="166"/>
      <c r="LG74" s="226"/>
      <c r="LH74" s="214"/>
      <c r="LI74" s="215"/>
      <c r="LJ74" s="215"/>
      <c r="LK74" s="216"/>
      <c r="LL74" s="209"/>
      <c r="LM74" s="209" t="e">
        <f t="shared" si="119"/>
        <v>#N/A</v>
      </c>
      <c r="LN74" s="199" t="e">
        <f t="shared" si="120"/>
        <v>#N/A</v>
      </c>
      <c r="LO74" s="200" t="e">
        <f t="shared" si="121"/>
        <v>#N/A</v>
      </c>
      <c r="LP74" s="200">
        <f t="shared" si="122"/>
        <v>0</v>
      </c>
      <c r="LQ74" s="200">
        <f t="shared" si="123"/>
        <v>0</v>
      </c>
      <c r="LR74" s="200" t="e">
        <f t="shared" si="124"/>
        <v>#N/A</v>
      </c>
      <c r="LS74" s="210">
        <f t="shared" si="125"/>
        <v>0</v>
      </c>
      <c r="LT74" s="202">
        <f t="shared" si="126"/>
        <v>0</v>
      </c>
      <c r="LW74" s="166"/>
      <c r="LX74" s="226"/>
      <c r="LY74" s="214"/>
      <c r="LZ74" s="215"/>
      <c r="MA74" s="215"/>
      <c r="MB74" s="216"/>
      <c r="MC74" s="209"/>
      <c r="MD74" s="209" t="e">
        <f t="shared" si="127"/>
        <v>#N/A</v>
      </c>
      <c r="ME74" s="199" t="e">
        <f t="shared" si="128"/>
        <v>#N/A</v>
      </c>
      <c r="MF74" s="200" t="e">
        <f t="shared" si="129"/>
        <v>#N/A</v>
      </c>
      <c r="MG74" s="200">
        <f t="shared" si="130"/>
        <v>0</v>
      </c>
      <c r="MH74" s="200">
        <f t="shared" si="131"/>
        <v>0</v>
      </c>
      <c r="MI74" s="200" t="e">
        <f t="shared" si="132"/>
        <v>#N/A</v>
      </c>
      <c r="MJ74" s="210">
        <f t="shared" si="133"/>
        <v>0</v>
      </c>
      <c r="MK74" s="202">
        <f t="shared" si="134"/>
        <v>0</v>
      </c>
      <c r="MN74" s="166"/>
      <c r="MO74" s="226"/>
      <c r="MP74" s="214"/>
      <c r="MQ74" s="215"/>
      <c r="MR74" s="215"/>
      <c r="MS74" s="216"/>
      <c r="MT74" s="209"/>
      <c r="MU74" s="209" t="e">
        <f t="shared" si="135"/>
        <v>#N/A</v>
      </c>
      <c r="MV74" s="199" t="e">
        <f t="shared" si="136"/>
        <v>#N/A</v>
      </c>
      <c r="MW74" s="200" t="e">
        <f t="shared" si="137"/>
        <v>#N/A</v>
      </c>
      <c r="MX74" s="200">
        <f t="shared" si="138"/>
        <v>0</v>
      </c>
      <c r="MY74" s="200">
        <f t="shared" si="139"/>
        <v>0</v>
      </c>
      <c r="MZ74" s="200" t="e">
        <f t="shared" si="140"/>
        <v>#N/A</v>
      </c>
      <c r="NA74" s="210">
        <f t="shared" si="141"/>
        <v>0</v>
      </c>
      <c r="NB74" s="202">
        <f t="shared" si="142"/>
        <v>0</v>
      </c>
      <c r="NE74" s="166"/>
      <c r="NF74" s="226"/>
      <c r="NG74" s="214"/>
      <c r="NH74" s="215"/>
      <c r="NI74" s="215"/>
      <c r="NJ74" s="216"/>
      <c r="NK74" s="209"/>
      <c r="NL74" s="209" t="e">
        <f t="shared" si="143"/>
        <v>#N/A</v>
      </c>
      <c r="NM74" s="199" t="e">
        <f t="shared" si="144"/>
        <v>#N/A</v>
      </c>
      <c r="NN74" s="200" t="e">
        <f t="shared" si="145"/>
        <v>#N/A</v>
      </c>
      <c r="NO74" s="200">
        <f t="shared" si="146"/>
        <v>0</v>
      </c>
      <c r="NP74" s="200">
        <f t="shared" si="147"/>
        <v>0</v>
      </c>
      <c r="NQ74" s="200" t="e">
        <f t="shared" si="148"/>
        <v>#N/A</v>
      </c>
      <c r="NR74" s="210">
        <f t="shared" si="149"/>
        <v>0</v>
      </c>
      <c r="NS74" s="202">
        <f t="shared" si="150"/>
        <v>0</v>
      </c>
      <c r="NV74" s="166"/>
      <c r="NW74" s="226"/>
      <c r="NX74" s="214"/>
      <c r="NY74" s="215"/>
      <c r="NZ74" s="215"/>
      <c r="OA74" s="216"/>
      <c r="OB74" s="209"/>
      <c r="OC74" s="209" t="e">
        <f t="shared" si="151"/>
        <v>#N/A</v>
      </c>
      <c r="OD74" s="199" t="e">
        <f t="shared" si="152"/>
        <v>#N/A</v>
      </c>
      <c r="OE74" s="200" t="e">
        <f t="shared" si="153"/>
        <v>#N/A</v>
      </c>
      <c r="OF74" s="200">
        <f t="shared" si="154"/>
        <v>0</v>
      </c>
      <c r="OG74" s="200">
        <f t="shared" si="155"/>
        <v>0</v>
      </c>
      <c r="OH74" s="200" t="e">
        <f t="shared" si="156"/>
        <v>#N/A</v>
      </c>
      <c r="OI74" s="210">
        <f t="shared" si="157"/>
        <v>0</v>
      </c>
      <c r="OJ74" s="202">
        <f t="shared" si="158"/>
        <v>0</v>
      </c>
      <c r="OM74" s="166"/>
      <c r="ON74" s="226"/>
      <c r="OO74" s="214"/>
      <c r="OP74" s="215"/>
      <c r="OQ74" s="215"/>
      <c r="OR74" s="216"/>
      <c r="OS74" s="209"/>
      <c r="OT74" s="209" t="e">
        <f t="shared" si="159"/>
        <v>#N/A</v>
      </c>
      <c r="OU74" s="199" t="e">
        <f t="shared" si="160"/>
        <v>#N/A</v>
      </c>
      <c r="OV74" s="200" t="e">
        <f t="shared" si="161"/>
        <v>#N/A</v>
      </c>
      <c r="OW74" s="200">
        <f t="shared" si="162"/>
        <v>0</v>
      </c>
      <c r="OX74" s="200">
        <f t="shared" si="163"/>
        <v>0</v>
      </c>
      <c r="OY74" s="200" t="e">
        <f t="shared" si="164"/>
        <v>#N/A</v>
      </c>
      <c r="OZ74" s="210">
        <f t="shared" si="165"/>
        <v>0</v>
      </c>
      <c r="PA74" s="202">
        <f t="shared" si="166"/>
        <v>0</v>
      </c>
      <c r="PD74" s="166"/>
      <c r="PE74" s="226"/>
      <c r="PF74" s="214"/>
      <c r="PG74" s="215"/>
      <c r="PH74" s="215"/>
      <c r="PI74" s="216"/>
      <c r="PJ74" s="209"/>
      <c r="PK74" s="209" t="e">
        <f t="shared" si="167"/>
        <v>#N/A</v>
      </c>
      <c r="PL74" s="199" t="e">
        <f t="shared" si="168"/>
        <v>#N/A</v>
      </c>
      <c r="PM74" s="200" t="e">
        <f t="shared" si="169"/>
        <v>#N/A</v>
      </c>
      <c r="PN74" s="200">
        <f t="shared" si="170"/>
        <v>0</v>
      </c>
      <c r="PO74" s="200">
        <f t="shared" si="171"/>
        <v>0</v>
      </c>
      <c r="PP74" s="200" t="e">
        <f t="shared" si="172"/>
        <v>#N/A</v>
      </c>
      <c r="PQ74" s="210">
        <f t="shared" si="173"/>
        <v>0</v>
      </c>
      <c r="PR74" s="202">
        <f t="shared" si="174"/>
        <v>0</v>
      </c>
      <c r="PU74" s="166"/>
      <c r="PV74" s="226"/>
      <c r="PW74" s="214"/>
      <c r="PX74" s="215"/>
      <c r="PY74" s="215"/>
      <c r="PZ74" s="216"/>
      <c r="QA74" s="209"/>
      <c r="QB74" s="209" t="e">
        <f t="shared" si="175"/>
        <v>#N/A</v>
      </c>
      <c r="QC74" s="199" t="e">
        <f t="shared" si="176"/>
        <v>#N/A</v>
      </c>
      <c r="QD74" s="200" t="e">
        <f t="shared" si="177"/>
        <v>#N/A</v>
      </c>
      <c r="QE74" s="200">
        <f t="shared" si="178"/>
        <v>0</v>
      </c>
      <c r="QF74" s="200">
        <f t="shared" si="179"/>
        <v>0</v>
      </c>
      <c r="QG74" s="200" t="e">
        <f t="shared" si="180"/>
        <v>#N/A</v>
      </c>
      <c r="QH74" s="210">
        <f t="shared" si="181"/>
        <v>0</v>
      </c>
      <c r="QI74" s="202">
        <f t="shared" si="182"/>
        <v>0</v>
      </c>
      <c r="QL74" s="166"/>
      <c r="QM74" s="226"/>
      <c r="QN74" s="214"/>
      <c r="QO74" s="215"/>
      <c r="QP74" s="215"/>
      <c r="QQ74" s="216"/>
      <c r="QR74" s="209"/>
      <c r="QS74" s="209" t="e">
        <f t="shared" si="183"/>
        <v>#N/A</v>
      </c>
      <c r="QT74" s="199" t="e">
        <f t="shared" si="184"/>
        <v>#N/A</v>
      </c>
      <c r="QU74" s="200" t="e">
        <f t="shared" si="185"/>
        <v>#N/A</v>
      </c>
      <c r="QV74" s="200">
        <f t="shared" si="186"/>
        <v>0</v>
      </c>
      <c r="QW74" s="200">
        <f t="shared" si="187"/>
        <v>0</v>
      </c>
      <c r="QX74" s="200" t="e">
        <f t="shared" si="188"/>
        <v>#N/A</v>
      </c>
      <c r="QY74" s="210">
        <f t="shared" si="189"/>
        <v>0</v>
      </c>
      <c r="QZ74" s="202">
        <f t="shared" si="190"/>
        <v>0</v>
      </c>
      <c r="RC74" s="166"/>
      <c r="RD74" s="226"/>
      <c r="RE74" s="214"/>
      <c r="RF74" s="215"/>
      <c r="RG74" s="215"/>
      <c r="RH74" s="216"/>
      <c r="RI74" s="209"/>
      <c r="RJ74" s="209" t="e">
        <f t="shared" si="191"/>
        <v>#N/A</v>
      </c>
      <c r="RK74" s="199" t="e">
        <f t="shared" si="192"/>
        <v>#N/A</v>
      </c>
      <c r="RL74" s="200" t="e">
        <f t="shared" si="193"/>
        <v>#N/A</v>
      </c>
      <c r="RM74" s="200">
        <f t="shared" si="194"/>
        <v>0</v>
      </c>
      <c r="RN74" s="200">
        <f t="shared" si="195"/>
        <v>0</v>
      </c>
      <c r="RO74" s="200" t="e">
        <f t="shared" si="196"/>
        <v>#N/A</v>
      </c>
      <c r="RP74" s="210">
        <f t="shared" si="197"/>
        <v>0</v>
      </c>
      <c r="RQ74" s="202">
        <f t="shared" si="198"/>
        <v>0</v>
      </c>
      <c r="RT74" s="166"/>
      <c r="RU74" s="226"/>
      <c r="RV74" s="214"/>
      <c r="RW74" s="215"/>
      <c r="RX74" s="215"/>
      <c r="RY74" s="216"/>
      <c r="RZ74" s="209"/>
      <c r="SA74" s="209" t="e">
        <f t="shared" si="199"/>
        <v>#N/A</v>
      </c>
      <c r="SB74" s="199" t="e">
        <f t="shared" si="200"/>
        <v>#N/A</v>
      </c>
      <c r="SC74" s="200" t="e">
        <f t="shared" si="201"/>
        <v>#N/A</v>
      </c>
      <c r="SD74" s="200">
        <f t="shared" si="202"/>
        <v>0</v>
      </c>
      <c r="SE74" s="200">
        <f t="shared" si="203"/>
        <v>0</v>
      </c>
      <c r="SF74" s="200" t="e">
        <f t="shared" si="204"/>
        <v>#N/A</v>
      </c>
      <c r="SG74" s="210">
        <f t="shared" si="205"/>
        <v>0</v>
      </c>
      <c r="SH74" s="202">
        <f t="shared" si="206"/>
        <v>0</v>
      </c>
      <c r="SK74" s="166"/>
      <c r="SL74" s="226"/>
      <c r="SM74" s="214"/>
      <c r="SN74" s="215"/>
      <c r="SO74" s="215"/>
      <c r="SP74" s="216"/>
      <c r="SQ74" s="209"/>
      <c r="SR74" s="209" t="e">
        <f t="shared" si="207"/>
        <v>#N/A</v>
      </c>
      <c r="SS74" s="199" t="e">
        <f t="shared" si="208"/>
        <v>#N/A</v>
      </c>
      <c r="ST74" s="200" t="e">
        <f t="shared" si="209"/>
        <v>#N/A</v>
      </c>
      <c r="SU74" s="200">
        <f t="shared" si="210"/>
        <v>0</v>
      </c>
      <c r="SV74" s="200">
        <f t="shared" si="211"/>
        <v>0</v>
      </c>
      <c r="SW74" s="200" t="e">
        <f t="shared" si="212"/>
        <v>#N/A</v>
      </c>
      <c r="SX74" s="210">
        <f t="shared" si="213"/>
        <v>0</v>
      </c>
      <c r="SY74" s="202">
        <f t="shared" si="214"/>
        <v>0</v>
      </c>
    </row>
    <row r="75" spans="2:519" ht="97.5" customHeight="1" thickTop="1" thickBot="1">
      <c r="B75" s="203" t="s">
        <v>215</v>
      </c>
      <c r="C75" s="230">
        <v>6.3</v>
      </c>
      <c r="D75" s="171" t="s">
        <v>295</v>
      </c>
      <c r="E75" s="212" t="s">
        <v>222</v>
      </c>
      <c r="F75" s="228">
        <v>1</v>
      </c>
      <c r="G75" s="207">
        <v>0</v>
      </c>
      <c r="H75" s="229">
        <f t="shared" si="646"/>
        <v>0</v>
      </c>
      <c r="I75" s="647"/>
      <c r="L75" s="375" t="s">
        <v>215</v>
      </c>
      <c r="M75" s="403">
        <v>6.3</v>
      </c>
      <c r="N75" s="415" t="s">
        <v>295</v>
      </c>
      <c r="O75" s="383" t="s">
        <v>222</v>
      </c>
      <c r="P75" s="401">
        <v>1</v>
      </c>
      <c r="Q75" s="380">
        <v>100000</v>
      </c>
      <c r="R75" s="402">
        <f t="shared" si="647"/>
        <v>100000</v>
      </c>
      <c r="S75" s="162">
        <f t="shared" si="648"/>
        <v>1</v>
      </c>
      <c r="T75" s="190">
        <f t="shared" si="11"/>
        <v>1</v>
      </c>
      <c r="U75" s="190">
        <f t="shared" si="216"/>
        <v>1</v>
      </c>
      <c r="V75" s="190">
        <f t="shared" si="12"/>
        <v>1</v>
      </c>
      <c r="W75" s="190">
        <f t="shared" si="13"/>
        <v>1</v>
      </c>
      <c r="X75" s="200">
        <f t="shared" si="14"/>
        <v>1</v>
      </c>
      <c r="Y75" s="210">
        <f t="shared" si="15"/>
        <v>100000</v>
      </c>
      <c r="Z75" s="202">
        <f t="shared" si="16"/>
        <v>0</v>
      </c>
      <c r="AA75" s="185"/>
      <c r="AB75" s="185"/>
      <c r="AC75" s="375" t="s">
        <v>215</v>
      </c>
      <c r="AD75" s="403">
        <v>6.3</v>
      </c>
      <c r="AE75" s="415" t="s">
        <v>295</v>
      </c>
      <c r="AF75" s="383" t="s">
        <v>222</v>
      </c>
      <c r="AG75" s="401">
        <v>1</v>
      </c>
      <c r="AH75" s="380">
        <v>69720</v>
      </c>
      <c r="AI75" s="402">
        <f t="shared" si="649"/>
        <v>69720</v>
      </c>
      <c r="AJ75" s="162">
        <f t="shared" si="650"/>
        <v>1</v>
      </c>
      <c r="AK75" s="190">
        <f t="shared" si="651"/>
        <v>1</v>
      </c>
      <c r="AL75" s="190">
        <f t="shared" si="652"/>
        <v>1</v>
      </c>
      <c r="AM75" s="190">
        <f t="shared" si="653"/>
        <v>1</v>
      </c>
      <c r="AN75" s="190">
        <f t="shared" si="654"/>
        <v>1</v>
      </c>
      <c r="AO75" s="200">
        <f t="shared" si="655"/>
        <v>1</v>
      </c>
      <c r="AP75" s="210">
        <f t="shared" si="656"/>
        <v>69720</v>
      </c>
      <c r="AQ75" s="202">
        <f t="shared" si="657"/>
        <v>0</v>
      </c>
      <c r="AR75" s="185"/>
      <c r="AS75" s="185"/>
      <c r="AT75" s="461" t="s">
        <v>215</v>
      </c>
      <c r="AU75" s="478">
        <v>6.3</v>
      </c>
      <c r="AV75" s="171" t="s">
        <v>295</v>
      </c>
      <c r="AW75" s="453" t="s">
        <v>222</v>
      </c>
      <c r="AX75" s="464">
        <v>1</v>
      </c>
      <c r="AY75" s="455">
        <v>70000</v>
      </c>
      <c r="AZ75" s="466">
        <f t="shared" si="658"/>
        <v>70000</v>
      </c>
      <c r="BA75" s="162">
        <f t="shared" si="659"/>
        <v>1</v>
      </c>
      <c r="BB75" s="190">
        <f t="shared" si="660"/>
        <v>1</v>
      </c>
      <c r="BC75" s="190">
        <f t="shared" si="661"/>
        <v>1</v>
      </c>
      <c r="BD75" s="190">
        <f t="shared" si="662"/>
        <v>1</v>
      </c>
      <c r="BE75" s="190">
        <f t="shared" si="663"/>
        <v>1</v>
      </c>
      <c r="BF75" s="200">
        <f t="shared" si="664"/>
        <v>1</v>
      </c>
      <c r="BG75" s="210">
        <f t="shared" si="665"/>
        <v>70000</v>
      </c>
      <c r="BH75" s="202">
        <f t="shared" si="666"/>
        <v>0</v>
      </c>
      <c r="BK75" s="461" t="s">
        <v>215</v>
      </c>
      <c r="BL75" s="538">
        <v>6.3</v>
      </c>
      <c r="BM75" s="545" t="s">
        <v>295</v>
      </c>
      <c r="BN75" s="383" t="s">
        <v>222</v>
      </c>
      <c r="BO75" s="536">
        <v>1</v>
      </c>
      <c r="BP75" s="380">
        <v>134805.67499999999</v>
      </c>
      <c r="BQ75" s="537">
        <f t="shared" si="667"/>
        <v>134805.67499999999</v>
      </c>
      <c r="BR75" s="162">
        <f t="shared" si="668"/>
        <v>1</v>
      </c>
      <c r="BS75" s="190">
        <f t="shared" si="669"/>
        <v>1</v>
      </c>
      <c r="BT75" s="190">
        <f t="shared" si="670"/>
        <v>1</v>
      </c>
      <c r="BU75" s="190">
        <f t="shared" si="671"/>
        <v>1</v>
      </c>
      <c r="BV75" s="190">
        <f t="shared" si="672"/>
        <v>1</v>
      </c>
      <c r="BW75" s="200">
        <f t="shared" si="673"/>
        <v>1</v>
      </c>
      <c r="BX75" s="210">
        <f t="shared" si="674"/>
        <v>134806</v>
      </c>
      <c r="BY75" s="202">
        <f t="shared" si="675"/>
        <v>-0.32500000001164153</v>
      </c>
      <c r="CB75" s="461" t="s">
        <v>215</v>
      </c>
      <c r="CC75" s="538">
        <v>6.3</v>
      </c>
      <c r="CD75" s="545" t="s">
        <v>295</v>
      </c>
      <c r="CE75" s="383" t="s">
        <v>222</v>
      </c>
      <c r="CF75" s="536">
        <v>1</v>
      </c>
      <c r="CG75" s="380">
        <v>85000</v>
      </c>
      <c r="CH75" s="537">
        <f t="shared" si="676"/>
        <v>85000</v>
      </c>
      <c r="CI75" s="162">
        <f t="shared" si="677"/>
        <v>1</v>
      </c>
      <c r="CJ75" s="190">
        <f t="shared" si="678"/>
        <v>1</v>
      </c>
      <c r="CK75" s="190">
        <f t="shared" si="679"/>
        <v>1</v>
      </c>
      <c r="CL75" s="190">
        <f t="shared" si="680"/>
        <v>1</v>
      </c>
      <c r="CM75" s="190">
        <f t="shared" si="681"/>
        <v>1</v>
      </c>
      <c r="CN75" s="200">
        <f t="shared" si="682"/>
        <v>1</v>
      </c>
      <c r="CO75" s="210">
        <f t="shared" si="683"/>
        <v>85000</v>
      </c>
      <c r="CP75" s="202">
        <f t="shared" si="684"/>
        <v>0</v>
      </c>
      <c r="CS75" s="461" t="s">
        <v>215</v>
      </c>
      <c r="CT75" s="538">
        <v>6.3</v>
      </c>
      <c r="CU75" s="545" t="s">
        <v>295</v>
      </c>
      <c r="CV75" s="383" t="s">
        <v>222</v>
      </c>
      <c r="CW75" s="536">
        <v>1</v>
      </c>
      <c r="CX75" s="565">
        <v>79949</v>
      </c>
      <c r="CY75" s="537">
        <f t="shared" si="685"/>
        <v>79949</v>
      </c>
      <c r="CZ75" s="162">
        <f t="shared" si="686"/>
        <v>1</v>
      </c>
      <c r="DA75" s="190">
        <f t="shared" si="687"/>
        <v>1</v>
      </c>
      <c r="DB75" s="190">
        <f t="shared" si="688"/>
        <v>1</v>
      </c>
      <c r="DC75" s="190">
        <f t="shared" si="689"/>
        <v>1</v>
      </c>
      <c r="DD75" s="190">
        <f t="shared" si="690"/>
        <v>1</v>
      </c>
      <c r="DE75" s="200">
        <f t="shared" si="691"/>
        <v>1</v>
      </c>
      <c r="DF75" s="210">
        <f t="shared" si="692"/>
        <v>79949</v>
      </c>
      <c r="DG75" s="202">
        <f t="shared" si="693"/>
        <v>0</v>
      </c>
      <c r="DJ75" s="461" t="s">
        <v>215</v>
      </c>
      <c r="DK75" s="538">
        <v>6.3</v>
      </c>
      <c r="DL75" s="545" t="s">
        <v>295</v>
      </c>
      <c r="DM75" s="383" t="s">
        <v>222</v>
      </c>
      <c r="DN75" s="536">
        <v>1</v>
      </c>
      <c r="DO75" s="380">
        <v>92198.043999999994</v>
      </c>
      <c r="DP75" s="537">
        <f t="shared" si="694"/>
        <v>92198.043999999994</v>
      </c>
      <c r="DQ75" s="162">
        <f t="shared" si="695"/>
        <v>1</v>
      </c>
      <c r="DR75" s="190">
        <f t="shared" si="696"/>
        <v>1</v>
      </c>
      <c r="DS75" s="190">
        <f t="shared" si="697"/>
        <v>1</v>
      </c>
      <c r="DT75" s="190">
        <f t="shared" si="698"/>
        <v>1</v>
      </c>
      <c r="DU75" s="190">
        <f t="shared" si="699"/>
        <v>1</v>
      </c>
      <c r="DV75" s="200">
        <f t="shared" si="700"/>
        <v>1</v>
      </c>
      <c r="DW75" s="210">
        <f t="shared" si="701"/>
        <v>92198</v>
      </c>
      <c r="DX75" s="202">
        <f t="shared" si="702"/>
        <v>4.3999999994412065E-2</v>
      </c>
      <c r="EA75" s="578" t="s">
        <v>215</v>
      </c>
      <c r="EB75" s="538">
        <v>6.3</v>
      </c>
      <c r="EC75" s="545" t="s">
        <v>295</v>
      </c>
      <c r="ED75" s="383" t="s">
        <v>222</v>
      </c>
      <c r="EE75" s="536">
        <v>1</v>
      </c>
      <c r="EF75" s="380">
        <v>56600</v>
      </c>
      <c r="EG75" s="381">
        <f t="shared" si="47"/>
        <v>56600</v>
      </c>
      <c r="EH75" s="162">
        <f t="shared" si="703"/>
        <v>1</v>
      </c>
      <c r="EI75" s="190">
        <f t="shared" si="704"/>
        <v>1</v>
      </c>
      <c r="EJ75" s="190">
        <f t="shared" si="705"/>
        <v>1</v>
      </c>
      <c r="EK75" s="190">
        <f t="shared" si="706"/>
        <v>1</v>
      </c>
      <c r="EL75" s="190">
        <f t="shared" si="707"/>
        <v>1</v>
      </c>
      <c r="EM75" s="200">
        <f t="shared" si="708"/>
        <v>1</v>
      </c>
      <c r="EN75" s="210">
        <f t="shared" si="709"/>
        <v>56600</v>
      </c>
      <c r="EO75" s="202">
        <f t="shared" si="710"/>
        <v>0</v>
      </c>
      <c r="ER75" s="461" t="s">
        <v>215</v>
      </c>
      <c r="ES75" s="538">
        <v>6.3</v>
      </c>
      <c r="ET75" s="545" t="s">
        <v>295</v>
      </c>
      <c r="EU75" s="383" t="s">
        <v>222</v>
      </c>
      <c r="EV75" s="536">
        <v>1</v>
      </c>
      <c r="EW75" s="380">
        <v>134135</v>
      </c>
      <c r="EX75" s="537">
        <f t="shared" si="711"/>
        <v>134135</v>
      </c>
      <c r="EY75" s="162">
        <f t="shared" si="712"/>
        <v>1</v>
      </c>
      <c r="EZ75" s="190">
        <f t="shared" si="713"/>
        <v>1</v>
      </c>
      <c r="FA75" s="190">
        <f t="shared" si="714"/>
        <v>1</v>
      </c>
      <c r="FB75" s="190">
        <f t="shared" si="715"/>
        <v>1</v>
      </c>
      <c r="FC75" s="190">
        <f t="shared" si="716"/>
        <v>1</v>
      </c>
      <c r="FD75" s="200">
        <f t="shared" si="717"/>
        <v>1</v>
      </c>
      <c r="FE75" s="210">
        <f t="shared" si="718"/>
        <v>134135</v>
      </c>
      <c r="FF75" s="202">
        <f t="shared" si="719"/>
        <v>0</v>
      </c>
      <c r="FI75" s="461" t="s">
        <v>215</v>
      </c>
      <c r="FJ75" s="538">
        <v>6.3</v>
      </c>
      <c r="FK75" s="545" t="s">
        <v>295</v>
      </c>
      <c r="FL75" s="383" t="s">
        <v>222</v>
      </c>
      <c r="FM75" s="536">
        <v>1</v>
      </c>
      <c r="FN75" s="380">
        <v>80797</v>
      </c>
      <c r="FO75" s="537">
        <f t="shared" si="720"/>
        <v>80797</v>
      </c>
      <c r="FP75" s="162">
        <f t="shared" si="721"/>
        <v>1</v>
      </c>
      <c r="FQ75" s="190">
        <f t="shared" si="722"/>
        <v>1</v>
      </c>
      <c r="FR75" s="190">
        <f t="shared" si="723"/>
        <v>1</v>
      </c>
      <c r="FS75" s="190">
        <f t="shared" si="724"/>
        <v>1</v>
      </c>
      <c r="FT75" s="190">
        <f t="shared" si="725"/>
        <v>1</v>
      </c>
      <c r="FU75" s="200">
        <f t="shared" si="726"/>
        <v>1</v>
      </c>
      <c r="FV75" s="210">
        <f t="shared" si="727"/>
        <v>80797</v>
      </c>
      <c r="FW75" s="202">
        <f t="shared" si="728"/>
        <v>0</v>
      </c>
      <c r="FZ75" s="461" t="s">
        <v>215</v>
      </c>
      <c r="GA75" s="538">
        <v>6.3</v>
      </c>
      <c r="GB75" s="545" t="s">
        <v>295</v>
      </c>
      <c r="GC75" s="383" t="s">
        <v>222</v>
      </c>
      <c r="GD75" s="536">
        <v>1</v>
      </c>
      <c r="GE75" s="582">
        <v>77662</v>
      </c>
      <c r="GF75" s="537">
        <f t="shared" si="729"/>
        <v>77662</v>
      </c>
      <c r="GG75" s="162">
        <f t="shared" si="730"/>
        <v>1</v>
      </c>
      <c r="GH75" s="190">
        <f t="shared" si="731"/>
        <v>1</v>
      </c>
      <c r="GI75" s="190">
        <f t="shared" si="732"/>
        <v>1</v>
      </c>
      <c r="GJ75" s="190">
        <f t="shared" si="733"/>
        <v>1</v>
      </c>
      <c r="GK75" s="190">
        <f t="shared" si="734"/>
        <v>1</v>
      </c>
      <c r="GL75" s="200">
        <f t="shared" si="735"/>
        <v>1</v>
      </c>
      <c r="GM75" s="210">
        <f t="shared" si="736"/>
        <v>77662</v>
      </c>
      <c r="GN75" s="202">
        <f t="shared" si="737"/>
        <v>0</v>
      </c>
      <c r="GQ75" s="461" t="s">
        <v>215</v>
      </c>
      <c r="GR75" s="538">
        <v>6.3</v>
      </c>
      <c r="GS75" s="545" t="s">
        <v>295</v>
      </c>
      <c r="GT75" s="383" t="s">
        <v>222</v>
      </c>
      <c r="GU75" s="536">
        <v>1</v>
      </c>
      <c r="GV75" s="380">
        <v>95000</v>
      </c>
      <c r="GW75" s="537">
        <f t="shared" si="738"/>
        <v>95000</v>
      </c>
      <c r="GX75" s="162">
        <f t="shared" si="739"/>
        <v>1</v>
      </c>
      <c r="GY75" s="190">
        <f t="shared" si="740"/>
        <v>1</v>
      </c>
      <c r="GZ75" s="190">
        <f t="shared" si="741"/>
        <v>1</v>
      </c>
      <c r="HA75" s="190">
        <f t="shared" si="742"/>
        <v>1</v>
      </c>
      <c r="HB75" s="190">
        <f t="shared" si="743"/>
        <v>1</v>
      </c>
      <c r="HC75" s="200">
        <f t="shared" si="744"/>
        <v>1</v>
      </c>
      <c r="HD75" s="210">
        <f t="shared" si="745"/>
        <v>95000</v>
      </c>
      <c r="HE75" s="202">
        <f t="shared" si="746"/>
        <v>0</v>
      </c>
      <c r="HH75" s="461" t="s">
        <v>215</v>
      </c>
      <c r="HI75" s="538">
        <v>6.3</v>
      </c>
      <c r="HJ75" s="545" t="s">
        <v>295</v>
      </c>
      <c r="HK75" s="383" t="s">
        <v>222</v>
      </c>
      <c r="HL75" s="536">
        <v>1</v>
      </c>
      <c r="HM75" s="380">
        <v>68400</v>
      </c>
      <c r="HN75" s="537">
        <f t="shared" si="747"/>
        <v>68400</v>
      </c>
      <c r="HO75" s="162">
        <f t="shared" si="748"/>
        <v>1</v>
      </c>
      <c r="HP75" s="190">
        <f t="shared" si="749"/>
        <v>1</v>
      </c>
      <c r="HQ75" s="190">
        <f t="shared" si="750"/>
        <v>1</v>
      </c>
      <c r="HR75" s="190">
        <f t="shared" si="751"/>
        <v>1</v>
      </c>
      <c r="HS75" s="190">
        <f t="shared" si="752"/>
        <v>1</v>
      </c>
      <c r="HT75" s="200">
        <f t="shared" si="753"/>
        <v>1</v>
      </c>
      <c r="HU75" s="210">
        <f t="shared" si="754"/>
        <v>68400</v>
      </c>
      <c r="HV75" s="202">
        <f t="shared" si="755"/>
        <v>0</v>
      </c>
      <c r="HY75" s="230"/>
      <c r="HZ75" s="171"/>
      <c r="IA75" s="231"/>
      <c r="IB75" s="228"/>
      <c r="IC75" s="207"/>
      <c r="ID75" s="229"/>
      <c r="IE75" s="209"/>
      <c r="IF75" s="209" t="e">
        <f t="shared" si="79"/>
        <v>#N/A</v>
      </c>
      <c r="IG75" s="199" t="e">
        <f t="shared" si="80"/>
        <v>#N/A</v>
      </c>
      <c r="IH75" s="200" t="e">
        <f t="shared" si="81"/>
        <v>#N/A</v>
      </c>
      <c r="II75" s="200">
        <f t="shared" si="82"/>
        <v>0</v>
      </c>
      <c r="IJ75" s="200">
        <f t="shared" si="83"/>
        <v>0</v>
      </c>
      <c r="IK75" s="200" t="e">
        <f t="shared" si="84"/>
        <v>#N/A</v>
      </c>
      <c r="IL75" s="210">
        <f t="shared" si="85"/>
        <v>0</v>
      </c>
      <c r="IM75" s="202">
        <f t="shared" si="86"/>
        <v>0</v>
      </c>
      <c r="IP75" s="230"/>
      <c r="IQ75" s="171"/>
      <c r="IR75" s="231"/>
      <c r="IS75" s="228"/>
      <c r="IT75" s="207"/>
      <c r="IU75" s="229"/>
      <c r="IV75" s="209"/>
      <c r="IW75" s="209" t="e">
        <f t="shared" si="87"/>
        <v>#N/A</v>
      </c>
      <c r="IX75" s="199" t="e">
        <f t="shared" si="88"/>
        <v>#N/A</v>
      </c>
      <c r="IY75" s="200" t="e">
        <f t="shared" si="89"/>
        <v>#N/A</v>
      </c>
      <c r="IZ75" s="200">
        <f t="shared" si="90"/>
        <v>0</v>
      </c>
      <c r="JA75" s="200">
        <f t="shared" si="91"/>
        <v>0</v>
      </c>
      <c r="JB75" s="200" t="e">
        <f t="shared" si="92"/>
        <v>#N/A</v>
      </c>
      <c r="JC75" s="210">
        <f t="shared" si="93"/>
        <v>0</v>
      </c>
      <c r="JD75" s="202">
        <f t="shared" si="94"/>
        <v>0</v>
      </c>
      <c r="JG75" s="230"/>
      <c r="JH75" s="171"/>
      <c r="JI75" s="231"/>
      <c r="JJ75" s="228"/>
      <c r="JK75" s="207"/>
      <c r="JL75" s="229"/>
      <c r="JM75" s="209"/>
      <c r="JN75" s="209" t="e">
        <f t="shared" si="95"/>
        <v>#N/A</v>
      </c>
      <c r="JO75" s="199" t="e">
        <f t="shared" si="96"/>
        <v>#N/A</v>
      </c>
      <c r="JP75" s="200" t="e">
        <f t="shared" si="97"/>
        <v>#N/A</v>
      </c>
      <c r="JQ75" s="200">
        <f t="shared" si="98"/>
        <v>0</v>
      </c>
      <c r="JR75" s="200">
        <f t="shared" si="99"/>
        <v>0</v>
      </c>
      <c r="JS75" s="200" t="e">
        <f t="shared" si="100"/>
        <v>#N/A</v>
      </c>
      <c r="JT75" s="210">
        <f t="shared" si="101"/>
        <v>0</v>
      </c>
      <c r="JU75" s="202">
        <f t="shared" si="102"/>
        <v>0</v>
      </c>
      <c r="JX75" s="230"/>
      <c r="JY75" s="171"/>
      <c r="JZ75" s="231"/>
      <c r="KA75" s="228"/>
      <c r="KB75" s="207"/>
      <c r="KC75" s="229"/>
      <c r="KD75" s="209"/>
      <c r="KE75" s="209" t="e">
        <f t="shared" si="103"/>
        <v>#N/A</v>
      </c>
      <c r="KF75" s="199" t="e">
        <f t="shared" si="104"/>
        <v>#N/A</v>
      </c>
      <c r="KG75" s="200" t="e">
        <f t="shared" si="105"/>
        <v>#N/A</v>
      </c>
      <c r="KH75" s="200">
        <f t="shared" si="106"/>
        <v>0</v>
      </c>
      <c r="KI75" s="200">
        <f t="shared" si="107"/>
        <v>0</v>
      </c>
      <c r="KJ75" s="200" t="e">
        <f t="shared" si="108"/>
        <v>#N/A</v>
      </c>
      <c r="KK75" s="210">
        <f t="shared" si="109"/>
        <v>0</v>
      </c>
      <c r="KL75" s="202">
        <f t="shared" si="110"/>
        <v>0</v>
      </c>
      <c r="KO75" s="230"/>
      <c r="KP75" s="171"/>
      <c r="KQ75" s="231"/>
      <c r="KR75" s="228"/>
      <c r="KS75" s="207"/>
      <c r="KT75" s="229"/>
      <c r="KU75" s="209"/>
      <c r="KV75" s="209" t="e">
        <f t="shared" si="111"/>
        <v>#N/A</v>
      </c>
      <c r="KW75" s="199" t="e">
        <f t="shared" si="112"/>
        <v>#N/A</v>
      </c>
      <c r="KX75" s="200" t="e">
        <f t="shared" si="113"/>
        <v>#N/A</v>
      </c>
      <c r="KY75" s="200">
        <f t="shared" si="114"/>
        <v>0</v>
      </c>
      <c r="KZ75" s="200">
        <f t="shared" si="115"/>
        <v>0</v>
      </c>
      <c r="LA75" s="200" t="e">
        <f t="shared" si="116"/>
        <v>#N/A</v>
      </c>
      <c r="LB75" s="210">
        <f t="shared" si="117"/>
        <v>0</v>
      </c>
      <c r="LC75" s="202">
        <f t="shared" si="118"/>
        <v>0</v>
      </c>
      <c r="LF75" s="230"/>
      <c r="LG75" s="171"/>
      <c r="LH75" s="231"/>
      <c r="LI75" s="228"/>
      <c r="LJ75" s="207"/>
      <c r="LK75" s="229"/>
      <c r="LL75" s="209"/>
      <c r="LM75" s="209" t="e">
        <f t="shared" si="119"/>
        <v>#N/A</v>
      </c>
      <c r="LN75" s="199" t="e">
        <f t="shared" si="120"/>
        <v>#N/A</v>
      </c>
      <c r="LO75" s="200" t="e">
        <f t="shared" si="121"/>
        <v>#N/A</v>
      </c>
      <c r="LP75" s="200">
        <f t="shared" si="122"/>
        <v>0</v>
      </c>
      <c r="LQ75" s="200">
        <f t="shared" si="123"/>
        <v>0</v>
      </c>
      <c r="LR75" s="200" t="e">
        <f t="shared" si="124"/>
        <v>#N/A</v>
      </c>
      <c r="LS75" s="210">
        <f t="shared" si="125"/>
        <v>0</v>
      </c>
      <c r="LT75" s="202">
        <f t="shared" si="126"/>
        <v>0</v>
      </c>
      <c r="LW75" s="230"/>
      <c r="LX75" s="171"/>
      <c r="LY75" s="231"/>
      <c r="LZ75" s="228"/>
      <c r="MA75" s="207"/>
      <c r="MB75" s="229"/>
      <c r="MC75" s="209"/>
      <c r="MD75" s="209" t="e">
        <f t="shared" si="127"/>
        <v>#N/A</v>
      </c>
      <c r="ME75" s="199" t="e">
        <f t="shared" si="128"/>
        <v>#N/A</v>
      </c>
      <c r="MF75" s="200" t="e">
        <f t="shared" si="129"/>
        <v>#N/A</v>
      </c>
      <c r="MG75" s="200">
        <f t="shared" si="130"/>
        <v>0</v>
      </c>
      <c r="MH75" s="200">
        <f t="shared" si="131"/>
        <v>0</v>
      </c>
      <c r="MI75" s="200" t="e">
        <f t="shared" si="132"/>
        <v>#N/A</v>
      </c>
      <c r="MJ75" s="210">
        <f t="shared" si="133"/>
        <v>0</v>
      </c>
      <c r="MK75" s="202">
        <f t="shared" si="134"/>
        <v>0</v>
      </c>
      <c r="MN75" s="230"/>
      <c r="MO75" s="171"/>
      <c r="MP75" s="231"/>
      <c r="MQ75" s="228"/>
      <c r="MR75" s="207"/>
      <c r="MS75" s="229"/>
      <c r="MT75" s="209"/>
      <c r="MU75" s="209" t="e">
        <f t="shared" si="135"/>
        <v>#N/A</v>
      </c>
      <c r="MV75" s="199" t="e">
        <f t="shared" si="136"/>
        <v>#N/A</v>
      </c>
      <c r="MW75" s="200" t="e">
        <f t="shared" si="137"/>
        <v>#N/A</v>
      </c>
      <c r="MX75" s="200">
        <f t="shared" si="138"/>
        <v>0</v>
      </c>
      <c r="MY75" s="200">
        <f t="shared" si="139"/>
        <v>0</v>
      </c>
      <c r="MZ75" s="200" t="e">
        <f t="shared" si="140"/>
        <v>#N/A</v>
      </c>
      <c r="NA75" s="210">
        <f t="shared" si="141"/>
        <v>0</v>
      </c>
      <c r="NB75" s="202">
        <f t="shared" si="142"/>
        <v>0</v>
      </c>
      <c r="NE75" s="230"/>
      <c r="NF75" s="171"/>
      <c r="NG75" s="231"/>
      <c r="NH75" s="228"/>
      <c r="NI75" s="207"/>
      <c r="NJ75" s="229"/>
      <c r="NK75" s="209"/>
      <c r="NL75" s="209" t="e">
        <f t="shared" si="143"/>
        <v>#N/A</v>
      </c>
      <c r="NM75" s="199" t="e">
        <f t="shared" si="144"/>
        <v>#N/A</v>
      </c>
      <c r="NN75" s="200" t="e">
        <f t="shared" si="145"/>
        <v>#N/A</v>
      </c>
      <c r="NO75" s="200">
        <f t="shared" si="146"/>
        <v>0</v>
      </c>
      <c r="NP75" s="200">
        <f t="shared" si="147"/>
        <v>0</v>
      </c>
      <c r="NQ75" s="200" t="e">
        <f t="shared" si="148"/>
        <v>#N/A</v>
      </c>
      <c r="NR75" s="210">
        <f t="shared" si="149"/>
        <v>0</v>
      </c>
      <c r="NS75" s="202">
        <f t="shared" si="150"/>
        <v>0</v>
      </c>
      <c r="NV75" s="230"/>
      <c r="NW75" s="171"/>
      <c r="NX75" s="231"/>
      <c r="NY75" s="228"/>
      <c r="NZ75" s="207"/>
      <c r="OA75" s="229"/>
      <c r="OB75" s="209"/>
      <c r="OC75" s="209" t="e">
        <f t="shared" si="151"/>
        <v>#N/A</v>
      </c>
      <c r="OD75" s="199" t="e">
        <f t="shared" si="152"/>
        <v>#N/A</v>
      </c>
      <c r="OE75" s="200" t="e">
        <f t="shared" si="153"/>
        <v>#N/A</v>
      </c>
      <c r="OF75" s="200">
        <f t="shared" si="154"/>
        <v>0</v>
      </c>
      <c r="OG75" s="200">
        <f t="shared" si="155"/>
        <v>0</v>
      </c>
      <c r="OH75" s="200" t="e">
        <f t="shared" si="156"/>
        <v>#N/A</v>
      </c>
      <c r="OI75" s="210">
        <f t="shared" si="157"/>
        <v>0</v>
      </c>
      <c r="OJ75" s="202">
        <f t="shared" si="158"/>
        <v>0</v>
      </c>
      <c r="OM75" s="230"/>
      <c r="ON75" s="171"/>
      <c r="OO75" s="231"/>
      <c r="OP75" s="228"/>
      <c r="OQ75" s="207"/>
      <c r="OR75" s="229"/>
      <c r="OS75" s="209"/>
      <c r="OT75" s="209" t="e">
        <f t="shared" si="159"/>
        <v>#N/A</v>
      </c>
      <c r="OU75" s="199" t="e">
        <f t="shared" si="160"/>
        <v>#N/A</v>
      </c>
      <c r="OV75" s="200" t="e">
        <f t="shared" si="161"/>
        <v>#N/A</v>
      </c>
      <c r="OW75" s="200">
        <f t="shared" si="162"/>
        <v>0</v>
      </c>
      <c r="OX75" s="200">
        <f t="shared" si="163"/>
        <v>0</v>
      </c>
      <c r="OY75" s="200" t="e">
        <f t="shared" si="164"/>
        <v>#N/A</v>
      </c>
      <c r="OZ75" s="210">
        <f t="shared" si="165"/>
        <v>0</v>
      </c>
      <c r="PA75" s="202">
        <f t="shared" si="166"/>
        <v>0</v>
      </c>
      <c r="PD75" s="230"/>
      <c r="PE75" s="171"/>
      <c r="PF75" s="231"/>
      <c r="PG75" s="228"/>
      <c r="PH75" s="207"/>
      <c r="PI75" s="229"/>
      <c r="PJ75" s="209"/>
      <c r="PK75" s="209" t="e">
        <f t="shared" si="167"/>
        <v>#N/A</v>
      </c>
      <c r="PL75" s="199" t="e">
        <f t="shared" si="168"/>
        <v>#N/A</v>
      </c>
      <c r="PM75" s="200" t="e">
        <f t="shared" si="169"/>
        <v>#N/A</v>
      </c>
      <c r="PN75" s="200">
        <f t="shared" si="170"/>
        <v>0</v>
      </c>
      <c r="PO75" s="200">
        <f t="shared" si="171"/>
        <v>0</v>
      </c>
      <c r="PP75" s="200" t="e">
        <f t="shared" si="172"/>
        <v>#N/A</v>
      </c>
      <c r="PQ75" s="210">
        <f t="shared" si="173"/>
        <v>0</v>
      </c>
      <c r="PR75" s="202">
        <f t="shared" si="174"/>
        <v>0</v>
      </c>
      <c r="PU75" s="230"/>
      <c r="PV75" s="171"/>
      <c r="PW75" s="231"/>
      <c r="PX75" s="228"/>
      <c r="PY75" s="207"/>
      <c r="PZ75" s="229"/>
      <c r="QA75" s="209"/>
      <c r="QB75" s="209" t="e">
        <f t="shared" si="175"/>
        <v>#N/A</v>
      </c>
      <c r="QC75" s="199" t="e">
        <f t="shared" si="176"/>
        <v>#N/A</v>
      </c>
      <c r="QD75" s="200" t="e">
        <f t="shared" si="177"/>
        <v>#N/A</v>
      </c>
      <c r="QE75" s="200">
        <f t="shared" si="178"/>
        <v>0</v>
      </c>
      <c r="QF75" s="200">
        <f t="shared" si="179"/>
        <v>0</v>
      </c>
      <c r="QG75" s="200" t="e">
        <f t="shared" si="180"/>
        <v>#N/A</v>
      </c>
      <c r="QH75" s="210">
        <f t="shared" si="181"/>
        <v>0</v>
      </c>
      <c r="QI75" s="202">
        <f t="shared" si="182"/>
        <v>0</v>
      </c>
      <c r="QL75" s="230"/>
      <c r="QM75" s="171"/>
      <c r="QN75" s="231"/>
      <c r="QO75" s="228"/>
      <c r="QP75" s="207"/>
      <c r="QQ75" s="229"/>
      <c r="QR75" s="209"/>
      <c r="QS75" s="209" t="e">
        <f t="shared" si="183"/>
        <v>#N/A</v>
      </c>
      <c r="QT75" s="199" t="e">
        <f t="shared" si="184"/>
        <v>#N/A</v>
      </c>
      <c r="QU75" s="200" t="e">
        <f t="shared" si="185"/>
        <v>#N/A</v>
      </c>
      <c r="QV75" s="200">
        <f t="shared" si="186"/>
        <v>0</v>
      </c>
      <c r="QW75" s="200">
        <f t="shared" si="187"/>
        <v>0</v>
      </c>
      <c r="QX75" s="200" t="e">
        <f t="shared" si="188"/>
        <v>#N/A</v>
      </c>
      <c r="QY75" s="210">
        <f t="shared" si="189"/>
        <v>0</v>
      </c>
      <c r="QZ75" s="202">
        <f t="shared" si="190"/>
        <v>0</v>
      </c>
      <c r="RC75" s="230"/>
      <c r="RD75" s="171"/>
      <c r="RE75" s="231"/>
      <c r="RF75" s="228"/>
      <c r="RG75" s="207"/>
      <c r="RH75" s="229"/>
      <c r="RI75" s="209"/>
      <c r="RJ75" s="209" t="e">
        <f t="shared" si="191"/>
        <v>#N/A</v>
      </c>
      <c r="RK75" s="199" t="e">
        <f t="shared" si="192"/>
        <v>#N/A</v>
      </c>
      <c r="RL75" s="200" t="e">
        <f t="shared" si="193"/>
        <v>#N/A</v>
      </c>
      <c r="RM75" s="200">
        <f t="shared" si="194"/>
        <v>0</v>
      </c>
      <c r="RN75" s="200">
        <f t="shared" si="195"/>
        <v>0</v>
      </c>
      <c r="RO75" s="200" t="e">
        <f t="shared" si="196"/>
        <v>#N/A</v>
      </c>
      <c r="RP75" s="210">
        <f t="shared" si="197"/>
        <v>0</v>
      </c>
      <c r="RQ75" s="202">
        <f t="shared" si="198"/>
        <v>0</v>
      </c>
      <c r="RT75" s="230"/>
      <c r="RU75" s="171"/>
      <c r="RV75" s="231"/>
      <c r="RW75" s="228"/>
      <c r="RX75" s="207"/>
      <c r="RY75" s="229"/>
      <c r="RZ75" s="209"/>
      <c r="SA75" s="209" t="e">
        <f t="shared" si="199"/>
        <v>#N/A</v>
      </c>
      <c r="SB75" s="199" t="e">
        <f t="shared" si="200"/>
        <v>#N/A</v>
      </c>
      <c r="SC75" s="200" t="e">
        <f t="shared" si="201"/>
        <v>#N/A</v>
      </c>
      <c r="SD75" s="200">
        <f t="shared" si="202"/>
        <v>0</v>
      </c>
      <c r="SE75" s="200">
        <f t="shared" si="203"/>
        <v>0</v>
      </c>
      <c r="SF75" s="200" t="e">
        <f t="shared" si="204"/>
        <v>#N/A</v>
      </c>
      <c r="SG75" s="210">
        <f t="shared" si="205"/>
        <v>0</v>
      </c>
      <c r="SH75" s="202">
        <f t="shared" si="206"/>
        <v>0</v>
      </c>
      <c r="SK75" s="230"/>
      <c r="SL75" s="171"/>
      <c r="SM75" s="231"/>
      <c r="SN75" s="228"/>
      <c r="SO75" s="207"/>
      <c r="SP75" s="229"/>
      <c r="SQ75" s="209"/>
      <c r="SR75" s="209" t="e">
        <f t="shared" si="207"/>
        <v>#N/A</v>
      </c>
      <c r="SS75" s="199" t="e">
        <f t="shared" si="208"/>
        <v>#N/A</v>
      </c>
      <c r="ST75" s="200" t="e">
        <f t="shared" si="209"/>
        <v>#N/A</v>
      </c>
      <c r="SU75" s="200">
        <f t="shared" si="210"/>
        <v>0</v>
      </c>
      <c r="SV75" s="200">
        <f t="shared" si="211"/>
        <v>0</v>
      </c>
      <c r="SW75" s="200" t="e">
        <f t="shared" si="212"/>
        <v>#N/A</v>
      </c>
      <c r="SX75" s="210">
        <f t="shared" si="213"/>
        <v>0</v>
      </c>
      <c r="SY75" s="202">
        <f t="shared" si="214"/>
        <v>0</v>
      </c>
    </row>
    <row r="76" spans="2:519" ht="239.25" customHeight="1" thickTop="1" thickBot="1">
      <c r="B76" s="203" t="s">
        <v>215</v>
      </c>
      <c r="C76" s="230">
        <v>6.4</v>
      </c>
      <c r="D76" s="171" t="s">
        <v>296</v>
      </c>
      <c r="E76" s="212" t="s">
        <v>222</v>
      </c>
      <c r="F76" s="236">
        <v>1</v>
      </c>
      <c r="G76" s="207">
        <v>0</v>
      </c>
      <c r="H76" s="229">
        <f t="shared" si="646"/>
        <v>0</v>
      </c>
      <c r="I76" s="648"/>
      <c r="L76" s="375" t="s">
        <v>215</v>
      </c>
      <c r="M76" s="403">
        <v>6.4</v>
      </c>
      <c r="N76" s="415" t="s">
        <v>296</v>
      </c>
      <c r="O76" s="383" t="s">
        <v>222</v>
      </c>
      <c r="P76" s="409">
        <v>1</v>
      </c>
      <c r="Q76" s="380">
        <v>250000</v>
      </c>
      <c r="R76" s="402">
        <f t="shared" si="647"/>
        <v>250000</v>
      </c>
      <c r="S76" s="162">
        <f t="shared" si="648"/>
        <v>1</v>
      </c>
      <c r="T76" s="190">
        <f t="shared" si="11"/>
        <v>1</v>
      </c>
      <c r="U76" s="190">
        <f t="shared" si="216"/>
        <v>1</v>
      </c>
      <c r="V76" s="190">
        <f t="shared" si="12"/>
        <v>1</v>
      </c>
      <c r="W76" s="190">
        <f t="shared" si="13"/>
        <v>1</v>
      </c>
      <c r="X76" s="200">
        <f t="shared" si="14"/>
        <v>1</v>
      </c>
      <c r="Y76" s="210">
        <f t="shared" si="15"/>
        <v>250000</v>
      </c>
      <c r="Z76" s="202">
        <f t="shared" si="16"/>
        <v>0</v>
      </c>
      <c r="AA76" s="185"/>
      <c r="AB76" s="185"/>
      <c r="AC76" s="375" t="s">
        <v>215</v>
      </c>
      <c r="AD76" s="403">
        <v>6.4</v>
      </c>
      <c r="AE76" s="415" t="s">
        <v>296</v>
      </c>
      <c r="AF76" s="383" t="s">
        <v>222</v>
      </c>
      <c r="AG76" s="409">
        <v>1</v>
      </c>
      <c r="AH76" s="380">
        <v>98355</v>
      </c>
      <c r="AI76" s="402">
        <f t="shared" si="649"/>
        <v>98355</v>
      </c>
      <c r="AJ76" s="162">
        <f t="shared" si="650"/>
        <v>1</v>
      </c>
      <c r="AK76" s="190">
        <f t="shared" si="651"/>
        <v>1</v>
      </c>
      <c r="AL76" s="190">
        <f t="shared" si="652"/>
        <v>1</v>
      </c>
      <c r="AM76" s="190">
        <f t="shared" si="653"/>
        <v>1</v>
      </c>
      <c r="AN76" s="190">
        <f t="shared" si="654"/>
        <v>1</v>
      </c>
      <c r="AO76" s="200">
        <f t="shared" si="655"/>
        <v>1</v>
      </c>
      <c r="AP76" s="210">
        <f t="shared" si="656"/>
        <v>98355</v>
      </c>
      <c r="AQ76" s="202">
        <f t="shared" si="657"/>
        <v>0</v>
      </c>
      <c r="AR76" s="185"/>
      <c r="AS76" s="185"/>
      <c r="AT76" s="461" t="s">
        <v>215</v>
      </c>
      <c r="AU76" s="478">
        <v>6.4</v>
      </c>
      <c r="AV76" s="171" t="s">
        <v>296</v>
      </c>
      <c r="AW76" s="453" t="s">
        <v>222</v>
      </c>
      <c r="AX76" s="485">
        <v>1</v>
      </c>
      <c r="AY76" s="455">
        <v>135000</v>
      </c>
      <c r="AZ76" s="466">
        <f t="shared" si="658"/>
        <v>135000</v>
      </c>
      <c r="BA76" s="162">
        <f t="shared" si="659"/>
        <v>1</v>
      </c>
      <c r="BB76" s="190">
        <f t="shared" si="660"/>
        <v>1</v>
      </c>
      <c r="BC76" s="190">
        <f t="shared" si="661"/>
        <v>1</v>
      </c>
      <c r="BD76" s="190">
        <f t="shared" si="662"/>
        <v>1</v>
      </c>
      <c r="BE76" s="190">
        <f t="shared" si="663"/>
        <v>1</v>
      </c>
      <c r="BF76" s="200">
        <f t="shared" si="664"/>
        <v>1</v>
      </c>
      <c r="BG76" s="210">
        <f t="shared" si="665"/>
        <v>135000</v>
      </c>
      <c r="BH76" s="202">
        <f t="shared" si="666"/>
        <v>0</v>
      </c>
      <c r="BK76" s="461" t="s">
        <v>215</v>
      </c>
      <c r="BL76" s="538">
        <v>6.4</v>
      </c>
      <c r="BM76" s="545" t="s">
        <v>296</v>
      </c>
      <c r="BN76" s="383" t="s">
        <v>222</v>
      </c>
      <c r="BO76" s="409">
        <v>1</v>
      </c>
      <c r="BP76" s="380">
        <v>118181.96999999997</v>
      </c>
      <c r="BQ76" s="537">
        <f t="shared" si="667"/>
        <v>118181.96999999997</v>
      </c>
      <c r="BR76" s="162">
        <f t="shared" si="668"/>
        <v>1</v>
      </c>
      <c r="BS76" s="190">
        <f t="shared" si="669"/>
        <v>1</v>
      </c>
      <c r="BT76" s="190">
        <f t="shared" si="670"/>
        <v>1</v>
      </c>
      <c r="BU76" s="190">
        <f t="shared" si="671"/>
        <v>1</v>
      </c>
      <c r="BV76" s="190">
        <f t="shared" si="672"/>
        <v>1</v>
      </c>
      <c r="BW76" s="200">
        <f t="shared" si="673"/>
        <v>1</v>
      </c>
      <c r="BX76" s="210">
        <f t="shared" si="674"/>
        <v>118182</v>
      </c>
      <c r="BY76" s="202">
        <f t="shared" si="675"/>
        <v>-3.0000000027939677E-2</v>
      </c>
      <c r="CB76" s="461" t="s">
        <v>215</v>
      </c>
      <c r="CC76" s="538">
        <v>6.4</v>
      </c>
      <c r="CD76" s="545" t="s">
        <v>296</v>
      </c>
      <c r="CE76" s="383" t="s">
        <v>222</v>
      </c>
      <c r="CF76" s="409">
        <v>1</v>
      </c>
      <c r="CG76" s="380">
        <v>260000</v>
      </c>
      <c r="CH76" s="537">
        <f t="shared" si="676"/>
        <v>260000</v>
      </c>
      <c r="CI76" s="162">
        <f t="shared" si="677"/>
        <v>1</v>
      </c>
      <c r="CJ76" s="190">
        <f t="shared" si="678"/>
        <v>1</v>
      </c>
      <c r="CK76" s="190">
        <f t="shared" si="679"/>
        <v>1</v>
      </c>
      <c r="CL76" s="190">
        <f t="shared" si="680"/>
        <v>1</v>
      </c>
      <c r="CM76" s="190">
        <f t="shared" si="681"/>
        <v>1</v>
      </c>
      <c r="CN76" s="200">
        <f t="shared" si="682"/>
        <v>1</v>
      </c>
      <c r="CO76" s="210">
        <f t="shared" si="683"/>
        <v>260000</v>
      </c>
      <c r="CP76" s="202">
        <f t="shared" si="684"/>
        <v>0</v>
      </c>
      <c r="CS76" s="461" t="s">
        <v>215</v>
      </c>
      <c r="CT76" s="538">
        <v>6.4</v>
      </c>
      <c r="CU76" s="545" t="s">
        <v>296</v>
      </c>
      <c r="CV76" s="383" t="s">
        <v>222</v>
      </c>
      <c r="CW76" s="409">
        <v>1</v>
      </c>
      <c r="CX76" s="565">
        <v>135844</v>
      </c>
      <c r="CY76" s="537">
        <f t="shared" si="685"/>
        <v>135844</v>
      </c>
      <c r="CZ76" s="162">
        <f t="shared" si="686"/>
        <v>1</v>
      </c>
      <c r="DA76" s="190">
        <f t="shared" si="687"/>
        <v>1</v>
      </c>
      <c r="DB76" s="190">
        <f t="shared" si="688"/>
        <v>1</v>
      </c>
      <c r="DC76" s="190">
        <f t="shared" si="689"/>
        <v>1</v>
      </c>
      <c r="DD76" s="190">
        <f t="shared" si="690"/>
        <v>1</v>
      </c>
      <c r="DE76" s="200">
        <f t="shared" si="691"/>
        <v>1</v>
      </c>
      <c r="DF76" s="210">
        <f t="shared" si="692"/>
        <v>135844</v>
      </c>
      <c r="DG76" s="202">
        <f t="shared" si="693"/>
        <v>0</v>
      </c>
      <c r="DJ76" s="461" t="s">
        <v>215</v>
      </c>
      <c r="DK76" s="538">
        <v>6.4</v>
      </c>
      <c r="DL76" s="545" t="s">
        <v>296</v>
      </c>
      <c r="DM76" s="383" t="s">
        <v>222</v>
      </c>
      <c r="DN76" s="409">
        <v>1</v>
      </c>
      <c r="DO76" s="380">
        <v>145931.38560000001</v>
      </c>
      <c r="DP76" s="537">
        <f t="shared" si="694"/>
        <v>145931.38560000001</v>
      </c>
      <c r="DQ76" s="162">
        <f t="shared" si="695"/>
        <v>1</v>
      </c>
      <c r="DR76" s="190">
        <f t="shared" si="696"/>
        <v>1</v>
      </c>
      <c r="DS76" s="190">
        <f t="shared" si="697"/>
        <v>1</v>
      </c>
      <c r="DT76" s="190">
        <f t="shared" si="698"/>
        <v>1</v>
      </c>
      <c r="DU76" s="190">
        <f t="shared" si="699"/>
        <v>1</v>
      </c>
      <c r="DV76" s="200">
        <f t="shared" si="700"/>
        <v>1</v>
      </c>
      <c r="DW76" s="210">
        <f t="shared" si="701"/>
        <v>145931</v>
      </c>
      <c r="DX76" s="202">
        <f t="shared" si="702"/>
        <v>0.38560000000870787</v>
      </c>
      <c r="EA76" s="578" t="s">
        <v>215</v>
      </c>
      <c r="EB76" s="538">
        <v>6.4</v>
      </c>
      <c r="EC76" s="545" t="s">
        <v>296</v>
      </c>
      <c r="ED76" s="383" t="s">
        <v>222</v>
      </c>
      <c r="EE76" s="409">
        <v>1</v>
      </c>
      <c r="EF76" s="380">
        <v>92000</v>
      </c>
      <c r="EG76" s="381">
        <f t="shared" si="47"/>
        <v>92000</v>
      </c>
      <c r="EH76" s="162">
        <f t="shared" si="703"/>
        <v>1</v>
      </c>
      <c r="EI76" s="190">
        <f t="shared" si="704"/>
        <v>1</v>
      </c>
      <c r="EJ76" s="190">
        <f t="shared" si="705"/>
        <v>1</v>
      </c>
      <c r="EK76" s="190">
        <f t="shared" si="706"/>
        <v>1</v>
      </c>
      <c r="EL76" s="190">
        <f t="shared" si="707"/>
        <v>1</v>
      </c>
      <c r="EM76" s="200">
        <f t="shared" si="708"/>
        <v>1</v>
      </c>
      <c r="EN76" s="210">
        <f t="shared" si="709"/>
        <v>92000</v>
      </c>
      <c r="EO76" s="202">
        <f t="shared" si="710"/>
        <v>0</v>
      </c>
      <c r="ER76" s="461" t="s">
        <v>215</v>
      </c>
      <c r="ES76" s="538">
        <v>6.4</v>
      </c>
      <c r="ET76" s="545" t="s">
        <v>296</v>
      </c>
      <c r="EU76" s="383" t="s">
        <v>222</v>
      </c>
      <c r="EV76" s="409">
        <v>1</v>
      </c>
      <c r="EW76" s="380">
        <v>117593.99999999999</v>
      </c>
      <c r="EX76" s="537">
        <f t="shared" si="711"/>
        <v>117593.99999999999</v>
      </c>
      <c r="EY76" s="162">
        <f t="shared" si="712"/>
        <v>1</v>
      </c>
      <c r="EZ76" s="190">
        <f t="shared" si="713"/>
        <v>1</v>
      </c>
      <c r="FA76" s="190">
        <f t="shared" si="714"/>
        <v>1</v>
      </c>
      <c r="FB76" s="190">
        <f t="shared" si="715"/>
        <v>1</v>
      </c>
      <c r="FC76" s="190">
        <f t="shared" si="716"/>
        <v>1</v>
      </c>
      <c r="FD76" s="200">
        <f t="shared" si="717"/>
        <v>1</v>
      </c>
      <c r="FE76" s="210">
        <f t="shared" si="718"/>
        <v>117594</v>
      </c>
      <c r="FF76" s="202">
        <f t="shared" si="719"/>
        <v>0</v>
      </c>
      <c r="FI76" s="461" t="s">
        <v>215</v>
      </c>
      <c r="FJ76" s="538">
        <v>6.4</v>
      </c>
      <c r="FK76" s="545" t="s">
        <v>296</v>
      </c>
      <c r="FL76" s="383" t="s">
        <v>222</v>
      </c>
      <c r="FM76" s="409">
        <v>1</v>
      </c>
      <c r="FN76" s="380">
        <v>125677</v>
      </c>
      <c r="FO76" s="537">
        <f t="shared" si="720"/>
        <v>125677</v>
      </c>
      <c r="FP76" s="162">
        <f t="shared" si="721"/>
        <v>1</v>
      </c>
      <c r="FQ76" s="190">
        <f t="shared" si="722"/>
        <v>1</v>
      </c>
      <c r="FR76" s="190">
        <f t="shared" si="723"/>
        <v>1</v>
      </c>
      <c r="FS76" s="190">
        <f t="shared" si="724"/>
        <v>1</v>
      </c>
      <c r="FT76" s="190">
        <f t="shared" si="725"/>
        <v>1</v>
      </c>
      <c r="FU76" s="200">
        <f t="shared" si="726"/>
        <v>1</v>
      </c>
      <c r="FV76" s="210">
        <f t="shared" si="727"/>
        <v>125677</v>
      </c>
      <c r="FW76" s="202">
        <f t="shared" si="728"/>
        <v>0</v>
      </c>
      <c r="FZ76" s="461" t="s">
        <v>215</v>
      </c>
      <c r="GA76" s="538">
        <v>6.4</v>
      </c>
      <c r="GB76" s="545" t="s">
        <v>296</v>
      </c>
      <c r="GC76" s="383" t="s">
        <v>222</v>
      </c>
      <c r="GD76" s="409">
        <v>1</v>
      </c>
      <c r="GE76" s="582">
        <v>113843</v>
      </c>
      <c r="GF76" s="537">
        <f t="shared" si="729"/>
        <v>113843</v>
      </c>
      <c r="GG76" s="162">
        <f t="shared" si="730"/>
        <v>1</v>
      </c>
      <c r="GH76" s="190">
        <f t="shared" si="731"/>
        <v>1</v>
      </c>
      <c r="GI76" s="190">
        <f t="shared" si="732"/>
        <v>1</v>
      </c>
      <c r="GJ76" s="190">
        <f t="shared" si="733"/>
        <v>1</v>
      </c>
      <c r="GK76" s="190">
        <f t="shared" si="734"/>
        <v>1</v>
      </c>
      <c r="GL76" s="200">
        <f t="shared" si="735"/>
        <v>1</v>
      </c>
      <c r="GM76" s="210">
        <f t="shared" si="736"/>
        <v>113843</v>
      </c>
      <c r="GN76" s="202">
        <f t="shared" si="737"/>
        <v>0</v>
      </c>
      <c r="GQ76" s="461" t="s">
        <v>215</v>
      </c>
      <c r="GR76" s="538">
        <v>6.4</v>
      </c>
      <c r="GS76" s="545" t="s">
        <v>296</v>
      </c>
      <c r="GT76" s="383" t="s">
        <v>222</v>
      </c>
      <c r="GU76" s="409">
        <v>1</v>
      </c>
      <c r="GV76" s="380">
        <v>250000</v>
      </c>
      <c r="GW76" s="537">
        <f t="shared" si="738"/>
        <v>250000</v>
      </c>
      <c r="GX76" s="162">
        <f t="shared" si="739"/>
        <v>1</v>
      </c>
      <c r="GY76" s="190">
        <f t="shared" si="740"/>
        <v>1</v>
      </c>
      <c r="GZ76" s="190">
        <f t="shared" si="741"/>
        <v>1</v>
      </c>
      <c r="HA76" s="190">
        <f t="shared" si="742"/>
        <v>1</v>
      </c>
      <c r="HB76" s="190">
        <f t="shared" si="743"/>
        <v>1</v>
      </c>
      <c r="HC76" s="200">
        <f t="shared" si="744"/>
        <v>1</v>
      </c>
      <c r="HD76" s="210">
        <f t="shared" si="745"/>
        <v>250000</v>
      </c>
      <c r="HE76" s="202">
        <f t="shared" si="746"/>
        <v>0</v>
      </c>
      <c r="HH76" s="461" t="s">
        <v>215</v>
      </c>
      <c r="HI76" s="538">
        <v>6.4</v>
      </c>
      <c r="HJ76" s="545" t="s">
        <v>296</v>
      </c>
      <c r="HK76" s="383" t="s">
        <v>222</v>
      </c>
      <c r="HL76" s="409">
        <v>1</v>
      </c>
      <c r="HM76" s="380">
        <v>170999.99999999997</v>
      </c>
      <c r="HN76" s="537">
        <f t="shared" si="747"/>
        <v>170999.99999999997</v>
      </c>
      <c r="HO76" s="162">
        <f t="shared" si="748"/>
        <v>1</v>
      </c>
      <c r="HP76" s="190">
        <f t="shared" si="749"/>
        <v>1</v>
      </c>
      <c r="HQ76" s="190">
        <f t="shared" si="750"/>
        <v>1</v>
      </c>
      <c r="HR76" s="190">
        <f t="shared" si="751"/>
        <v>1</v>
      </c>
      <c r="HS76" s="190">
        <f t="shared" si="752"/>
        <v>1</v>
      </c>
      <c r="HT76" s="200">
        <f t="shared" si="753"/>
        <v>1</v>
      </c>
      <c r="HU76" s="210">
        <f t="shared" si="754"/>
        <v>171000</v>
      </c>
      <c r="HV76" s="202">
        <f t="shared" si="755"/>
        <v>0</v>
      </c>
      <c r="HY76" s="230"/>
      <c r="HZ76" s="171"/>
      <c r="IA76" s="205"/>
      <c r="IB76" s="228"/>
      <c r="IC76" s="207"/>
      <c r="ID76" s="229"/>
      <c r="IE76" s="209"/>
      <c r="IF76" s="209" t="e">
        <f t="shared" si="79"/>
        <v>#N/A</v>
      </c>
      <c r="IG76" s="199" t="e">
        <f t="shared" si="80"/>
        <v>#N/A</v>
      </c>
      <c r="IH76" s="200" t="e">
        <f t="shared" si="81"/>
        <v>#N/A</v>
      </c>
      <c r="II76" s="200">
        <f t="shared" si="82"/>
        <v>0</v>
      </c>
      <c r="IJ76" s="200">
        <f t="shared" si="83"/>
        <v>0</v>
      </c>
      <c r="IK76" s="200" t="e">
        <f t="shared" si="84"/>
        <v>#N/A</v>
      </c>
      <c r="IL76" s="210">
        <f t="shared" si="85"/>
        <v>0</v>
      </c>
      <c r="IM76" s="202">
        <f t="shared" si="86"/>
        <v>0</v>
      </c>
      <c r="IP76" s="230"/>
      <c r="IQ76" s="171"/>
      <c r="IR76" s="205"/>
      <c r="IS76" s="228"/>
      <c r="IT76" s="207"/>
      <c r="IU76" s="229"/>
      <c r="IV76" s="209"/>
      <c r="IW76" s="209" t="e">
        <f t="shared" si="87"/>
        <v>#N/A</v>
      </c>
      <c r="IX76" s="199" t="e">
        <f t="shared" si="88"/>
        <v>#N/A</v>
      </c>
      <c r="IY76" s="200" t="e">
        <f t="shared" si="89"/>
        <v>#N/A</v>
      </c>
      <c r="IZ76" s="200">
        <f t="shared" si="90"/>
        <v>0</v>
      </c>
      <c r="JA76" s="200">
        <f t="shared" si="91"/>
        <v>0</v>
      </c>
      <c r="JB76" s="200" t="e">
        <f t="shared" si="92"/>
        <v>#N/A</v>
      </c>
      <c r="JC76" s="210">
        <f t="shared" si="93"/>
        <v>0</v>
      </c>
      <c r="JD76" s="202">
        <f t="shared" si="94"/>
        <v>0</v>
      </c>
      <c r="JG76" s="230"/>
      <c r="JH76" s="171"/>
      <c r="JI76" s="205"/>
      <c r="JJ76" s="228"/>
      <c r="JK76" s="207"/>
      <c r="JL76" s="229"/>
      <c r="JM76" s="209"/>
      <c r="JN76" s="209" t="e">
        <f t="shared" si="95"/>
        <v>#N/A</v>
      </c>
      <c r="JO76" s="199" t="e">
        <f t="shared" si="96"/>
        <v>#N/A</v>
      </c>
      <c r="JP76" s="200" t="e">
        <f t="shared" si="97"/>
        <v>#N/A</v>
      </c>
      <c r="JQ76" s="200">
        <f t="shared" si="98"/>
        <v>0</v>
      </c>
      <c r="JR76" s="200">
        <f t="shared" si="99"/>
        <v>0</v>
      </c>
      <c r="JS76" s="200" t="e">
        <f t="shared" si="100"/>
        <v>#N/A</v>
      </c>
      <c r="JT76" s="210">
        <f t="shared" si="101"/>
        <v>0</v>
      </c>
      <c r="JU76" s="202">
        <f t="shared" si="102"/>
        <v>0</v>
      </c>
      <c r="JX76" s="230"/>
      <c r="JY76" s="171"/>
      <c r="JZ76" s="205"/>
      <c r="KA76" s="228"/>
      <c r="KB76" s="207"/>
      <c r="KC76" s="229"/>
      <c r="KD76" s="209"/>
      <c r="KE76" s="209" t="e">
        <f t="shared" si="103"/>
        <v>#N/A</v>
      </c>
      <c r="KF76" s="199" t="e">
        <f t="shared" si="104"/>
        <v>#N/A</v>
      </c>
      <c r="KG76" s="200" t="e">
        <f t="shared" si="105"/>
        <v>#N/A</v>
      </c>
      <c r="KH76" s="200">
        <f t="shared" si="106"/>
        <v>0</v>
      </c>
      <c r="KI76" s="200">
        <f t="shared" si="107"/>
        <v>0</v>
      </c>
      <c r="KJ76" s="200" t="e">
        <f t="shared" si="108"/>
        <v>#N/A</v>
      </c>
      <c r="KK76" s="210">
        <f t="shared" si="109"/>
        <v>0</v>
      </c>
      <c r="KL76" s="202">
        <f t="shared" si="110"/>
        <v>0</v>
      </c>
      <c r="KO76" s="230"/>
      <c r="KP76" s="171"/>
      <c r="KQ76" s="205"/>
      <c r="KR76" s="228"/>
      <c r="KS76" s="207"/>
      <c r="KT76" s="229"/>
      <c r="KU76" s="209"/>
      <c r="KV76" s="209" t="e">
        <f t="shared" si="111"/>
        <v>#N/A</v>
      </c>
      <c r="KW76" s="199" t="e">
        <f t="shared" si="112"/>
        <v>#N/A</v>
      </c>
      <c r="KX76" s="200" t="e">
        <f t="shared" si="113"/>
        <v>#N/A</v>
      </c>
      <c r="KY76" s="200">
        <f t="shared" si="114"/>
        <v>0</v>
      </c>
      <c r="KZ76" s="200">
        <f t="shared" si="115"/>
        <v>0</v>
      </c>
      <c r="LA76" s="200" t="e">
        <f t="shared" si="116"/>
        <v>#N/A</v>
      </c>
      <c r="LB76" s="210">
        <f t="shared" si="117"/>
        <v>0</v>
      </c>
      <c r="LC76" s="202">
        <f t="shared" si="118"/>
        <v>0</v>
      </c>
      <c r="LF76" s="230"/>
      <c r="LG76" s="171"/>
      <c r="LH76" s="205"/>
      <c r="LI76" s="228"/>
      <c r="LJ76" s="207"/>
      <c r="LK76" s="229"/>
      <c r="LL76" s="209"/>
      <c r="LM76" s="209" t="e">
        <f t="shared" si="119"/>
        <v>#N/A</v>
      </c>
      <c r="LN76" s="199" t="e">
        <f t="shared" si="120"/>
        <v>#N/A</v>
      </c>
      <c r="LO76" s="200" t="e">
        <f t="shared" si="121"/>
        <v>#N/A</v>
      </c>
      <c r="LP76" s="200">
        <f t="shared" si="122"/>
        <v>0</v>
      </c>
      <c r="LQ76" s="200">
        <f t="shared" si="123"/>
        <v>0</v>
      </c>
      <c r="LR76" s="200" t="e">
        <f t="shared" si="124"/>
        <v>#N/A</v>
      </c>
      <c r="LS76" s="210">
        <f t="shared" si="125"/>
        <v>0</v>
      </c>
      <c r="LT76" s="202">
        <f t="shared" si="126"/>
        <v>0</v>
      </c>
      <c r="LW76" s="230"/>
      <c r="LX76" s="171"/>
      <c r="LY76" s="205"/>
      <c r="LZ76" s="228"/>
      <c r="MA76" s="207"/>
      <c r="MB76" s="229"/>
      <c r="MC76" s="209"/>
      <c r="MD76" s="209" t="e">
        <f t="shared" si="127"/>
        <v>#N/A</v>
      </c>
      <c r="ME76" s="199" t="e">
        <f t="shared" si="128"/>
        <v>#N/A</v>
      </c>
      <c r="MF76" s="200" t="e">
        <f t="shared" si="129"/>
        <v>#N/A</v>
      </c>
      <c r="MG76" s="200">
        <f t="shared" si="130"/>
        <v>0</v>
      </c>
      <c r="MH76" s="200">
        <f t="shared" si="131"/>
        <v>0</v>
      </c>
      <c r="MI76" s="200" t="e">
        <f t="shared" si="132"/>
        <v>#N/A</v>
      </c>
      <c r="MJ76" s="210">
        <f t="shared" si="133"/>
        <v>0</v>
      </c>
      <c r="MK76" s="202">
        <f t="shared" si="134"/>
        <v>0</v>
      </c>
      <c r="MN76" s="230"/>
      <c r="MO76" s="171"/>
      <c r="MP76" s="205"/>
      <c r="MQ76" s="228"/>
      <c r="MR76" s="207"/>
      <c r="MS76" s="229"/>
      <c r="MT76" s="209"/>
      <c r="MU76" s="209" t="e">
        <f t="shared" si="135"/>
        <v>#N/A</v>
      </c>
      <c r="MV76" s="199" t="e">
        <f t="shared" si="136"/>
        <v>#N/A</v>
      </c>
      <c r="MW76" s="200" t="e">
        <f t="shared" si="137"/>
        <v>#N/A</v>
      </c>
      <c r="MX76" s="200">
        <f t="shared" si="138"/>
        <v>0</v>
      </c>
      <c r="MY76" s="200">
        <f t="shared" si="139"/>
        <v>0</v>
      </c>
      <c r="MZ76" s="200" t="e">
        <f t="shared" si="140"/>
        <v>#N/A</v>
      </c>
      <c r="NA76" s="210">
        <f t="shared" si="141"/>
        <v>0</v>
      </c>
      <c r="NB76" s="202">
        <f t="shared" si="142"/>
        <v>0</v>
      </c>
      <c r="NE76" s="230"/>
      <c r="NF76" s="171"/>
      <c r="NG76" s="205"/>
      <c r="NH76" s="228"/>
      <c r="NI76" s="207"/>
      <c r="NJ76" s="229"/>
      <c r="NK76" s="209"/>
      <c r="NL76" s="209" t="e">
        <f t="shared" si="143"/>
        <v>#N/A</v>
      </c>
      <c r="NM76" s="199" t="e">
        <f t="shared" si="144"/>
        <v>#N/A</v>
      </c>
      <c r="NN76" s="200" t="e">
        <f t="shared" si="145"/>
        <v>#N/A</v>
      </c>
      <c r="NO76" s="200">
        <f t="shared" si="146"/>
        <v>0</v>
      </c>
      <c r="NP76" s="200">
        <f t="shared" si="147"/>
        <v>0</v>
      </c>
      <c r="NQ76" s="200" t="e">
        <f t="shared" si="148"/>
        <v>#N/A</v>
      </c>
      <c r="NR76" s="210">
        <f t="shared" si="149"/>
        <v>0</v>
      </c>
      <c r="NS76" s="202">
        <f t="shared" si="150"/>
        <v>0</v>
      </c>
      <c r="NV76" s="230"/>
      <c r="NW76" s="171"/>
      <c r="NX76" s="205"/>
      <c r="NY76" s="228"/>
      <c r="NZ76" s="207"/>
      <c r="OA76" s="229"/>
      <c r="OB76" s="209"/>
      <c r="OC76" s="209" t="e">
        <f t="shared" si="151"/>
        <v>#N/A</v>
      </c>
      <c r="OD76" s="199" t="e">
        <f t="shared" si="152"/>
        <v>#N/A</v>
      </c>
      <c r="OE76" s="200" t="e">
        <f t="shared" si="153"/>
        <v>#N/A</v>
      </c>
      <c r="OF76" s="200">
        <f t="shared" si="154"/>
        <v>0</v>
      </c>
      <c r="OG76" s="200">
        <f t="shared" si="155"/>
        <v>0</v>
      </c>
      <c r="OH76" s="200" t="e">
        <f t="shared" si="156"/>
        <v>#N/A</v>
      </c>
      <c r="OI76" s="210">
        <f t="shared" si="157"/>
        <v>0</v>
      </c>
      <c r="OJ76" s="202">
        <f t="shared" si="158"/>
        <v>0</v>
      </c>
      <c r="OM76" s="230"/>
      <c r="ON76" s="171"/>
      <c r="OO76" s="205"/>
      <c r="OP76" s="228"/>
      <c r="OQ76" s="207"/>
      <c r="OR76" s="229"/>
      <c r="OS76" s="209"/>
      <c r="OT76" s="209" t="e">
        <f t="shared" si="159"/>
        <v>#N/A</v>
      </c>
      <c r="OU76" s="199" t="e">
        <f t="shared" si="160"/>
        <v>#N/A</v>
      </c>
      <c r="OV76" s="200" t="e">
        <f t="shared" si="161"/>
        <v>#N/A</v>
      </c>
      <c r="OW76" s="200">
        <f t="shared" si="162"/>
        <v>0</v>
      </c>
      <c r="OX76" s="200">
        <f t="shared" si="163"/>
        <v>0</v>
      </c>
      <c r="OY76" s="200" t="e">
        <f t="shared" si="164"/>
        <v>#N/A</v>
      </c>
      <c r="OZ76" s="210">
        <f t="shared" si="165"/>
        <v>0</v>
      </c>
      <c r="PA76" s="202">
        <f t="shared" si="166"/>
        <v>0</v>
      </c>
      <c r="PD76" s="230"/>
      <c r="PE76" s="171"/>
      <c r="PF76" s="205"/>
      <c r="PG76" s="228"/>
      <c r="PH76" s="207"/>
      <c r="PI76" s="229"/>
      <c r="PJ76" s="209"/>
      <c r="PK76" s="209" t="e">
        <f t="shared" si="167"/>
        <v>#N/A</v>
      </c>
      <c r="PL76" s="199" t="e">
        <f t="shared" si="168"/>
        <v>#N/A</v>
      </c>
      <c r="PM76" s="200" t="e">
        <f t="shared" si="169"/>
        <v>#N/A</v>
      </c>
      <c r="PN76" s="200">
        <f t="shared" si="170"/>
        <v>0</v>
      </c>
      <c r="PO76" s="200">
        <f t="shared" si="171"/>
        <v>0</v>
      </c>
      <c r="PP76" s="200" t="e">
        <f t="shared" si="172"/>
        <v>#N/A</v>
      </c>
      <c r="PQ76" s="210">
        <f t="shared" si="173"/>
        <v>0</v>
      </c>
      <c r="PR76" s="202">
        <f t="shared" si="174"/>
        <v>0</v>
      </c>
      <c r="PU76" s="230"/>
      <c r="PV76" s="171"/>
      <c r="PW76" s="205"/>
      <c r="PX76" s="228"/>
      <c r="PY76" s="207"/>
      <c r="PZ76" s="229"/>
      <c r="QA76" s="209"/>
      <c r="QB76" s="209" t="e">
        <f t="shared" si="175"/>
        <v>#N/A</v>
      </c>
      <c r="QC76" s="199" t="e">
        <f t="shared" si="176"/>
        <v>#N/A</v>
      </c>
      <c r="QD76" s="200" t="e">
        <f t="shared" si="177"/>
        <v>#N/A</v>
      </c>
      <c r="QE76" s="200">
        <f t="shared" si="178"/>
        <v>0</v>
      </c>
      <c r="QF76" s="200">
        <f t="shared" si="179"/>
        <v>0</v>
      </c>
      <c r="QG76" s="200" t="e">
        <f t="shared" si="180"/>
        <v>#N/A</v>
      </c>
      <c r="QH76" s="210">
        <f t="shared" si="181"/>
        <v>0</v>
      </c>
      <c r="QI76" s="202">
        <f t="shared" si="182"/>
        <v>0</v>
      </c>
      <c r="QL76" s="230"/>
      <c r="QM76" s="171"/>
      <c r="QN76" s="205"/>
      <c r="QO76" s="228"/>
      <c r="QP76" s="207"/>
      <c r="QQ76" s="229"/>
      <c r="QR76" s="209"/>
      <c r="QS76" s="209" t="e">
        <f t="shared" si="183"/>
        <v>#N/A</v>
      </c>
      <c r="QT76" s="199" t="e">
        <f t="shared" si="184"/>
        <v>#N/A</v>
      </c>
      <c r="QU76" s="200" t="e">
        <f t="shared" si="185"/>
        <v>#N/A</v>
      </c>
      <c r="QV76" s="200">
        <f t="shared" si="186"/>
        <v>0</v>
      </c>
      <c r="QW76" s="200">
        <f t="shared" si="187"/>
        <v>0</v>
      </c>
      <c r="QX76" s="200" t="e">
        <f t="shared" si="188"/>
        <v>#N/A</v>
      </c>
      <c r="QY76" s="210">
        <f t="shared" si="189"/>
        <v>0</v>
      </c>
      <c r="QZ76" s="202">
        <f t="shared" si="190"/>
        <v>0</v>
      </c>
      <c r="RC76" s="230"/>
      <c r="RD76" s="171"/>
      <c r="RE76" s="205"/>
      <c r="RF76" s="228"/>
      <c r="RG76" s="207"/>
      <c r="RH76" s="229"/>
      <c r="RI76" s="209"/>
      <c r="RJ76" s="209" t="e">
        <f t="shared" si="191"/>
        <v>#N/A</v>
      </c>
      <c r="RK76" s="199" t="e">
        <f t="shared" si="192"/>
        <v>#N/A</v>
      </c>
      <c r="RL76" s="200" t="e">
        <f t="shared" si="193"/>
        <v>#N/A</v>
      </c>
      <c r="RM76" s="200">
        <f t="shared" si="194"/>
        <v>0</v>
      </c>
      <c r="RN76" s="200">
        <f t="shared" si="195"/>
        <v>0</v>
      </c>
      <c r="RO76" s="200" t="e">
        <f t="shared" si="196"/>
        <v>#N/A</v>
      </c>
      <c r="RP76" s="210">
        <f t="shared" si="197"/>
        <v>0</v>
      </c>
      <c r="RQ76" s="202">
        <f t="shared" si="198"/>
        <v>0</v>
      </c>
      <c r="RT76" s="230"/>
      <c r="RU76" s="171"/>
      <c r="RV76" s="205"/>
      <c r="RW76" s="228"/>
      <c r="RX76" s="207"/>
      <c r="RY76" s="229"/>
      <c r="RZ76" s="209"/>
      <c r="SA76" s="209" t="e">
        <f t="shared" si="199"/>
        <v>#N/A</v>
      </c>
      <c r="SB76" s="199" t="e">
        <f t="shared" si="200"/>
        <v>#N/A</v>
      </c>
      <c r="SC76" s="200" t="e">
        <f t="shared" si="201"/>
        <v>#N/A</v>
      </c>
      <c r="SD76" s="200">
        <f t="shared" si="202"/>
        <v>0</v>
      </c>
      <c r="SE76" s="200">
        <f t="shared" si="203"/>
        <v>0</v>
      </c>
      <c r="SF76" s="200" t="e">
        <f t="shared" si="204"/>
        <v>#N/A</v>
      </c>
      <c r="SG76" s="210">
        <f t="shared" si="205"/>
        <v>0</v>
      </c>
      <c r="SH76" s="202">
        <f t="shared" si="206"/>
        <v>0</v>
      </c>
      <c r="SK76" s="230"/>
      <c r="SL76" s="171"/>
      <c r="SM76" s="205"/>
      <c r="SN76" s="228"/>
      <c r="SO76" s="207"/>
      <c r="SP76" s="229"/>
      <c r="SQ76" s="209"/>
      <c r="SR76" s="209" t="e">
        <f t="shared" si="207"/>
        <v>#N/A</v>
      </c>
      <c r="SS76" s="199" t="e">
        <f t="shared" si="208"/>
        <v>#N/A</v>
      </c>
      <c r="ST76" s="200" t="e">
        <f t="shared" si="209"/>
        <v>#N/A</v>
      </c>
      <c r="SU76" s="200">
        <f t="shared" si="210"/>
        <v>0</v>
      </c>
      <c r="SV76" s="200">
        <f t="shared" si="211"/>
        <v>0</v>
      </c>
      <c r="SW76" s="200" t="e">
        <f t="shared" si="212"/>
        <v>#N/A</v>
      </c>
      <c r="SX76" s="210">
        <f t="shared" si="213"/>
        <v>0</v>
      </c>
      <c r="SY76" s="202">
        <f t="shared" si="214"/>
        <v>0</v>
      </c>
    </row>
    <row r="77" spans="2:519" ht="56.25" customHeight="1" thickTop="1" thickBot="1">
      <c r="B77" s="203" t="s">
        <v>215</v>
      </c>
      <c r="C77" s="230">
        <v>6.5</v>
      </c>
      <c r="D77" s="172" t="s">
        <v>297</v>
      </c>
      <c r="E77" s="212" t="s">
        <v>144</v>
      </c>
      <c r="F77" s="228">
        <v>1</v>
      </c>
      <c r="G77" s="207">
        <v>0</v>
      </c>
      <c r="H77" s="229">
        <f t="shared" si="646"/>
        <v>0</v>
      </c>
      <c r="I77" s="648"/>
      <c r="L77" s="375" t="s">
        <v>215</v>
      </c>
      <c r="M77" s="403">
        <v>6.5</v>
      </c>
      <c r="N77" s="419" t="s">
        <v>297</v>
      </c>
      <c r="O77" s="383" t="s">
        <v>144</v>
      </c>
      <c r="P77" s="401">
        <v>1</v>
      </c>
      <c r="Q77" s="380">
        <v>40000</v>
      </c>
      <c r="R77" s="402">
        <f t="shared" si="647"/>
        <v>40000</v>
      </c>
      <c r="S77" s="162">
        <f t="shared" si="648"/>
        <v>1</v>
      </c>
      <c r="T77" s="190">
        <f t="shared" ref="T77:T133" si="756">IF($E77=O77,1,0)</f>
        <v>1</v>
      </c>
      <c r="U77" s="190">
        <f t="shared" si="216"/>
        <v>1</v>
      </c>
      <c r="V77" s="190">
        <f t="shared" ref="V77:V133" si="757">IF(Q77=0,0,1)</f>
        <v>1</v>
      </c>
      <c r="W77" s="190">
        <f t="shared" ref="W77:W133" si="758">IF(R77=0,0,1)</f>
        <v>1</v>
      </c>
      <c r="X77" s="200">
        <f t="shared" ref="X77:X132" si="759">PRODUCT(S77:W77)</f>
        <v>1</v>
      </c>
      <c r="Y77" s="210">
        <f t="shared" ref="Y77:Y133" si="760">ROUND(Q77,0)</f>
        <v>40000</v>
      </c>
      <c r="Z77" s="202">
        <f t="shared" ref="Z77:Z133" si="761">Q77-Y77</f>
        <v>0</v>
      </c>
      <c r="AA77" s="185"/>
      <c r="AB77" s="185"/>
      <c r="AC77" s="375" t="s">
        <v>215</v>
      </c>
      <c r="AD77" s="403">
        <v>6.5</v>
      </c>
      <c r="AE77" s="419" t="s">
        <v>297</v>
      </c>
      <c r="AF77" s="383" t="s">
        <v>144</v>
      </c>
      <c r="AG77" s="401">
        <v>1</v>
      </c>
      <c r="AH77" s="380">
        <v>45443</v>
      </c>
      <c r="AI77" s="402">
        <f t="shared" si="649"/>
        <v>45443</v>
      </c>
      <c r="AJ77" s="162">
        <f t="shared" si="650"/>
        <v>1</v>
      </c>
      <c r="AK77" s="190">
        <f t="shared" si="651"/>
        <v>1</v>
      </c>
      <c r="AL77" s="190">
        <f t="shared" si="652"/>
        <v>1</v>
      </c>
      <c r="AM77" s="190">
        <f t="shared" si="653"/>
        <v>1</v>
      </c>
      <c r="AN77" s="190">
        <f t="shared" si="654"/>
        <v>1</v>
      </c>
      <c r="AO77" s="200">
        <f t="shared" si="655"/>
        <v>1</v>
      </c>
      <c r="AP77" s="210">
        <f t="shared" si="656"/>
        <v>45443</v>
      </c>
      <c r="AQ77" s="202">
        <f t="shared" si="657"/>
        <v>0</v>
      </c>
      <c r="AR77" s="185"/>
      <c r="AS77" s="185"/>
      <c r="AT77" s="461" t="s">
        <v>215</v>
      </c>
      <c r="AU77" s="478">
        <v>6.5</v>
      </c>
      <c r="AV77" s="172" t="s">
        <v>297</v>
      </c>
      <c r="AW77" s="453" t="s">
        <v>144</v>
      </c>
      <c r="AX77" s="464">
        <v>1</v>
      </c>
      <c r="AY77" s="455">
        <v>39000</v>
      </c>
      <c r="AZ77" s="466">
        <f t="shared" si="658"/>
        <v>39000</v>
      </c>
      <c r="BA77" s="162">
        <f t="shared" si="659"/>
        <v>1</v>
      </c>
      <c r="BB77" s="190">
        <f t="shared" si="660"/>
        <v>1</v>
      </c>
      <c r="BC77" s="190">
        <f t="shared" si="661"/>
        <v>1</v>
      </c>
      <c r="BD77" s="190">
        <f t="shared" si="662"/>
        <v>1</v>
      </c>
      <c r="BE77" s="190">
        <f t="shared" si="663"/>
        <v>1</v>
      </c>
      <c r="BF77" s="200">
        <f t="shared" si="664"/>
        <v>1</v>
      </c>
      <c r="BG77" s="210">
        <f t="shared" si="665"/>
        <v>39000</v>
      </c>
      <c r="BH77" s="202">
        <f t="shared" si="666"/>
        <v>0</v>
      </c>
      <c r="BK77" s="461" t="s">
        <v>215</v>
      </c>
      <c r="BL77" s="538">
        <v>6.5</v>
      </c>
      <c r="BM77" s="548" t="s">
        <v>297</v>
      </c>
      <c r="BN77" s="383" t="s">
        <v>144</v>
      </c>
      <c r="BO77" s="536">
        <v>1</v>
      </c>
      <c r="BP77" s="380">
        <v>46937.52</v>
      </c>
      <c r="BQ77" s="537">
        <f t="shared" si="667"/>
        <v>46937.52</v>
      </c>
      <c r="BR77" s="162">
        <f t="shared" si="668"/>
        <v>1</v>
      </c>
      <c r="BS77" s="190">
        <f t="shared" si="669"/>
        <v>1</v>
      </c>
      <c r="BT77" s="190">
        <f t="shared" si="670"/>
        <v>1</v>
      </c>
      <c r="BU77" s="190">
        <f t="shared" si="671"/>
        <v>1</v>
      </c>
      <c r="BV77" s="190">
        <f t="shared" si="672"/>
        <v>1</v>
      </c>
      <c r="BW77" s="200">
        <f t="shared" si="673"/>
        <v>1</v>
      </c>
      <c r="BX77" s="210">
        <f t="shared" si="674"/>
        <v>46938</v>
      </c>
      <c r="BY77" s="202">
        <f t="shared" si="675"/>
        <v>-0.48000000000320142</v>
      </c>
      <c r="CB77" s="461" t="s">
        <v>215</v>
      </c>
      <c r="CC77" s="538">
        <v>6.5</v>
      </c>
      <c r="CD77" s="548" t="s">
        <v>297</v>
      </c>
      <c r="CE77" s="383" t="s">
        <v>144</v>
      </c>
      <c r="CF77" s="536">
        <v>1</v>
      </c>
      <c r="CG77" s="380">
        <v>38000</v>
      </c>
      <c r="CH77" s="537">
        <f t="shared" si="676"/>
        <v>38000</v>
      </c>
      <c r="CI77" s="162">
        <f t="shared" si="677"/>
        <v>1</v>
      </c>
      <c r="CJ77" s="190">
        <f t="shared" si="678"/>
        <v>1</v>
      </c>
      <c r="CK77" s="190">
        <f t="shared" si="679"/>
        <v>1</v>
      </c>
      <c r="CL77" s="190">
        <f t="shared" si="680"/>
        <v>1</v>
      </c>
      <c r="CM77" s="190">
        <f t="shared" si="681"/>
        <v>1</v>
      </c>
      <c r="CN77" s="200">
        <f t="shared" si="682"/>
        <v>1</v>
      </c>
      <c r="CO77" s="210">
        <f t="shared" si="683"/>
        <v>38000</v>
      </c>
      <c r="CP77" s="202">
        <f t="shared" si="684"/>
        <v>0</v>
      </c>
      <c r="CS77" s="461" t="s">
        <v>215</v>
      </c>
      <c r="CT77" s="538">
        <v>6.5</v>
      </c>
      <c r="CU77" s="548" t="s">
        <v>297</v>
      </c>
      <c r="CV77" s="383" t="s">
        <v>144</v>
      </c>
      <c r="CW77" s="536">
        <v>1</v>
      </c>
      <c r="CX77" s="565">
        <v>33543</v>
      </c>
      <c r="CY77" s="537">
        <f t="shared" si="685"/>
        <v>33543</v>
      </c>
      <c r="CZ77" s="162">
        <f t="shared" si="686"/>
        <v>1</v>
      </c>
      <c r="DA77" s="190">
        <f t="shared" si="687"/>
        <v>1</v>
      </c>
      <c r="DB77" s="190">
        <f t="shared" si="688"/>
        <v>1</v>
      </c>
      <c r="DC77" s="190">
        <f t="shared" si="689"/>
        <v>1</v>
      </c>
      <c r="DD77" s="190">
        <f t="shared" si="690"/>
        <v>1</v>
      </c>
      <c r="DE77" s="200">
        <f t="shared" si="691"/>
        <v>1</v>
      </c>
      <c r="DF77" s="210">
        <f t="shared" si="692"/>
        <v>33543</v>
      </c>
      <c r="DG77" s="202">
        <f t="shared" si="693"/>
        <v>0</v>
      </c>
      <c r="DJ77" s="461" t="s">
        <v>215</v>
      </c>
      <c r="DK77" s="538">
        <v>6.5</v>
      </c>
      <c r="DL77" s="548" t="s">
        <v>297</v>
      </c>
      <c r="DM77" s="383" t="s">
        <v>144</v>
      </c>
      <c r="DN77" s="536">
        <v>1</v>
      </c>
      <c r="DO77" s="380">
        <v>67010.743799999997</v>
      </c>
      <c r="DP77" s="537">
        <f t="shared" si="694"/>
        <v>67010.743799999997</v>
      </c>
      <c r="DQ77" s="162">
        <f t="shared" si="695"/>
        <v>1</v>
      </c>
      <c r="DR77" s="190">
        <f t="shared" si="696"/>
        <v>1</v>
      </c>
      <c r="DS77" s="190">
        <f t="shared" si="697"/>
        <v>1</v>
      </c>
      <c r="DT77" s="190">
        <f t="shared" si="698"/>
        <v>1</v>
      </c>
      <c r="DU77" s="190">
        <f t="shared" si="699"/>
        <v>1</v>
      </c>
      <c r="DV77" s="200">
        <f t="shared" si="700"/>
        <v>1</v>
      </c>
      <c r="DW77" s="210">
        <f t="shared" si="701"/>
        <v>67011</v>
      </c>
      <c r="DX77" s="202">
        <f t="shared" si="702"/>
        <v>-0.25620000000344589</v>
      </c>
      <c r="EA77" s="578" t="s">
        <v>215</v>
      </c>
      <c r="EB77" s="538">
        <v>6.5</v>
      </c>
      <c r="EC77" s="548" t="s">
        <v>297</v>
      </c>
      <c r="ED77" s="383" t="s">
        <v>144</v>
      </c>
      <c r="EE77" s="536">
        <v>1</v>
      </c>
      <c r="EF77" s="380">
        <v>63100</v>
      </c>
      <c r="EG77" s="381">
        <f t="shared" ref="EG77:EG133" si="762">EF77*EE77</f>
        <v>63100</v>
      </c>
      <c r="EH77" s="162">
        <f t="shared" si="703"/>
        <v>1</v>
      </c>
      <c r="EI77" s="190">
        <f t="shared" si="704"/>
        <v>1</v>
      </c>
      <c r="EJ77" s="190">
        <f t="shared" si="705"/>
        <v>1</v>
      </c>
      <c r="EK77" s="190">
        <f t="shared" si="706"/>
        <v>1</v>
      </c>
      <c r="EL77" s="190">
        <f t="shared" si="707"/>
        <v>1</v>
      </c>
      <c r="EM77" s="200">
        <f t="shared" si="708"/>
        <v>1</v>
      </c>
      <c r="EN77" s="210">
        <f t="shared" si="709"/>
        <v>63100</v>
      </c>
      <c r="EO77" s="202">
        <f t="shared" si="710"/>
        <v>0</v>
      </c>
      <c r="ER77" s="461" t="s">
        <v>215</v>
      </c>
      <c r="ES77" s="538">
        <v>6.5</v>
      </c>
      <c r="ET77" s="548" t="s">
        <v>297</v>
      </c>
      <c r="EU77" s="383" t="s">
        <v>144</v>
      </c>
      <c r="EV77" s="536">
        <v>1</v>
      </c>
      <c r="EW77" s="380">
        <v>46704</v>
      </c>
      <c r="EX77" s="537">
        <f t="shared" si="711"/>
        <v>46704</v>
      </c>
      <c r="EY77" s="162">
        <f t="shared" si="712"/>
        <v>1</v>
      </c>
      <c r="EZ77" s="190">
        <f t="shared" si="713"/>
        <v>1</v>
      </c>
      <c r="FA77" s="190">
        <f t="shared" si="714"/>
        <v>1</v>
      </c>
      <c r="FB77" s="190">
        <f t="shared" si="715"/>
        <v>1</v>
      </c>
      <c r="FC77" s="190">
        <f t="shared" si="716"/>
        <v>1</v>
      </c>
      <c r="FD77" s="200">
        <f t="shared" si="717"/>
        <v>1</v>
      </c>
      <c r="FE77" s="210">
        <f t="shared" si="718"/>
        <v>46704</v>
      </c>
      <c r="FF77" s="202">
        <f t="shared" si="719"/>
        <v>0</v>
      </c>
      <c r="FI77" s="461" t="s">
        <v>215</v>
      </c>
      <c r="FJ77" s="538">
        <v>6.5</v>
      </c>
      <c r="FK77" s="548" t="s">
        <v>297</v>
      </c>
      <c r="FL77" s="383" t="s">
        <v>144</v>
      </c>
      <c r="FM77" s="536">
        <v>1</v>
      </c>
      <c r="FN77" s="380">
        <v>40692</v>
      </c>
      <c r="FO77" s="537">
        <f t="shared" si="720"/>
        <v>40692</v>
      </c>
      <c r="FP77" s="162">
        <f t="shared" si="721"/>
        <v>1</v>
      </c>
      <c r="FQ77" s="190">
        <f t="shared" si="722"/>
        <v>1</v>
      </c>
      <c r="FR77" s="190">
        <f t="shared" si="723"/>
        <v>1</v>
      </c>
      <c r="FS77" s="190">
        <f t="shared" si="724"/>
        <v>1</v>
      </c>
      <c r="FT77" s="190">
        <f t="shared" si="725"/>
        <v>1</v>
      </c>
      <c r="FU77" s="200">
        <f t="shared" si="726"/>
        <v>1</v>
      </c>
      <c r="FV77" s="210">
        <f t="shared" si="727"/>
        <v>40692</v>
      </c>
      <c r="FW77" s="202">
        <f t="shared" si="728"/>
        <v>0</v>
      </c>
      <c r="FZ77" s="461" t="s">
        <v>215</v>
      </c>
      <c r="GA77" s="538">
        <v>6.5</v>
      </c>
      <c r="GB77" s="548" t="s">
        <v>297</v>
      </c>
      <c r="GC77" s="383" t="s">
        <v>144</v>
      </c>
      <c r="GD77" s="536">
        <v>1</v>
      </c>
      <c r="GE77" s="582">
        <v>53097</v>
      </c>
      <c r="GF77" s="537">
        <f t="shared" si="729"/>
        <v>53097</v>
      </c>
      <c r="GG77" s="162">
        <f t="shared" si="730"/>
        <v>1</v>
      </c>
      <c r="GH77" s="190">
        <f t="shared" si="731"/>
        <v>1</v>
      </c>
      <c r="GI77" s="190">
        <f t="shared" si="732"/>
        <v>1</v>
      </c>
      <c r="GJ77" s="190">
        <f t="shared" si="733"/>
        <v>1</v>
      </c>
      <c r="GK77" s="190">
        <f t="shared" si="734"/>
        <v>1</v>
      </c>
      <c r="GL77" s="200">
        <f t="shared" si="735"/>
        <v>1</v>
      </c>
      <c r="GM77" s="210">
        <f t="shared" si="736"/>
        <v>53097</v>
      </c>
      <c r="GN77" s="202">
        <f t="shared" si="737"/>
        <v>0</v>
      </c>
      <c r="GQ77" s="461" t="s">
        <v>215</v>
      </c>
      <c r="GR77" s="538">
        <v>6.5</v>
      </c>
      <c r="GS77" s="548" t="s">
        <v>297</v>
      </c>
      <c r="GT77" s="383" t="s">
        <v>144</v>
      </c>
      <c r="GU77" s="536">
        <v>1</v>
      </c>
      <c r="GV77" s="380">
        <v>50000</v>
      </c>
      <c r="GW77" s="537">
        <f t="shared" si="738"/>
        <v>50000</v>
      </c>
      <c r="GX77" s="162">
        <f t="shared" si="739"/>
        <v>1</v>
      </c>
      <c r="GY77" s="190">
        <f t="shared" si="740"/>
        <v>1</v>
      </c>
      <c r="GZ77" s="190">
        <f t="shared" si="741"/>
        <v>1</v>
      </c>
      <c r="HA77" s="190">
        <f t="shared" si="742"/>
        <v>1</v>
      </c>
      <c r="HB77" s="190">
        <f t="shared" si="743"/>
        <v>1</v>
      </c>
      <c r="HC77" s="200">
        <f t="shared" si="744"/>
        <v>1</v>
      </c>
      <c r="HD77" s="210">
        <f t="shared" si="745"/>
        <v>50000</v>
      </c>
      <c r="HE77" s="202">
        <f t="shared" si="746"/>
        <v>0</v>
      </c>
      <c r="HH77" s="461" t="s">
        <v>215</v>
      </c>
      <c r="HI77" s="538">
        <v>6.5</v>
      </c>
      <c r="HJ77" s="548" t="s">
        <v>297</v>
      </c>
      <c r="HK77" s="383" t="s">
        <v>144</v>
      </c>
      <c r="HL77" s="536">
        <v>1</v>
      </c>
      <c r="HM77" s="380">
        <v>39900</v>
      </c>
      <c r="HN77" s="537">
        <f t="shared" si="747"/>
        <v>39900</v>
      </c>
      <c r="HO77" s="162">
        <f t="shared" si="748"/>
        <v>1</v>
      </c>
      <c r="HP77" s="190">
        <f t="shared" si="749"/>
        <v>1</v>
      </c>
      <c r="HQ77" s="190">
        <f t="shared" si="750"/>
        <v>1</v>
      </c>
      <c r="HR77" s="190">
        <f t="shared" si="751"/>
        <v>1</v>
      </c>
      <c r="HS77" s="190">
        <f t="shared" si="752"/>
        <v>1</v>
      </c>
      <c r="HT77" s="200">
        <f t="shared" si="753"/>
        <v>1</v>
      </c>
      <c r="HU77" s="210">
        <f t="shared" si="754"/>
        <v>39900</v>
      </c>
      <c r="HV77" s="202">
        <f t="shared" si="755"/>
        <v>0</v>
      </c>
      <c r="HY77" s="230"/>
      <c r="HZ77" s="171"/>
      <c r="IA77" s="212"/>
      <c r="IB77" s="228"/>
      <c r="IC77" s="207"/>
      <c r="ID77" s="229"/>
      <c r="IE77" s="225"/>
      <c r="IF77" s="209" t="e">
        <f t="shared" si="79"/>
        <v>#N/A</v>
      </c>
      <c r="IG77" s="199" t="e">
        <f t="shared" si="80"/>
        <v>#N/A</v>
      </c>
      <c r="IH77" s="200" t="e">
        <f t="shared" si="81"/>
        <v>#N/A</v>
      </c>
      <c r="II77" s="200">
        <f t="shared" si="82"/>
        <v>0</v>
      </c>
      <c r="IJ77" s="200">
        <f t="shared" si="83"/>
        <v>0</v>
      </c>
      <c r="IK77" s="200" t="e">
        <f t="shared" si="84"/>
        <v>#N/A</v>
      </c>
      <c r="IL77" s="210">
        <f t="shared" si="85"/>
        <v>0</v>
      </c>
      <c r="IM77" s="202">
        <f t="shared" si="86"/>
        <v>0</v>
      </c>
      <c r="IP77" s="230"/>
      <c r="IQ77" s="171"/>
      <c r="IR77" s="212"/>
      <c r="IS77" s="228"/>
      <c r="IT77" s="207"/>
      <c r="IU77" s="229"/>
      <c r="IV77" s="225"/>
      <c r="IW77" s="209" t="e">
        <f t="shared" si="87"/>
        <v>#N/A</v>
      </c>
      <c r="IX77" s="199" t="e">
        <f t="shared" si="88"/>
        <v>#N/A</v>
      </c>
      <c r="IY77" s="200" t="e">
        <f t="shared" si="89"/>
        <v>#N/A</v>
      </c>
      <c r="IZ77" s="200">
        <f t="shared" si="90"/>
        <v>0</v>
      </c>
      <c r="JA77" s="200">
        <f t="shared" si="91"/>
        <v>0</v>
      </c>
      <c r="JB77" s="200" t="e">
        <f t="shared" si="92"/>
        <v>#N/A</v>
      </c>
      <c r="JC77" s="210">
        <f t="shared" si="93"/>
        <v>0</v>
      </c>
      <c r="JD77" s="202">
        <f t="shared" si="94"/>
        <v>0</v>
      </c>
      <c r="JG77" s="230"/>
      <c r="JH77" s="171"/>
      <c r="JI77" s="212"/>
      <c r="JJ77" s="228"/>
      <c r="JK77" s="207"/>
      <c r="JL77" s="229"/>
      <c r="JM77" s="225"/>
      <c r="JN77" s="209" t="e">
        <f t="shared" si="95"/>
        <v>#N/A</v>
      </c>
      <c r="JO77" s="199" t="e">
        <f t="shared" si="96"/>
        <v>#N/A</v>
      </c>
      <c r="JP77" s="200" t="e">
        <f t="shared" si="97"/>
        <v>#N/A</v>
      </c>
      <c r="JQ77" s="200">
        <f t="shared" si="98"/>
        <v>0</v>
      </c>
      <c r="JR77" s="200">
        <f t="shared" si="99"/>
        <v>0</v>
      </c>
      <c r="JS77" s="200" t="e">
        <f t="shared" si="100"/>
        <v>#N/A</v>
      </c>
      <c r="JT77" s="210">
        <f t="shared" si="101"/>
        <v>0</v>
      </c>
      <c r="JU77" s="202">
        <f t="shared" si="102"/>
        <v>0</v>
      </c>
      <c r="JX77" s="230"/>
      <c r="JY77" s="171"/>
      <c r="JZ77" s="212"/>
      <c r="KA77" s="228"/>
      <c r="KB77" s="207"/>
      <c r="KC77" s="229"/>
      <c r="KD77" s="225"/>
      <c r="KE77" s="209" t="e">
        <f t="shared" si="103"/>
        <v>#N/A</v>
      </c>
      <c r="KF77" s="199" t="e">
        <f t="shared" si="104"/>
        <v>#N/A</v>
      </c>
      <c r="KG77" s="200" t="e">
        <f t="shared" si="105"/>
        <v>#N/A</v>
      </c>
      <c r="KH77" s="200">
        <f t="shared" si="106"/>
        <v>0</v>
      </c>
      <c r="KI77" s="200">
        <f t="shared" si="107"/>
        <v>0</v>
      </c>
      <c r="KJ77" s="200" t="e">
        <f t="shared" si="108"/>
        <v>#N/A</v>
      </c>
      <c r="KK77" s="210">
        <f t="shared" si="109"/>
        <v>0</v>
      </c>
      <c r="KL77" s="202">
        <f t="shared" si="110"/>
        <v>0</v>
      </c>
      <c r="KO77" s="230"/>
      <c r="KP77" s="171"/>
      <c r="KQ77" s="212"/>
      <c r="KR77" s="228"/>
      <c r="KS77" s="207"/>
      <c r="KT77" s="229"/>
      <c r="KU77" s="225"/>
      <c r="KV77" s="209" t="e">
        <f t="shared" si="111"/>
        <v>#N/A</v>
      </c>
      <c r="KW77" s="199" t="e">
        <f t="shared" si="112"/>
        <v>#N/A</v>
      </c>
      <c r="KX77" s="200" t="e">
        <f t="shared" si="113"/>
        <v>#N/A</v>
      </c>
      <c r="KY77" s="200">
        <f t="shared" si="114"/>
        <v>0</v>
      </c>
      <c r="KZ77" s="200">
        <f t="shared" si="115"/>
        <v>0</v>
      </c>
      <c r="LA77" s="200" t="e">
        <f t="shared" si="116"/>
        <v>#N/A</v>
      </c>
      <c r="LB77" s="210">
        <f t="shared" si="117"/>
        <v>0</v>
      </c>
      <c r="LC77" s="202">
        <f t="shared" si="118"/>
        <v>0</v>
      </c>
      <c r="LF77" s="230"/>
      <c r="LG77" s="171"/>
      <c r="LH77" s="212"/>
      <c r="LI77" s="228"/>
      <c r="LJ77" s="207"/>
      <c r="LK77" s="229"/>
      <c r="LL77" s="225"/>
      <c r="LM77" s="209" t="e">
        <f t="shared" si="119"/>
        <v>#N/A</v>
      </c>
      <c r="LN77" s="199" t="e">
        <f t="shared" si="120"/>
        <v>#N/A</v>
      </c>
      <c r="LO77" s="200" t="e">
        <f t="shared" si="121"/>
        <v>#N/A</v>
      </c>
      <c r="LP77" s="200">
        <f t="shared" si="122"/>
        <v>0</v>
      </c>
      <c r="LQ77" s="200">
        <f t="shared" si="123"/>
        <v>0</v>
      </c>
      <c r="LR77" s="200" t="e">
        <f t="shared" si="124"/>
        <v>#N/A</v>
      </c>
      <c r="LS77" s="210">
        <f t="shared" si="125"/>
        <v>0</v>
      </c>
      <c r="LT77" s="202">
        <f t="shared" si="126"/>
        <v>0</v>
      </c>
      <c r="LW77" s="230"/>
      <c r="LX77" s="171"/>
      <c r="LY77" s="212"/>
      <c r="LZ77" s="228"/>
      <c r="MA77" s="207"/>
      <c r="MB77" s="229"/>
      <c r="MC77" s="225"/>
      <c r="MD77" s="209" t="e">
        <f t="shared" si="127"/>
        <v>#N/A</v>
      </c>
      <c r="ME77" s="199" t="e">
        <f t="shared" si="128"/>
        <v>#N/A</v>
      </c>
      <c r="MF77" s="200" t="e">
        <f t="shared" si="129"/>
        <v>#N/A</v>
      </c>
      <c r="MG77" s="200">
        <f t="shared" si="130"/>
        <v>0</v>
      </c>
      <c r="MH77" s="200">
        <f t="shared" si="131"/>
        <v>0</v>
      </c>
      <c r="MI77" s="200" t="e">
        <f t="shared" si="132"/>
        <v>#N/A</v>
      </c>
      <c r="MJ77" s="210">
        <f t="shared" si="133"/>
        <v>0</v>
      </c>
      <c r="MK77" s="202">
        <f t="shared" si="134"/>
        <v>0</v>
      </c>
      <c r="MN77" s="230"/>
      <c r="MO77" s="171"/>
      <c r="MP77" s="212"/>
      <c r="MQ77" s="228"/>
      <c r="MR77" s="207"/>
      <c r="MS77" s="229"/>
      <c r="MT77" s="225"/>
      <c r="MU77" s="209" t="e">
        <f t="shared" si="135"/>
        <v>#N/A</v>
      </c>
      <c r="MV77" s="199" t="e">
        <f t="shared" si="136"/>
        <v>#N/A</v>
      </c>
      <c r="MW77" s="200" t="e">
        <f t="shared" si="137"/>
        <v>#N/A</v>
      </c>
      <c r="MX77" s="200">
        <f t="shared" si="138"/>
        <v>0</v>
      </c>
      <c r="MY77" s="200">
        <f t="shared" si="139"/>
        <v>0</v>
      </c>
      <c r="MZ77" s="200" t="e">
        <f t="shared" si="140"/>
        <v>#N/A</v>
      </c>
      <c r="NA77" s="210">
        <f t="shared" si="141"/>
        <v>0</v>
      </c>
      <c r="NB77" s="202">
        <f t="shared" si="142"/>
        <v>0</v>
      </c>
      <c r="NE77" s="230"/>
      <c r="NF77" s="171"/>
      <c r="NG77" s="212"/>
      <c r="NH77" s="228"/>
      <c r="NI77" s="207"/>
      <c r="NJ77" s="229"/>
      <c r="NK77" s="225"/>
      <c r="NL77" s="209" t="e">
        <f t="shared" si="143"/>
        <v>#N/A</v>
      </c>
      <c r="NM77" s="199" t="e">
        <f t="shared" si="144"/>
        <v>#N/A</v>
      </c>
      <c r="NN77" s="200" t="e">
        <f t="shared" si="145"/>
        <v>#N/A</v>
      </c>
      <c r="NO77" s="200">
        <f t="shared" si="146"/>
        <v>0</v>
      </c>
      <c r="NP77" s="200">
        <f t="shared" si="147"/>
        <v>0</v>
      </c>
      <c r="NQ77" s="200" t="e">
        <f t="shared" si="148"/>
        <v>#N/A</v>
      </c>
      <c r="NR77" s="210">
        <f t="shared" si="149"/>
        <v>0</v>
      </c>
      <c r="NS77" s="202">
        <f t="shared" si="150"/>
        <v>0</v>
      </c>
      <c r="NV77" s="230"/>
      <c r="NW77" s="171"/>
      <c r="NX77" s="212"/>
      <c r="NY77" s="228"/>
      <c r="NZ77" s="207"/>
      <c r="OA77" s="229"/>
      <c r="OB77" s="225"/>
      <c r="OC77" s="209" t="e">
        <f t="shared" si="151"/>
        <v>#N/A</v>
      </c>
      <c r="OD77" s="199" t="e">
        <f t="shared" si="152"/>
        <v>#N/A</v>
      </c>
      <c r="OE77" s="200" t="e">
        <f t="shared" si="153"/>
        <v>#N/A</v>
      </c>
      <c r="OF77" s="200">
        <f t="shared" si="154"/>
        <v>0</v>
      </c>
      <c r="OG77" s="200">
        <f t="shared" si="155"/>
        <v>0</v>
      </c>
      <c r="OH77" s="200" t="e">
        <f t="shared" si="156"/>
        <v>#N/A</v>
      </c>
      <c r="OI77" s="210">
        <f t="shared" si="157"/>
        <v>0</v>
      </c>
      <c r="OJ77" s="202">
        <f t="shared" si="158"/>
        <v>0</v>
      </c>
      <c r="OM77" s="230"/>
      <c r="ON77" s="171"/>
      <c r="OO77" s="212"/>
      <c r="OP77" s="228"/>
      <c r="OQ77" s="207"/>
      <c r="OR77" s="229"/>
      <c r="OS77" s="225"/>
      <c r="OT77" s="209" t="e">
        <f t="shared" si="159"/>
        <v>#N/A</v>
      </c>
      <c r="OU77" s="199" t="e">
        <f t="shared" si="160"/>
        <v>#N/A</v>
      </c>
      <c r="OV77" s="200" t="e">
        <f t="shared" si="161"/>
        <v>#N/A</v>
      </c>
      <c r="OW77" s="200">
        <f t="shared" si="162"/>
        <v>0</v>
      </c>
      <c r="OX77" s="200">
        <f t="shared" si="163"/>
        <v>0</v>
      </c>
      <c r="OY77" s="200" t="e">
        <f t="shared" si="164"/>
        <v>#N/A</v>
      </c>
      <c r="OZ77" s="210">
        <f t="shared" si="165"/>
        <v>0</v>
      </c>
      <c r="PA77" s="202">
        <f t="shared" si="166"/>
        <v>0</v>
      </c>
      <c r="PD77" s="230"/>
      <c r="PE77" s="171"/>
      <c r="PF77" s="212"/>
      <c r="PG77" s="228"/>
      <c r="PH77" s="207"/>
      <c r="PI77" s="229"/>
      <c r="PJ77" s="225"/>
      <c r="PK77" s="209" t="e">
        <f t="shared" si="167"/>
        <v>#N/A</v>
      </c>
      <c r="PL77" s="199" t="e">
        <f t="shared" si="168"/>
        <v>#N/A</v>
      </c>
      <c r="PM77" s="200" t="e">
        <f t="shared" si="169"/>
        <v>#N/A</v>
      </c>
      <c r="PN77" s="200">
        <f t="shared" si="170"/>
        <v>0</v>
      </c>
      <c r="PO77" s="200">
        <f t="shared" si="171"/>
        <v>0</v>
      </c>
      <c r="PP77" s="200" t="e">
        <f t="shared" si="172"/>
        <v>#N/A</v>
      </c>
      <c r="PQ77" s="210">
        <f t="shared" si="173"/>
        <v>0</v>
      </c>
      <c r="PR77" s="202">
        <f t="shared" si="174"/>
        <v>0</v>
      </c>
      <c r="PU77" s="230"/>
      <c r="PV77" s="171"/>
      <c r="PW77" s="212"/>
      <c r="PX77" s="228"/>
      <c r="PY77" s="207"/>
      <c r="PZ77" s="229"/>
      <c r="QA77" s="225"/>
      <c r="QB77" s="209" t="e">
        <f t="shared" si="175"/>
        <v>#N/A</v>
      </c>
      <c r="QC77" s="199" t="e">
        <f t="shared" si="176"/>
        <v>#N/A</v>
      </c>
      <c r="QD77" s="200" t="e">
        <f t="shared" si="177"/>
        <v>#N/A</v>
      </c>
      <c r="QE77" s="200">
        <f t="shared" si="178"/>
        <v>0</v>
      </c>
      <c r="QF77" s="200">
        <f t="shared" si="179"/>
        <v>0</v>
      </c>
      <c r="QG77" s="200" t="e">
        <f t="shared" si="180"/>
        <v>#N/A</v>
      </c>
      <c r="QH77" s="210">
        <f t="shared" si="181"/>
        <v>0</v>
      </c>
      <c r="QI77" s="202">
        <f t="shared" si="182"/>
        <v>0</v>
      </c>
      <c r="QL77" s="230"/>
      <c r="QM77" s="171"/>
      <c r="QN77" s="212"/>
      <c r="QO77" s="228"/>
      <c r="QP77" s="207"/>
      <c r="QQ77" s="229"/>
      <c r="QR77" s="225"/>
      <c r="QS77" s="209" t="e">
        <f t="shared" si="183"/>
        <v>#N/A</v>
      </c>
      <c r="QT77" s="199" t="e">
        <f t="shared" si="184"/>
        <v>#N/A</v>
      </c>
      <c r="QU77" s="200" t="e">
        <f t="shared" si="185"/>
        <v>#N/A</v>
      </c>
      <c r="QV77" s="200">
        <f t="shared" si="186"/>
        <v>0</v>
      </c>
      <c r="QW77" s="200">
        <f t="shared" si="187"/>
        <v>0</v>
      </c>
      <c r="QX77" s="200" t="e">
        <f t="shared" si="188"/>
        <v>#N/A</v>
      </c>
      <c r="QY77" s="210">
        <f t="shared" si="189"/>
        <v>0</v>
      </c>
      <c r="QZ77" s="202">
        <f t="shared" si="190"/>
        <v>0</v>
      </c>
      <c r="RC77" s="230"/>
      <c r="RD77" s="171"/>
      <c r="RE77" s="212"/>
      <c r="RF77" s="228"/>
      <c r="RG77" s="207"/>
      <c r="RH77" s="229"/>
      <c r="RI77" s="225"/>
      <c r="RJ77" s="209" t="e">
        <f t="shared" si="191"/>
        <v>#N/A</v>
      </c>
      <c r="RK77" s="199" t="e">
        <f t="shared" si="192"/>
        <v>#N/A</v>
      </c>
      <c r="RL77" s="200" t="e">
        <f t="shared" si="193"/>
        <v>#N/A</v>
      </c>
      <c r="RM77" s="200">
        <f t="shared" si="194"/>
        <v>0</v>
      </c>
      <c r="RN77" s="200">
        <f t="shared" si="195"/>
        <v>0</v>
      </c>
      <c r="RO77" s="200" t="e">
        <f t="shared" si="196"/>
        <v>#N/A</v>
      </c>
      <c r="RP77" s="210">
        <f t="shared" si="197"/>
        <v>0</v>
      </c>
      <c r="RQ77" s="202">
        <f t="shared" si="198"/>
        <v>0</v>
      </c>
      <c r="RT77" s="230"/>
      <c r="RU77" s="171"/>
      <c r="RV77" s="212"/>
      <c r="RW77" s="228"/>
      <c r="RX77" s="207"/>
      <c r="RY77" s="229"/>
      <c r="RZ77" s="225"/>
      <c r="SA77" s="209" t="e">
        <f t="shared" si="199"/>
        <v>#N/A</v>
      </c>
      <c r="SB77" s="199" t="e">
        <f t="shared" si="200"/>
        <v>#N/A</v>
      </c>
      <c r="SC77" s="200" t="e">
        <f t="shared" si="201"/>
        <v>#N/A</v>
      </c>
      <c r="SD77" s="200">
        <f t="shared" si="202"/>
        <v>0</v>
      </c>
      <c r="SE77" s="200">
        <f t="shared" si="203"/>
        <v>0</v>
      </c>
      <c r="SF77" s="200" t="e">
        <f t="shared" si="204"/>
        <v>#N/A</v>
      </c>
      <c r="SG77" s="210">
        <f t="shared" si="205"/>
        <v>0</v>
      </c>
      <c r="SH77" s="202">
        <f t="shared" si="206"/>
        <v>0</v>
      </c>
      <c r="SK77" s="230"/>
      <c r="SL77" s="171"/>
      <c r="SM77" s="212"/>
      <c r="SN77" s="228"/>
      <c r="SO77" s="207"/>
      <c r="SP77" s="229"/>
      <c r="SQ77" s="225"/>
      <c r="SR77" s="209" t="e">
        <f t="shared" si="207"/>
        <v>#N/A</v>
      </c>
      <c r="SS77" s="199" t="e">
        <f t="shared" si="208"/>
        <v>#N/A</v>
      </c>
      <c r="ST77" s="200" t="e">
        <f t="shared" si="209"/>
        <v>#N/A</v>
      </c>
      <c r="SU77" s="200">
        <f t="shared" si="210"/>
        <v>0</v>
      </c>
      <c r="SV77" s="200">
        <f t="shared" si="211"/>
        <v>0</v>
      </c>
      <c r="SW77" s="200" t="e">
        <f t="shared" si="212"/>
        <v>#N/A</v>
      </c>
      <c r="SX77" s="210">
        <f t="shared" si="213"/>
        <v>0</v>
      </c>
      <c r="SY77" s="202">
        <f t="shared" si="214"/>
        <v>0</v>
      </c>
    </row>
    <row r="78" spans="2:519" ht="87.75" customHeight="1" thickTop="1" thickBot="1">
      <c r="B78" s="203" t="s">
        <v>215</v>
      </c>
      <c r="C78" s="230">
        <v>6.6</v>
      </c>
      <c r="D78" s="171" t="s">
        <v>298</v>
      </c>
      <c r="E78" s="212" t="s">
        <v>222</v>
      </c>
      <c r="F78" s="228">
        <v>1</v>
      </c>
      <c r="G78" s="207">
        <v>0</v>
      </c>
      <c r="H78" s="229">
        <f t="shared" si="646"/>
        <v>0</v>
      </c>
      <c r="I78" s="648"/>
      <c r="L78" s="375" t="s">
        <v>215</v>
      </c>
      <c r="M78" s="403">
        <v>6.6</v>
      </c>
      <c r="N78" s="415" t="s">
        <v>298</v>
      </c>
      <c r="O78" s="383" t="s">
        <v>222</v>
      </c>
      <c r="P78" s="401">
        <v>1</v>
      </c>
      <c r="Q78" s="380">
        <v>25000</v>
      </c>
      <c r="R78" s="402">
        <f t="shared" si="647"/>
        <v>25000</v>
      </c>
      <c r="S78" s="162">
        <f t="shared" si="648"/>
        <v>1</v>
      </c>
      <c r="T78" s="190">
        <f t="shared" si="756"/>
        <v>1</v>
      </c>
      <c r="U78" s="190">
        <f t="shared" ref="U78:U133" si="763">IF($F78=P78,1,0)</f>
        <v>1</v>
      </c>
      <c r="V78" s="190">
        <f t="shared" si="757"/>
        <v>1</v>
      </c>
      <c r="W78" s="190">
        <f t="shared" si="758"/>
        <v>1</v>
      </c>
      <c r="X78" s="200">
        <f t="shared" si="759"/>
        <v>1</v>
      </c>
      <c r="Y78" s="210">
        <f t="shared" si="760"/>
        <v>25000</v>
      </c>
      <c r="Z78" s="202">
        <f t="shared" si="761"/>
        <v>0</v>
      </c>
      <c r="AA78" s="185"/>
      <c r="AB78" s="185"/>
      <c r="AC78" s="375" t="s">
        <v>215</v>
      </c>
      <c r="AD78" s="403">
        <v>6.6</v>
      </c>
      <c r="AE78" s="415" t="s">
        <v>298</v>
      </c>
      <c r="AF78" s="383" t="s">
        <v>222</v>
      </c>
      <c r="AG78" s="401">
        <v>1</v>
      </c>
      <c r="AH78" s="380">
        <v>8840</v>
      </c>
      <c r="AI78" s="402">
        <f t="shared" si="649"/>
        <v>8840</v>
      </c>
      <c r="AJ78" s="162">
        <f t="shared" si="650"/>
        <v>1</v>
      </c>
      <c r="AK78" s="190">
        <f t="shared" si="651"/>
        <v>1</v>
      </c>
      <c r="AL78" s="190">
        <f t="shared" si="652"/>
        <v>1</v>
      </c>
      <c r="AM78" s="190">
        <f t="shared" si="653"/>
        <v>1</v>
      </c>
      <c r="AN78" s="190">
        <f t="shared" si="654"/>
        <v>1</v>
      </c>
      <c r="AO78" s="200">
        <f t="shared" si="655"/>
        <v>1</v>
      </c>
      <c r="AP78" s="210">
        <f t="shared" si="656"/>
        <v>8840</v>
      </c>
      <c r="AQ78" s="202">
        <f t="shared" si="657"/>
        <v>0</v>
      </c>
      <c r="AR78" s="185"/>
      <c r="AS78" s="185"/>
      <c r="AT78" s="461" t="s">
        <v>215</v>
      </c>
      <c r="AU78" s="478">
        <v>6.6</v>
      </c>
      <c r="AV78" s="171" t="s">
        <v>298</v>
      </c>
      <c r="AW78" s="453" t="s">
        <v>222</v>
      </c>
      <c r="AX78" s="464">
        <v>1</v>
      </c>
      <c r="AY78" s="455">
        <v>31000</v>
      </c>
      <c r="AZ78" s="466">
        <f t="shared" si="658"/>
        <v>31000</v>
      </c>
      <c r="BA78" s="162">
        <f t="shared" si="659"/>
        <v>1</v>
      </c>
      <c r="BB78" s="190">
        <f t="shared" si="660"/>
        <v>1</v>
      </c>
      <c r="BC78" s="190">
        <f t="shared" si="661"/>
        <v>1</v>
      </c>
      <c r="BD78" s="190">
        <f t="shared" si="662"/>
        <v>1</v>
      </c>
      <c r="BE78" s="190">
        <f t="shared" si="663"/>
        <v>1</v>
      </c>
      <c r="BF78" s="200">
        <f t="shared" si="664"/>
        <v>1</v>
      </c>
      <c r="BG78" s="210">
        <f t="shared" si="665"/>
        <v>31000</v>
      </c>
      <c r="BH78" s="202">
        <f t="shared" si="666"/>
        <v>0</v>
      </c>
      <c r="BK78" s="461" t="s">
        <v>215</v>
      </c>
      <c r="BL78" s="538">
        <v>6.6</v>
      </c>
      <c r="BM78" s="545" t="s">
        <v>298</v>
      </c>
      <c r="BN78" s="383" t="s">
        <v>222</v>
      </c>
      <c r="BO78" s="536">
        <v>1</v>
      </c>
      <c r="BP78" s="380">
        <v>40371.854999999996</v>
      </c>
      <c r="BQ78" s="537">
        <f t="shared" si="667"/>
        <v>40371.854999999996</v>
      </c>
      <c r="BR78" s="162">
        <f t="shared" si="668"/>
        <v>1</v>
      </c>
      <c r="BS78" s="190">
        <f t="shared" si="669"/>
        <v>1</v>
      </c>
      <c r="BT78" s="190">
        <f t="shared" si="670"/>
        <v>1</v>
      </c>
      <c r="BU78" s="190">
        <f t="shared" si="671"/>
        <v>1</v>
      </c>
      <c r="BV78" s="190">
        <f t="shared" si="672"/>
        <v>1</v>
      </c>
      <c r="BW78" s="200">
        <f t="shared" si="673"/>
        <v>1</v>
      </c>
      <c r="BX78" s="210">
        <f t="shared" si="674"/>
        <v>40372</v>
      </c>
      <c r="BY78" s="202">
        <f t="shared" si="675"/>
        <v>-0.14500000000407454</v>
      </c>
      <c r="CB78" s="461" t="s">
        <v>215</v>
      </c>
      <c r="CC78" s="538">
        <v>6.6</v>
      </c>
      <c r="CD78" s="545" t="s">
        <v>298</v>
      </c>
      <c r="CE78" s="383" t="s">
        <v>222</v>
      </c>
      <c r="CF78" s="536">
        <v>1</v>
      </c>
      <c r="CG78" s="380">
        <v>23000</v>
      </c>
      <c r="CH78" s="537">
        <f t="shared" si="676"/>
        <v>23000</v>
      </c>
      <c r="CI78" s="162">
        <f t="shared" si="677"/>
        <v>1</v>
      </c>
      <c r="CJ78" s="190">
        <f t="shared" si="678"/>
        <v>1</v>
      </c>
      <c r="CK78" s="190">
        <f t="shared" si="679"/>
        <v>1</v>
      </c>
      <c r="CL78" s="190">
        <f t="shared" si="680"/>
        <v>1</v>
      </c>
      <c r="CM78" s="190">
        <f t="shared" si="681"/>
        <v>1</v>
      </c>
      <c r="CN78" s="200">
        <f t="shared" si="682"/>
        <v>1</v>
      </c>
      <c r="CO78" s="210">
        <f t="shared" si="683"/>
        <v>23000</v>
      </c>
      <c r="CP78" s="202">
        <f t="shared" si="684"/>
        <v>0</v>
      </c>
      <c r="CS78" s="461" t="s">
        <v>215</v>
      </c>
      <c r="CT78" s="538">
        <v>6.6</v>
      </c>
      <c r="CU78" s="545" t="s">
        <v>298</v>
      </c>
      <c r="CV78" s="383" t="s">
        <v>222</v>
      </c>
      <c r="CW78" s="536">
        <v>1</v>
      </c>
      <c r="CX78" s="565">
        <v>6029</v>
      </c>
      <c r="CY78" s="537">
        <f t="shared" si="685"/>
        <v>6029</v>
      </c>
      <c r="CZ78" s="162">
        <f t="shared" si="686"/>
        <v>1</v>
      </c>
      <c r="DA78" s="190">
        <f t="shared" si="687"/>
        <v>1</v>
      </c>
      <c r="DB78" s="190">
        <f t="shared" si="688"/>
        <v>1</v>
      </c>
      <c r="DC78" s="190">
        <f t="shared" si="689"/>
        <v>1</v>
      </c>
      <c r="DD78" s="190">
        <f t="shared" si="690"/>
        <v>1</v>
      </c>
      <c r="DE78" s="200">
        <f t="shared" si="691"/>
        <v>1</v>
      </c>
      <c r="DF78" s="210">
        <f t="shared" si="692"/>
        <v>6029</v>
      </c>
      <c r="DG78" s="202">
        <f t="shared" si="693"/>
        <v>0</v>
      </c>
      <c r="DJ78" s="461" t="s">
        <v>215</v>
      </c>
      <c r="DK78" s="538">
        <v>6.6</v>
      </c>
      <c r="DL78" s="545" t="s">
        <v>298</v>
      </c>
      <c r="DM78" s="383" t="s">
        <v>222</v>
      </c>
      <c r="DN78" s="536">
        <v>1</v>
      </c>
      <c r="DO78" s="380">
        <v>22166.644499999999</v>
      </c>
      <c r="DP78" s="537">
        <f t="shared" si="694"/>
        <v>22166.644499999999</v>
      </c>
      <c r="DQ78" s="162">
        <f t="shared" si="695"/>
        <v>1</v>
      </c>
      <c r="DR78" s="190">
        <f t="shared" si="696"/>
        <v>1</v>
      </c>
      <c r="DS78" s="190">
        <f t="shared" si="697"/>
        <v>1</v>
      </c>
      <c r="DT78" s="190">
        <f t="shared" si="698"/>
        <v>1</v>
      </c>
      <c r="DU78" s="190">
        <f t="shared" si="699"/>
        <v>1</v>
      </c>
      <c r="DV78" s="200">
        <f t="shared" si="700"/>
        <v>1</v>
      </c>
      <c r="DW78" s="210">
        <f t="shared" si="701"/>
        <v>22167</v>
      </c>
      <c r="DX78" s="202">
        <f t="shared" si="702"/>
        <v>-0.3555000000014843</v>
      </c>
      <c r="EA78" s="578" t="s">
        <v>215</v>
      </c>
      <c r="EB78" s="538">
        <v>6.6</v>
      </c>
      <c r="EC78" s="545" t="s">
        <v>298</v>
      </c>
      <c r="ED78" s="383" t="s">
        <v>222</v>
      </c>
      <c r="EE78" s="536">
        <v>1</v>
      </c>
      <c r="EF78" s="380">
        <v>12350</v>
      </c>
      <c r="EG78" s="381">
        <f t="shared" si="762"/>
        <v>12350</v>
      </c>
      <c r="EH78" s="162">
        <f t="shared" si="703"/>
        <v>1</v>
      </c>
      <c r="EI78" s="190">
        <f t="shared" si="704"/>
        <v>1</v>
      </c>
      <c r="EJ78" s="190">
        <f t="shared" si="705"/>
        <v>1</v>
      </c>
      <c r="EK78" s="190">
        <f t="shared" si="706"/>
        <v>1</v>
      </c>
      <c r="EL78" s="190">
        <f t="shared" si="707"/>
        <v>1</v>
      </c>
      <c r="EM78" s="200">
        <f t="shared" si="708"/>
        <v>1</v>
      </c>
      <c r="EN78" s="210">
        <f t="shared" si="709"/>
        <v>12350</v>
      </c>
      <c r="EO78" s="202">
        <f t="shared" si="710"/>
        <v>0</v>
      </c>
      <c r="ER78" s="461" t="s">
        <v>215</v>
      </c>
      <c r="ES78" s="538">
        <v>6.6</v>
      </c>
      <c r="ET78" s="545" t="s">
        <v>298</v>
      </c>
      <c r="EU78" s="383" t="s">
        <v>222</v>
      </c>
      <c r="EV78" s="536">
        <v>1</v>
      </c>
      <c r="EW78" s="380">
        <v>40171</v>
      </c>
      <c r="EX78" s="537">
        <f t="shared" si="711"/>
        <v>40171</v>
      </c>
      <c r="EY78" s="162">
        <f t="shared" si="712"/>
        <v>1</v>
      </c>
      <c r="EZ78" s="190">
        <f t="shared" si="713"/>
        <v>1</v>
      </c>
      <c r="FA78" s="190">
        <f t="shared" si="714"/>
        <v>1</v>
      </c>
      <c r="FB78" s="190">
        <f t="shared" si="715"/>
        <v>1</v>
      </c>
      <c r="FC78" s="190">
        <f t="shared" si="716"/>
        <v>1</v>
      </c>
      <c r="FD78" s="200">
        <f t="shared" si="717"/>
        <v>1</v>
      </c>
      <c r="FE78" s="210">
        <f t="shared" si="718"/>
        <v>40171</v>
      </c>
      <c r="FF78" s="202">
        <f t="shared" si="719"/>
        <v>0</v>
      </c>
      <c r="FI78" s="461" t="s">
        <v>215</v>
      </c>
      <c r="FJ78" s="538">
        <v>6.6</v>
      </c>
      <c r="FK78" s="545" t="s">
        <v>298</v>
      </c>
      <c r="FL78" s="383" t="s">
        <v>222</v>
      </c>
      <c r="FM78" s="536">
        <v>1</v>
      </c>
      <c r="FN78" s="380">
        <v>18701</v>
      </c>
      <c r="FO78" s="537">
        <f t="shared" si="720"/>
        <v>18701</v>
      </c>
      <c r="FP78" s="162">
        <f t="shared" si="721"/>
        <v>1</v>
      </c>
      <c r="FQ78" s="190">
        <f t="shared" si="722"/>
        <v>1</v>
      </c>
      <c r="FR78" s="190">
        <f t="shared" si="723"/>
        <v>1</v>
      </c>
      <c r="FS78" s="190">
        <f t="shared" si="724"/>
        <v>1</v>
      </c>
      <c r="FT78" s="190">
        <f t="shared" si="725"/>
        <v>1</v>
      </c>
      <c r="FU78" s="200">
        <f t="shared" si="726"/>
        <v>1</v>
      </c>
      <c r="FV78" s="210">
        <f t="shared" si="727"/>
        <v>18701</v>
      </c>
      <c r="FW78" s="202">
        <f t="shared" si="728"/>
        <v>0</v>
      </c>
      <c r="FZ78" s="461" t="s">
        <v>215</v>
      </c>
      <c r="GA78" s="538">
        <v>6.6</v>
      </c>
      <c r="GB78" s="545" t="s">
        <v>298</v>
      </c>
      <c r="GC78" s="383" t="s">
        <v>222</v>
      </c>
      <c r="GD78" s="536">
        <v>1</v>
      </c>
      <c r="GE78" s="582">
        <v>15408</v>
      </c>
      <c r="GF78" s="537">
        <f t="shared" si="729"/>
        <v>15408</v>
      </c>
      <c r="GG78" s="162">
        <f t="shared" si="730"/>
        <v>1</v>
      </c>
      <c r="GH78" s="190">
        <f t="shared" si="731"/>
        <v>1</v>
      </c>
      <c r="GI78" s="190">
        <f t="shared" si="732"/>
        <v>1</v>
      </c>
      <c r="GJ78" s="190">
        <f t="shared" si="733"/>
        <v>1</v>
      </c>
      <c r="GK78" s="190">
        <f t="shared" si="734"/>
        <v>1</v>
      </c>
      <c r="GL78" s="200">
        <f t="shared" si="735"/>
        <v>1</v>
      </c>
      <c r="GM78" s="210">
        <f t="shared" si="736"/>
        <v>15408</v>
      </c>
      <c r="GN78" s="202">
        <f t="shared" si="737"/>
        <v>0</v>
      </c>
      <c r="GQ78" s="461" t="s">
        <v>215</v>
      </c>
      <c r="GR78" s="538">
        <v>6.6</v>
      </c>
      <c r="GS78" s="545" t="s">
        <v>298</v>
      </c>
      <c r="GT78" s="383" t="s">
        <v>222</v>
      </c>
      <c r="GU78" s="536">
        <v>1</v>
      </c>
      <c r="GV78" s="380">
        <v>15000</v>
      </c>
      <c r="GW78" s="537">
        <f t="shared" si="738"/>
        <v>15000</v>
      </c>
      <c r="GX78" s="162">
        <f t="shared" si="739"/>
        <v>1</v>
      </c>
      <c r="GY78" s="190">
        <f t="shared" si="740"/>
        <v>1</v>
      </c>
      <c r="GZ78" s="190">
        <f t="shared" si="741"/>
        <v>1</v>
      </c>
      <c r="HA78" s="190">
        <f t="shared" si="742"/>
        <v>1</v>
      </c>
      <c r="HB78" s="190">
        <f t="shared" si="743"/>
        <v>1</v>
      </c>
      <c r="HC78" s="200">
        <f t="shared" si="744"/>
        <v>1</v>
      </c>
      <c r="HD78" s="210">
        <f t="shared" si="745"/>
        <v>15000</v>
      </c>
      <c r="HE78" s="202">
        <f t="shared" si="746"/>
        <v>0</v>
      </c>
      <c r="HH78" s="461" t="s">
        <v>215</v>
      </c>
      <c r="HI78" s="538">
        <v>6.6</v>
      </c>
      <c r="HJ78" s="545" t="s">
        <v>298</v>
      </c>
      <c r="HK78" s="383" t="s">
        <v>222</v>
      </c>
      <c r="HL78" s="536">
        <v>1</v>
      </c>
      <c r="HM78" s="380">
        <v>21090</v>
      </c>
      <c r="HN78" s="537">
        <f t="shared" si="747"/>
        <v>21090</v>
      </c>
      <c r="HO78" s="162">
        <f t="shared" si="748"/>
        <v>1</v>
      </c>
      <c r="HP78" s="190">
        <f t="shared" si="749"/>
        <v>1</v>
      </c>
      <c r="HQ78" s="190">
        <f t="shared" si="750"/>
        <v>1</v>
      </c>
      <c r="HR78" s="190">
        <f t="shared" si="751"/>
        <v>1</v>
      </c>
      <c r="HS78" s="190">
        <f t="shared" si="752"/>
        <v>1</v>
      </c>
      <c r="HT78" s="200">
        <f t="shared" si="753"/>
        <v>1</v>
      </c>
      <c r="HU78" s="210">
        <f t="shared" si="754"/>
        <v>21090</v>
      </c>
      <c r="HV78" s="202">
        <f t="shared" si="755"/>
        <v>0</v>
      </c>
      <c r="HY78" s="230"/>
      <c r="HZ78" s="171"/>
      <c r="IA78" s="212"/>
      <c r="IB78" s="236"/>
      <c r="IC78" s="207"/>
      <c r="ID78" s="229"/>
      <c r="IE78" s="244"/>
      <c r="IF78" s="209" t="e">
        <f t="shared" ref="IF78:IF135" si="764">IF(EXACT(VLOOKUP(HY78,OFERTA_0,2,FALSE),HZ78),1,0)</f>
        <v>#N/A</v>
      </c>
      <c r="IG78" s="199" t="e">
        <f t="shared" ref="IG78:IG135" si="765">IF(EXACT(VLOOKUP(HY78,OFERTA_0,3,FALSE),IA78),1,0)</f>
        <v>#N/A</v>
      </c>
      <c r="IH78" s="200" t="e">
        <f t="shared" ref="IH78:IH135" si="766">IF(EXACT(VLOOKUP(HY78,OFERTA_0,4,FALSE),IB78),1,0)</f>
        <v>#N/A</v>
      </c>
      <c r="II78" s="200">
        <f t="shared" ref="II78:II135" si="767">IF(IC78=0,0,1)</f>
        <v>0</v>
      </c>
      <c r="IJ78" s="200">
        <f t="shared" ref="IJ78:IJ135" si="768">IF(ID78=0,0,1)</f>
        <v>0</v>
      </c>
      <c r="IK78" s="200" t="e">
        <f t="shared" ref="IK78:IK135" si="769">PRODUCT(IF78:IJ78)</f>
        <v>#N/A</v>
      </c>
      <c r="IL78" s="210">
        <f t="shared" ref="IL78:IL135" si="770">ROUND(ID78,0)</f>
        <v>0</v>
      </c>
      <c r="IM78" s="202">
        <f t="shared" ref="IM78:IM135" si="771">ID78-IL78</f>
        <v>0</v>
      </c>
      <c r="IP78" s="230"/>
      <c r="IQ78" s="171"/>
      <c r="IR78" s="212"/>
      <c r="IS78" s="236"/>
      <c r="IT78" s="207"/>
      <c r="IU78" s="229"/>
      <c r="IV78" s="244"/>
      <c r="IW78" s="209" t="e">
        <f t="shared" ref="IW78:IW135" si="772">IF(EXACT(VLOOKUP(IP78,OFERTA_0,2,FALSE),IQ78),1,0)</f>
        <v>#N/A</v>
      </c>
      <c r="IX78" s="199" t="e">
        <f t="shared" ref="IX78:IX135" si="773">IF(EXACT(VLOOKUP(IP78,OFERTA_0,3,FALSE),IR78),1,0)</f>
        <v>#N/A</v>
      </c>
      <c r="IY78" s="200" t="e">
        <f t="shared" ref="IY78:IY135" si="774">IF(EXACT(VLOOKUP(IP78,OFERTA_0,4,FALSE),IS78),1,0)</f>
        <v>#N/A</v>
      </c>
      <c r="IZ78" s="200">
        <f t="shared" ref="IZ78:IZ135" si="775">IF(IT78=0,0,1)</f>
        <v>0</v>
      </c>
      <c r="JA78" s="200">
        <f t="shared" ref="JA78:JA135" si="776">IF(IU78=0,0,1)</f>
        <v>0</v>
      </c>
      <c r="JB78" s="200" t="e">
        <f t="shared" ref="JB78:JB135" si="777">PRODUCT(IW78:JA78)</f>
        <v>#N/A</v>
      </c>
      <c r="JC78" s="210">
        <f t="shared" ref="JC78:JC135" si="778">ROUND(IU78,0)</f>
        <v>0</v>
      </c>
      <c r="JD78" s="202">
        <f t="shared" ref="JD78:JD135" si="779">IU78-JC78</f>
        <v>0</v>
      </c>
      <c r="JG78" s="230"/>
      <c r="JH78" s="171"/>
      <c r="JI78" s="212"/>
      <c r="JJ78" s="236"/>
      <c r="JK78" s="207"/>
      <c r="JL78" s="229"/>
      <c r="JM78" s="244"/>
      <c r="JN78" s="209" t="e">
        <f t="shared" ref="JN78:JN135" si="780">IF(EXACT(VLOOKUP(JG78,OFERTA_0,2,FALSE),JH78),1,0)</f>
        <v>#N/A</v>
      </c>
      <c r="JO78" s="199" t="e">
        <f t="shared" ref="JO78:JO135" si="781">IF(EXACT(VLOOKUP(JG78,OFERTA_0,3,FALSE),JI78),1,0)</f>
        <v>#N/A</v>
      </c>
      <c r="JP78" s="200" t="e">
        <f t="shared" ref="JP78:JP135" si="782">IF(EXACT(VLOOKUP(JG78,OFERTA_0,4,FALSE),JJ78),1,0)</f>
        <v>#N/A</v>
      </c>
      <c r="JQ78" s="200">
        <f t="shared" ref="JQ78:JQ135" si="783">IF(JK78=0,0,1)</f>
        <v>0</v>
      </c>
      <c r="JR78" s="200">
        <f t="shared" ref="JR78:JR135" si="784">IF(JL78=0,0,1)</f>
        <v>0</v>
      </c>
      <c r="JS78" s="200" t="e">
        <f t="shared" ref="JS78:JS135" si="785">PRODUCT(JN78:JR78)</f>
        <v>#N/A</v>
      </c>
      <c r="JT78" s="210">
        <f t="shared" ref="JT78:JT135" si="786">ROUND(JL78,0)</f>
        <v>0</v>
      </c>
      <c r="JU78" s="202">
        <f t="shared" ref="JU78:JU135" si="787">JL78-JT78</f>
        <v>0</v>
      </c>
      <c r="JX78" s="230"/>
      <c r="JY78" s="171"/>
      <c r="JZ78" s="212"/>
      <c r="KA78" s="236"/>
      <c r="KB78" s="207"/>
      <c r="KC78" s="229"/>
      <c r="KD78" s="244"/>
      <c r="KE78" s="209" t="e">
        <f t="shared" ref="KE78:KE135" si="788">IF(EXACT(VLOOKUP(JX78,OFERTA_0,2,FALSE),JY78),1,0)</f>
        <v>#N/A</v>
      </c>
      <c r="KF78" s="199" t="e">
        <f t="shared" ref="KF78:KF135" si="789">IF(EXACT(VLOOKUP(JX78,OFERTA_0,3,FALSE),JZ78),1,0)</f>
        <v>#N/A</v>
      </c>
      <c r="KG78" s="200" t="e">
        <f t="shared" ref="KG78:KG135" si="790">IF(EXACT(VLOOKUP(JX78,OFERTA_0,4,FALSE),KA78),1,0)</f>
        <v>#N/A</v>
      </c>
      <c r="KH78" s="200">
        <f t="shared" ref="KH78:KH135" si="791">IF(KB78=0,0,1)</f>
        <v>0</v>
      </c>
      <c r="KI78" s="200">
        <f t="shared" ref="KI78:KI135" si="792">IF(KC78=0,0,1)</f>
        <v>0</v>
      </c>
      <c r="KJ78" s="200" t="e">
        <f t="shared" ref="KJ78:KJ135" si="793">PRODUCT(KE78:KI78)</f>
        <v>#N/A</v>
      </c>
      <c r="KK78" s="210">
        <f t="shared" ref="KK78:KK135" si="794">ROUND(KC78,0)</f>
        <v>0</v>
      </c>
      <c r="KL78" s="202">
        <f t="shared" ref="KL78:KL135" si="795">KC78-KK78</f>
        <v>0</v>
      </c>
      <c r="KO78" s="230"/>
      <c r="KP78" s="171"/>
      <c r="KQ78" s="212"/>
      <c r="KR78" s="236"/>
      <c r="KS78" s="207"/>
      <c r="KT78" s="229"/>
      <c r="KU78" s="244"/>
      <c r="KV78" s="209" t="e">
        <f t="shared" ref="KV78:KV135" si="796">IF(EXACT(VLOOKUP(KO78,OFERTA_0,2,FALSE),KP78),1,0)</f>
        <v>#N/A</v>
      </c>
      <c r="KW78" s="199" t="e">
        <f t="shared" ref="KW78:KW135" si="797">IF(EXACT(VLOOKUP(KO78,OFERTA_0,3,FALSE),KQ78),1,0)</f>
        <v>#N/A</v>
      </c>
      <c r="KX78" s="200" t="e">
        <f t="shared" ref="KX78:KX135" si="798">IF(EXACT(VLOOKUP(KO78,OFERTA_0,4,FALSE),KR78),1,0)</f>
        <v>#N/A</v>
      </c>
      <c r="KY78" s="200">
        <f t="shared" ref="KY78:KY135" si="799">IF(KS78=0,0,1)</f>
        <v>0</v>
      </c>
      <c r="KZ78" s="200">
        <f t="shared" ref="KZ78:KZ135" si="800">IF(KT78=0,0,1)</f>
        <v>0</v>
      </c>
      <c r="LA78" s="200" t="e">
        <f t="shared" ref="LA78:LA135" si="801">PRODUCT(KV78:KZ78)</f>
        <v>#N/A</v>
      </c>
      <c r="LB78" s="210">
        <f t="shared" ref="LB78:LB135" si="802">ROUND(KT78,0)</f>
        <v>0</v>
      </c>
      <c r="LC78" s="202">
        <f t="shared" ref="LC78:LC135" si="803">KT78-LB78</f>
        <v>0</v>
      </c>
      <c r="LF78" s="230"/>
      <c r="LG78" s="171"/>
      <c r="LH78" s="212"/>
      <c r="LI78" s="236"/>
      <c r="LJ78" s="207"/>
      <c r="LK78" s="229"/>
      <c r="LL78" s="244"/>
      <c r="LM78" s="209" t="e">
        <f t="shared" ref="LM78:LM135" si="804">IF(EXACT(VLOOKUP(LF78,OFERTA_0,2,FALSE),LG78),1,0)</f>
        <v>#N/A</v>
      </c>
      <c r="LN78" s="199" t="e">
        <f t="shared" ref="LN78:LN135" si="805">IF(EXACT(VLOOKUP(LF78,OFERTA_0,3,FALSE),LH78),1,0)</f>
        <v>#N/A</v>
      </c>
      <c r="LO78" s="200" t="e">
        <f t="shared" ref="LO78:LO135" si="806">IF(EXACT(VLOOKUP(LF78,OFERTA_0,4,FALSE),LI78),1,0)</f>
        <v>#N/A</v>
      </c>
      <c r="LP78" s="200">
        <f t="shared" ref="LP78:LP135" si="807">IF(LJ78=0,0,1)</f>
        <v>0</v>
      </c>
      <c r="LQ78" s="200">
        <f t="shared" ref="LQ78:LQ135" si="808">IF(LK78=0,0,1)</f>
        <v>0</v>
      </c>
      <c r="LR78" s="200" t="e">
        <f t="shared" ref="LR78:LR135" si="809">PRODUCT(LM78:LQ78)</f>
        <v>#N/A</v>
      </c>
      <c r="LS78" s="210">
        <f t="shared" ref="LS78:LS135" si="810">ROUND(LK78,0)</f>
        <v>0</v>
      </c>
      <c r="LT78" s="202">
        <f t="shared" ref="LT78:LT135" si="811">LK78-LS78</f>
        <v>0</v>
      </c>
      <c r="LW78" s="230"/>
      <c r="LX78" s="171"/>
      <c r="LY78" s="212"/>
      <c r="LZ78" s="236"/>
      <c r="MA78" s="207"/>
      <c r="MB78" s="229"/>
      <c r="MC78" s="244"/>
      <c r="MD78" s="209" t="e">
        <f t="shared" ref="MD78:MD135" si="812">IF(EXACT(VLOOKUP(LW78,OFERTA_0,2,FALSE),LX78),1,0)</f>
        <v>#N/A</v>
      </c>
      <c r="ME78" s="199" t="e">
        <f t="shared" ref="ME78:ME135" si="813">IF(EXACT(VLOOKUP(LW78,OFERTA_0,3,FALSE),LY78),1,0)</f>
        <v>#N/A</v>
      </c>
      <c r="MF78" s="200" t="e">
        <f t="shared" ref="MF78:MF135" si="814">IF(EXACT(VLOOKUP(LW78,OFERTA_0,4,FALSE),LZ78),1,0)</f>
        <v>#N/A</v>
      </c>
      <c r="MG78" s="200">
        <f t="shared" ref="MG78:MG135" si="815">IF(MA78=0,0,1)</f>
        <v>0</v>
      </c>
      <c r="MH78" s="200">
        <f t="shared" ref="MH78:MH135" si="816">IF(MB78=0,0,1)</f>
        <v>0</v>
      </c>
      <c r="MI78" s="200" t="e">
        <f t="shared" ref="MI78:MI135" si="817">PRODUCT(MD78:MH78)</f>
        <v>#N/A</v>
      </c>
      <c r="MJ78" s="210">
        <f t="shared" ref="MJ78:MJ135" si="818">ROUND(MB78,0)</f>
        <v>0</v>
      </c>
      <c r="MK78" s="202">
        <f t="shared" ref="MK78:MK135" si="819">MB78-MJ78</f>
        <v>0</v>
      </c>
      <c r="MN78" s="230"/>
      <c r="MO78" s="171"/>
      <c r="MP78" s="212"/>
      <c r="MQ78" s="236"/>
      <c r="MR78" s="207"/>
      <c r="MS78" s="229"/>
      <c r="MT78" s="244"/>
      <c r="MU78" s="209" t="e">
        <f t="shared" ref="MU78:MU135" si="820">IF(EXACT(VLOOKUP(MN78,OFERTA_0,2,FALSE),MO78),1,0)</f>
        <v>#N/A</v>
      </c>
      <c r="MV78" s="199" t="e">
        <f t="shared" ref="MV78:MV135" si="821">IF(EXACT(VLOOKUP(MN78,OFERTA_0,3,FALSE),MP78),1,0)</f>
        <v>#N/A</v>
      </c>
      <c r="MW78" s="200" t="e">
        <f t="shared" ref="MW78:MW135" si="822">IF(EXACT(VLOOKUP(MN78,OFERTA_0,4,FALSE),MQ78),1,0)</f>
        <v>#N/A</v>
      </c>
      <c r="MX78" s="200">
        <f t="shared" ref="MX78:MX135" si="823">IF(MR78=0,0,1)</f>
        <v>0</v>
      </c>
      <c r="MY78" s="200">
        <f t="shared" ref="MY78:MY135" si="824">IF(MS78=0,0,1)</f>
        <v>0</v>
      </c>
      <c r="MZ78" s="200" t="e">
        <f t="shared" ref="MZ78:MZ135" si="825">PRODUCT(MU78:MY78)</f>
        <v>#N/A</v>
      </c>
      <c r="NA78" s="210">
        <f t="shared" ref="NA78:NA135" si="826">ROUND(MS78,0)</f>
        <v>0</v>
      </c>
      <c r="NB78" s="202">
        <f t="shared" ref="NB78:NB135" si="827">MS78-NA78</f>
        <v>0</v>
      </c>
      <c r="NE78" s="230"/>
      <c r="NF78" s="171"/>
      <c r="NG78" s="212"/>
      <c r="NH78" s="236"/>
      <c r="NI78" s="207"/>
      <c r="NJ78" s="229"/>
      <c r="NK78" s="244"/>
      <c r="NL78" s="209" t="e">
        <f t="shared" ref="NL78:NL135" si="828">IF(EXACT(VLOOKUP(NE78,OFERTA_0,2,FALSE),NF78),1,0)</f>
        <v>#N/A</v>
      </c>
      <c r="NM78" s="199" t="e">
        <f t="shared" ref="NM78:NM135" si="829">IF(EXACT(VLOOKUP(NE78,OFERTA_0,3,FALSE),NG78),1,0)</f>
        <v>#N/A</v>
      </c>
      <c r="NN78" s="200" t="e">
        <f t="shared" ref="NN78:NN135" si="830">IF(EXACT(VLOOKUP(NE78,OFERTA_0,4,FALSE),NH78),1,0)</f>
        <v>#N/A</v>
      </c>
      <c r="NO78" s="200">
        <f t="shared" ref="NO78:NO135" si="831">IF(NI78=0,0,1)</f>
        <v>0</v>
      </c>
      <c r="NP78" s="200">
        <f t="shared" ref="NP78:NP135" si="832">IF(NJ78=0,0,1)</f>
        <v>0</v>
      </c>
      <c r="NQ78" s="200" t="e">
        <f t="shared" ref="NQ78:NQ135" si="833">PRODUCT(NL78:NP78)</f>
        <v>#N/A</v>
      </c>
      <c r="NR78" s="210">
        <f t="shared" ref="NR78:NR135" si="834">ROUND(NJ78,0)</f>
        <v>0</v>
      </c>
      <c r="NS78" s="202">
        <f t="shared" ref="NS78:NS135" si="835">NJ78-NR78</f>
        <v>0</v>
      </c>
      <c r="NV78" s="230"/>
      <c r="NW78" s="171"/>
      <c r="NX78" s="212"/>
      <c r="NY78" s="236"/>
      <c r="NZ78" s="207"/>
      <c r="OA78" s="229"/>
      <c r="OB78" s="244"/>
      <c r="OC78" s="209" t="e">
        <f t="shared" ref="OC78:OC135" si="836">IF(EXACT(VLOOKUP(NV78,OFERTA_0,2,FALSE),NW78),1,0)</f>
        <v>#N/A</v>
      </c>
      <c r="OD78" s="199" t="e">
        <f t="shared" ref="OD78:OD135" si="837">IF(EXACT(VLOOKUP(NV78,OFERTA_0,3,FALSE),NX78),1,0)</f>
        <v>#N/A</v>
      </c>
      <c r="OE78" s="200" t="e">
        <f t="shared" ref="OE78:OE135" si="838">IF(EXACT(VLOOKUP(NV78,OFERTA_0,4,FALSE),NY78),1,0)</f>
        <v>#N/A</v>
      </c>
      <c r="OF78" s="200">
        <f t="shared" ref="OF78:OF135" si="839">IF(NZ78=0,0,1)</f>
        <v>0</v>
      </c>
      <c r="OG78" s="200">
        <f t="shared" ref="OG78:OG135" si="840">IF(OA78=0,0,1)</f>
        <v>0</v>
      </c>
      <c r="OH78" s="200" t="e">
        <f t="shared" ref="OH78:OH135" si="841">PRODUCT(OC78:OG78)</f>
        <v>#N/A</v>
      </c>
      <c r="OI78" s="210">
        <f t="shared" ref="OI78:OI135" si="842">ROUND(OA78,0)</f>
        <v>0</v>
      </c>
      <c r="OJ78" s="202">
        <f t="shared" ref="OJ78:OJ135" si="843">OA78-OI78</f>
        <v>0</v>
      </c>
      <c r="OM78" s="230"/>
      <c r="ON78" s="171"/>
      <c r="OO78" s="212"/>
      <c r="OP78" s="236"/>
      <c r="OQ78" s="207"/>
      <c r="OR78" s="229"/>
      <c r="OS78" s="244"/>
      <c r="OT78" s="209" t="e">
        <f t="shared" ref="OT78:OT135" si="844">IF(EXACT(VLOOKUP(OM78,OFERTA_0,2,FALSE),ON78),1,0)</f>
        <v>#N/A</v>
      </c>
      <c r="OU78" s="199" t="e">
        <f t="shared" ref="OU78:OU135" si="845">IF(EXACT(VLOOKUP(OM78,OFERTA_0,3,FALSE),OO78),1,0)</f>
        <v>#N/A</v>
      </c>
      <c r="OV78" s="200" t="e">
        <f t="shared" ref="OV78:OV135" si="846">IF(EXACT(VLOOKUP(OM78,OFERTA_0,4,FALSE),OP78),1,0)</f>
        <v>#N/A</v>
      </c>
      <c r="OW78" s="200">
        <f t="shared" ref="OW78:OW135" si="847">IF(OQ78=0,0,1)</f>
        <v>0</v>
      </c>
      <c r="OX78" s="200">
        <f t="shared" ref="OX78:OX135" si="848">IF(OR78=0,0,1)</f>
        <v>0</v>
      </c>
      <c r="OY78" s="200" t="e">
        <f t="shared" ref="OY78:OY135" si="849">PRODUCT(OT78:OX78)</f>
        <v>#N/A</v>
      </c>
      <c r="OZ78" s="210">
        <f t="shared" ref="OZ78:OZ135" si="850">ROUND(OR78,0)</f>
        <v>0</v>
      </c>
      <c r="PA78" s="202">
        <f t="shared" ref="PA78:PA135" si="851">OR78-OZ78</f>
        <v>0</v>
      </c>
      <c r="PD78" s="230"/>
      <c r="PE78" s="171"/>
      <c r="PF78" s="212"/>
      <c r="PG78" s="236"/>
      <c r="PH78" s="207"/>
      <c r="PI78" s="229"/>
      <c r="PJ78" s="244"/>
      <c r="PK78" s="209" t="e">
        <f t="shared" ref="PK78:PK135" si="852">IF(EXACT(VLOOKUP(PD78,OFERTA_0,2,FALSE),PE78),1,0)</f>
        <v>#N/A</v>
      </c>
      <c r="PL78" s="199" t="e">
        <f t="shared" ref="PL78:PL135" si="853">IF(EXACT(VLOOKUP(PD78,OFERTA_0,3,FALSE),PF78),1,0)</f>
        <v>#N/A</v>
      </c>
      <c r="PM78" s="200" t="e">
        <f t="shared" ref="PM78:PM135" si="854">IF(EXACT(VLOOKUP(PD78,OFERTA_0,4,FALSE),PG78),1,0)</f>
        <v>#N/A</v>
      </c>
      <c r="PN78" s="200">
        <f t="shared" ref="PN78:PN135" si="855">IF(PH78=0,0,1)</f>
        <v>0</v>
      </c>
      <c r="PO78" s="200">
        <f t="shared" ref="PO78:PO135" si="856">IF(PI78=0,0,1)</f>
        <v>0</v>
      </c>
      <c r="PP78" s="200" t="e">
        <f t="shared" ref="PP78:PP135" si="857">PRODUCT(PK78:PO78)</f>
        <v>#N/A</v>
      </c>
      <c r="PQ78" s="210">
        <f t="shared" ref="PQ78:PQ135" si="858">ROUND(PI78,0)</f>
        <v>0</v>
      </c>
      <c r="PR78" s="202">
        <f t="shared" ref="PR78:PR135" si="859">PI78-PQ78</f>
        <v>0</v>
      </c>
      <c r="PU78" s="230"/>
      <c r="PV78" s="171"/>
      <c r="PW78" s="212"/>
      <c r="PX78" s="236"/>
      <c r="PY78" s="207"/>
      <c r="PZ78" s="229"/>
      <c r="QA78" s="244"/>
      <c r="QB78" s="209" t="e">
        <f t="shared" ref="QB78:QB135" si="860">IF(EXACT(VLOOKUP(PU78,OFERTA_0,2,FALSE),PV78),1,0)</f>
        <v>#N/A</v>
      </c>
      <c r="QC78" s="199" t="e">
        <f t="shared" ref="QC78:QC135" si="861">IF(EXACT(VLOOKUP(PU78,OFERTA_0,3,FALSE),PW78),1,0)</f>
        <v>#N/A</v>
      </c>
      <c r="QD78" s="200" t="e">
        <f t="shared" ref="QD78:QD135" si="862">IF(EXACT(VLOOKUP(PU78,OFERTA_0,4,FALSE),PX78),1,0)</f>
        <v>#N/A</v>
      </c>
      <c r="QE78" s="200">
        <f t="shared" ref="QE78:QE135" si="863">IF(PY78=0,0,1)</f>
        <v>0</v>
      </c>
      <c r="QF78" s="200">
        <f t="shared" ref="QF78:QF135" si="864">IF(PZ78=0,0,1)</f>
        <v>0</v>
      </c>
      <c r="QG78" s="200" t="e">
        <f t="shared" ref="QG78:QG135" si="865">PRODUCT(QB78:QF78)</f>
        <v>#N/A</v>
      </c>
      <c r="QH78" s="210">
        <f t="shared" ref="QH78:QH135" si="866">ROUND(PZ78,0)</f>
        <v>0</v>
      </c>
      <c r="QI78" s="202">
        <f t="shared" ref="QI78:QI135" si="867">PZ78-QH78</f>
        <v>0</v>
      </c>
      <c r="QL78" s="230"/>
      <c r="QM78" s="171"/>
      <c r="QN78" s="212"/>
      <c r="QO78" s="236"/>
      <c r="QP78" s="207"/>
      <c r="QQ78" s="229"/>
      <c r="QR78" s="244"/>
      <c r="QS78" s="209" t="e">
        <f t="shared" ref="QS78:QS135" si="868">IF(EXACT(VLOOKUP(QL78,OFERTA_0,2,FALSE),QM78),1,0)</f>
        <v>#N/A</v>
      </c>
      <c r="QT78" s="199" t="e">
        <f t="shared" ref="QT78:QT135" si="869">IF(EXACT(VLOOKUP(QL78,OFERTA_0,3,FALSE),QN78),1,0)</f>
        <v>#N/A</v>
      </c>
      <c r="QU78" s="200" t="e">
        <f t="shared" ref="QU78:QU135" si="870">IF(EXACT(VLOOKUP(QL78,OFERTA_0,4,FALSE),QO78),1,0)</f>
        <v>#N/A</v>
      </c>
      <c r="QV78" s="200">
        <f t="shared" ref="QV78:QV135" si="871">IF(QP78=0,0,1)</f>
        <v>0</v>
      </c>
      <c r="QW78" s="200">
        <f t="shared" ref="QW78:QW135" si="872">IF(QQ78=0,0,1)</f>
        <v>0</v>
      </c>
      <c r="QX78" s="200" t="e">
        <f t="shared" ref="QX78:QX135" si="873">PRODUCT(QS78:QW78)</f>
        <v>#N/A</v>
      </c>
      <c r="QY78" s="210">
        <f t="shared" ref="QY78:QY135" si="874">ROUND(QQ78,0)</f>
        <v>0</v>
      </c>
      <c r="QZ78" s="202">
        <f t="shared" ref="QZ78:QZ135" si="875">QQ78-QY78</f>
        <v>0</v>
      </c>
      <c r="RC78" s="230"/>
      <c r="RD78" s="171"/>
      <c r="RE78" s="212"/>
      <c r="RF78" s="236"/>
      <c r="RG78" s="207"/>
      <c r="RH78" s="229"/>
      <c r="RI78" s="244"/>
      <c r="RJ78" s="209" t="e">
        <f t="shared" ref="RJ78:RJ135" si="876">IF(EXACT(VLOOKUP(RC78,OFERTA_0,2,FALSE),RD78),1,0)</f>
        <v>#N/A</v>
      </c>
      <c r="RK78" s="199" t="e">
        <f t="shared" ref="RK78:RK135" si="877">IF(EXACT(VLOOKUP(RC78,OFERTA_0,3,FALSE),RE78),1,0)</f>
        <v>#N/A</v>
      </c>
      <c r="RL78" s="200" t="e">
        <f t="shared" ref="RL78:RL135" si="878">IF(EXACT(VLOOKUP(RC78,OFERTA_0,4,FALSE),RF78),1,0)</f>
        <v>#N/A</v>
      </c>
      <c r="RM78" s="200">
        <f t="shared" ref="RM78:RM135" si="879">IF(RG78=0,0,1)</f>
        <v>0</v>
      </c>
      <c r="RN78" s="200">
        <f t="shared" ref="RN78:RN135" si="880">IF(RH78=0,0,1)</f>
        <v>0</v>
      </c>
      <c r="RO78" s="200" t="e">
        <f t="shared" ref="RO78:RO135" si="881">PRODUCT(RJ78:RN78)</f>
        <v>#N/A</v>
      </c>
      <c r="RP78" s="210">
        <f t="shared" ref="RP78:RP135" si="882">ROUND(RH78,0)</f>
        <v>0</v>
      </c>
      <c r="RQ78" s="202">
        <f t="shared" ref="RQ78:RQ135" si="883">RH78-RP78</f>
        <v>0</v>
      </c>
      <c r="RT78" s="230"/>
      <c r="RU78" s="171"/>
      <c r="RV78" s="212"/>
      <c r="RW78" s="236"/>
      <c r="RX78" s="207"/>
      <c r="RY78" s="229"/>
      <c r="RZ78" s="244"/>
      <c r="SA78" s="209" t="e">
        <f t="shared" ref="SA78:SA135" si="884">IF(EXACT(VLOOKUP(RT78,OFERTA_0,2,FALSE),RU78),1,0)</f>
        <v>#N/A</v>
      </c>
      <c r="SB78" s="199" t="e">
        <f t="shared" ref="SB78:SB135" si="885">IF(EXACT(VLOOKUP(RT78,OFERTA_0,3,FALSE),RV78),1,0)</f>
        <v>#N/A</v>
      </c>
      <c r="SC78" s="200" t="e">
        <f t="shared" ref="SC78:SC135" si="886">IF(EXACT(VLOOKUP(RT78,OFERTA_0,4,FALSE),RW78),1,0)</f>
        <v>#N/A</v>
      </c>
      <c r="SD78" s="200">
        <f t="shared" ref="SD78:SD135" si="887">IF(RX78=0,0,1)</f>
        <v>0</v>
      </c>
      <c r="SE78" s="200">
        <f t="shared" ref="SE78:SE135" si="888">IF(RY78=0,0,1)</f>
        <v>0</v>
      </c>
      <c r="SF78" s="200" t="e">
        <f t="shared" ref="SF78:SF135" si="889">PRODUCT(SA78:SE78)</f>
        <v>#N/A</v>
      </c>
      <c r="SG78" s="210">
        <f t="shared" ref="SG78:SG135" si="890">ROUND(RY78,0)</f>
        <v>0</v>
      </c>
      <c r="SH78" s="202">
        <f t="shared" ref="SH78:SH135" si="891">RY78-SG78</f>
        <v>0</v>
      </c>
      <c r="SK78" s="230"/>
      <c r="SL78" s="171"/>
      <c r="SM78" s="212"/>
      <c r="SN78" s="236"/>
      <c r="SO78" s="207"/>
      <c r="SP78" s="229"/>
      <c r="SQ78" s="244"/>
      <c r="SR78" s="209" t="e">
        <f t="shared" ref="SR78:SR135" si="892">IF(EXACT(VLOOKUP(SK78,OFERTA_0,2,FALSE),SL78),1,0)</f>
        <v>#N/A</v>
      </c>
      <c r="SS78" s="199" t="e">
        <f t="shared" ref="SS78:SS135" si="893">IF(EXACT(VLOOKUP(SK78,OFERTA_0,3,FALSE),SM78),1,0)</f>
        <v>#N/A</v>
      </c>
      <c r="ST78" s="200" t="e">
        <f t="shared" ref="ST78:ST135" si="894">IF(EXACT(VLOOKUP(SK78,OFERTA_0,4,FALSE),SN78),1,0)</f>
        <v>#N/A</v>
      </c>
      <c r="SU78" s="200">
        <f t="shared" ref="SU78:SU135" si="895">IF(SO78=0,0,1)</f>
        <v>0</v>
      </c>
      <c r="SV78" s="200">
        <f t="shared" ref="SV78:SV135" si="896">IF(SP78=0,0,1)</f>
        <v>0</v>
      </c>
      <c r="SW78" s="200" t="e">
        <f t="shared" ref="SW78:SW135" si="897">PRODUCT(SR78:SV78)</f>
        <v>#N/A</v>
      </c>
      <c r="SX78" s="210">
        <f t="shared" ref="SX78:SX135" si="898">ROUND(SP78,0)</f>
        <v>0</v>
      </c>
      <c r="SY78" s="202">
        <f t="shared" ref="SY78:SY135" si="899">SP78-SX78</f>
        <v>0</v>
      </c>
    </row>
    <row r="79" spans="2:519" ht="17.25" thickTop="1" thickBot="1">
      <c r="B79" s="165"/>
      <c r="C79" s="166" t="s">
        <v>188</v>
      </c>
      <c r="D79" s="226" t="s">
        <v>299</v>
      </c>
      <c r="E79" s="214"/>
      <c r="F79" s="215"/>
      <c r="G79" s="215"/>
      <c r="H79" s="216"/>
      <c r="I79" s="648"/>
      <c r="L79" s="369"/>
      <c r="M79" s="384" t="s">
        <v>188</v>
      </c>
      <c r="N79" s="399" t="s">
        <v>299</v>
      </c>
      <c r="O79" s="386"/>
      <c r="P79" s="387"/>
      <c r="Q79" s="387"/>
      <c r="R79" s="388"/>
      <c r="S79" s="162"/>
      <c r="T79" s="190"/>
      <c r="U79" s="190"/>
      <c r="V79" s="190"/>
      <c r="W79" s="190"/>
      <c r="X79" s="200"/>
      <c r="Y79" s="210"/>
      <c r="Z79" s="202"/>
      <c r="AA79" s="185"/>
      <c r="AB79" s="185"/>
      <c r="AC79" s="369"/>
      <c r="AD79" s="384" t="s">
        <v>188</v>
      </c>
      <c r="AE79" s="399" t="s">
        <v>299</v>
      </c>
      <c r="AF79" s="386"/>
      <c r="AG79" s="387"/>
      <c r="AH79" s="387"/>
      <c r="AI79" s="388"/>
      <c r="AJ79" s="162"/>
      <c r="AK79" s="190"/>
      <c r="AL79" s="190"/>
      <c r="AM79" s="190"/>
      <c r="AN79" s="190"/>
      <c r="AO79" s="200"/>
      <c r="AP79" s="210"/>
      <c r="AQ79" s="202"/>
      <c r="AR79" s="185"/>
      <c r="AS79" s="185"/>
      <c r="AT79" s="472"/>
      <c r="AU79" s="480" t="s">
        <v>188</v>
      </c>
      <c r="AV79" s="226" t="s">
        <v>299</v>
      </c>
      <c r="AW79" s="474"/>
      <c r="AX79" s="475"/>
      <c r="AY79" s="475"/>
      <c r="AZ79" s="476"/>
      <c r="BA79" s="162"/>
      <c r="BB79" s="190"/>
      <c r="BC79" s="190"/>
      <c r="BD79" s="190"/>
      <c r="BE79" s="190"/>
      <c r="BF79" s="200"/>
      <c r="BG79" s="210"/>
      <c r="BH79" s="202"/>
      <c r="BK79" s="516"/>
      <c r="BL79" s="524" t="s">
        <v>188</v>
      </c>
      <c r="BM79" s="534" t="s">
        <v>299</v>
      </c>
      <c r="BN79" s="526"/>
      <c r="BO79" s="527"/>
      <c r="BP79" s="527"/>
      <c r="BQ79" s="528"/>
      <c r="BR79" s="162"/>
      <c r="BS79" s="190"/>
      <c r="BT79" s="190"/>
      <c r="BU79" s="190"/>
      <c r="BV79" s="190"/>
      <c r="BW79" s="200"/>
      <c r="BX79" s="210"/>
      <c r="BY79" s="202"/>
      <c r="CB79" s="516"/>
      <c r="CC79" s="524" t="s">
        <v>188</v>
      </c>
      <c r="CD79" s="534" t="s">
        <v>299</v>
      </c>
      <c r="CE79" s="526"/>
      <c r="CF79" s="527"/>
      <c r="CG79" s="527"/>
      <c r="CH79" s="528"/>
      <c r="CI79" s="162"/>
      <c r="CJ79" s="190"/>
      <c r="CK79" s="190"/>
      <c r="CL79" s="190"/>
      <c r="CM79" s="190"/>
      <c r="CN79" s="200"/>
      <c r="CO79" s="210"/>
      <c r="CP79" s="202"/>
      <c r="CS79" s="516"/>
      <c r="CT79" s="524" t="s">
        <v>188</v>
      </c>
      <c r="CU79" s="534" t="s">
        <v>299</v>
      </c>
      <c r="CV79" s="526"/>
      <c r="CW79" s="527"/>
      <c r="CX79" s="527"/>
      <c r="CY79" s="528"/>
      <c r="CZ79" s="162"/>
      <c r="DA79" s="190"/>
      <c r="DB79" s="190"/>
      <c r="DC79" s="190"/>
      <c r="DD79" s="190"/>
      <c r="DE79" s="200"/>
      <c r="DF79" s="210"/>
      <c r="DG79" s="202"/>
      <c r="DJ79" s="516"/>
      <c r="DK79" s="524" t="s">
        <v>188</v>
      </c>
      <c r="DL79" s="573" t="s">
        <v>299</v>
      </c>
      <c r="DM79" s="526"/>
      <c r="DN79" s="527"/>
      <c r="DO79" s="527"/>
      <c r="DP79" s="528"/>
      <c r="DQ79" s="162"/>
      <c r="DR79" s="190"/>
      <c r="DS79" s="190"/>
      <c r="DT79" s="190"/>
      <c r="DU79" s="190"/>
      <c r="DV79" s="200"/>
      <c r="DW79" s="210"/>
      <c r="DX79" s="202"/>
      <c r="EA79" s="516"/>
      <c r="EB79" s="524" t="s">
        <v>188</v>
      </c>
      <c r="EC79" s="534" t="s">
        <v>299</v>
      </c>
      <c r="ED79" s="526"/>
      <c r="EE79" s="527"/>
      <c r="EF79" s="527"/>
      <c r="EG79" s="577"/>
      <c r="EH79" s="162"/>
      <c r="EI79" s="190"/>
      <c r="EJ79" s="190"/>
      <c r="EK79" s="190"/>
      <c r="EL79" s="190"/>
      <c r="EM79" s="200"/>
      <c r="EN79" s="210"/>
      <c r="EO79" s="202"/>
      <c r="ER79" s="516"/>
      <c r="ES79" s="524" t="s">
        <v>188</v>
      </c>
      <c r="ET79" s="534" t="s">
        <v>299</v>
      </c>
      <c r="EU79" s="526"/>
      <c r="EV79" s="527"/>
      <c r="EW79" s="527"/>
      <c r="EX79" s="528"/>
      <c r="EY79" s="162"/>
      <c r="EZ79" s="190"/>
      <c r="FA79" s="190"/>
      <c r="FB79" s="190"/>
      <c r="FC79" s="190"/>
      <c r="FD79" s="200"/>
      <c r="FE79" s="210"/>
      <c r="FF79" s="202"/>
      <c r="FI79" s="516"/>
      <c r="FJ79" s="524" t="s">
        <v>188</v>
      </c>
      <c r="FK79" s="534" t="s">
        <v>299</v>
      </c>
      <c r="FL79" s="526"/>
      <c r="FM79" s="527"/>
      <c r="FN79" s="527"/>
      <c r="FO79" s="528"/>
      <c r="FP79" s="162"/>
      <c r="FQ79" s="190"/>
      <c r="FR79" s="190"/>
      <c r="FS79" s="190"/>
      <c r="FT79" s="190"/>
      <c r="FU79" s="200"/>
      <c r="FV79" s="210"/>
      <c r="FW79" s="202"/>
      <c r="FZ79" s="516"/>
      <c r="GA79" s="524" t="s">
        <v>188</v>
      </c>
      <c r="GB79" s="534" t="s">
        <v>299</v>
      </c>
      <c r="GC79" s="526"/>
      <c r="GD79" s="527"/>
      <c r="GE79" s="583"/>
      <c r="GF79" s="528"/>
      <c r="GG79" s="162"/>
      <c r="GH79" s="190"/>
      <c r="GI79" s="190"/>
      <c r="GJ79" s="190"/>
      <c r="GK79" s="190"/>
      <c r="GL79" s="200"/>
      <c r="GM79" s="210"/>
      <c r="GN79" s="202"/>
      <c r="GQ79" s="516"/>
      <c r="GR79" s="524" t="s">
        <v>188</v>
      </c>
      <c r="GS79" s="534" t="s">
        <v>299</v>
      </c>
      <c r="GT79" s="526"/>
      <c r="GU79" s="527"/>
      <c r="GV79" s="527"/>
      <c r="GW79" s="528"/>
      <c r="GX79" s="162"/>
      <c r="GY79" s="190"/>
      <c r="GZ79" s="190"/>
      <c r="HA79" s="190"/>
      <c r="HB79" s="190"/>
      <c r="HC79" s="200"/>
      <c r="HD79" s="210"/>
      <c r="HE79" s="202"/>
      <c r="HH79" s="516"/>
      <c r="HI79" s="524" t="s">
        <v>188</v>
      </c>
      <c r="HJ79" s="534" t="s">
        <v>299</v>
      </c>
      <c r="HK79" s="526"/>
      <c r="HL79" s="527"/>
      <c r="HM79" s="527">
        <v>0</v>
      </c>
      <c r="HN79" s="528"/>
      <c r="HO79" s="162"/>
      <c r="HP79" s="190"/>
      <c r="HQ79" s="190"/>
      <c r="HR79" s="190"/>
      <c r="HS79" s="190"/>
      <c r="HT79" s="200"/>
      <c r="HU79" s="210"/>
      <c r="HV79" s="202"/>
      <c r="HY79" s="230"/>
      <c r="HZ79" s="172"/>
      <c r="IA79" s="212"/>
      <c r="IB79" s="228"/>
      <c r="IC79" s="207"/>
      <c r="ID79" s="229"/>
      <c r="IE79" s="244"/>
      <c r="IF79" s="209" t="e">
        <f t="shared" si="764"/>
        <v>#N/A</v>
      </c>
      <c r="IG79" s="199" t="e">
        <f t="shared" si="765"/>
        <v>#N/A</v>
      </c>
      <c r="IH79" s="200" t="e">
        <f t="shared" si="766"/>
        <v>#N/A</v>
      </c>
      <c r="II79" s="200">
        <f t="shared" si="767"/>
        <v>0</v>
      </c>
      <c r="IJ79" s="200">
        <f t="shared" si="768"/>
        <v>0</v>
      </c>
      <c r="IK79" s="200" t="e">
        <f t="shared" si="769"/>
        <v>#N/A</v>
      </c>
      <c r="IL79" s="210">
        <f t="shared" si="770"/>
        <v>0</v>
      </c>
      <c r="IM79" s="202">
        <f t="shared" si="771"/>
        <v>0</v>
      </c>
      <c r="IP79" s="230"/>
      <c r="IQ79" s="172"/>
      <c r="IR79" s="212"/>
      <c r="IS79" s="228"/>
      <c r="IT79" s="207"/>
      <c r="IU79" s="229"/>
      <c r="IV79" s="244"/>
      <c r="IW79" s="209" t="e">
        <f t="shared" si="772"/>
        <v>#N/A</v>
      </c>
      <c r="IX79" s="199" t="e">
        <f t="shared" si="773"/>
        <v>#N/A</v>
      </c>
      <c r="IY79" s="200" t="e">
        <f t="shared" si="774"/>
        <v>#N/A</v>
      </c>
      <c r="IZ79" s="200">
        <f t="shared" si="775"/>
        <v>0</v>
      </c>
      <c r="JA79" s="200">
        <f t="shared" si="776"/>
        <v>0</v>
      </c>
      <c r="JB79" s="200" t="e">
        <f t="shared" si="777"/>
        <v>#N/A</v>
      </c>
      <c r="JC79" s="210">
        <f t="shared" si="778"/>
        <v>0</v>
      </c>
      <c r="JD79" s="202">
        <f t="shared" si="779"/>
        <v>0</v>
      </c>
      <c r="JG79" s="230"/>
      <c r="JH79" s="172"/>
      <c r="JI79" s="212"/>
      <c r="JJ79" s="228"/>
      <c r="JK79" s="207"/>
      <c r="JL79" s="229"/>
      <c r="JM79" s="244"/>
      <c r="JN79" s="209" t="e">
        <f t="shared" si="780"/>
        <v>#N/A</v>
      </c>
      <c r="JO79" s="199" t="e">
        <f t="shared" si="781"/>
        <v>#N/A</v>
      </c>
      <c r="JP79" s="200" t="e">
        <f t="shared" si="782"/>
        <v>#N/A</v>
      </c>
      <c r="JQ79" s="200">
        <f t="shared" si="783"/>
        <v>0</v>
      </c>
      <c r="JR79" s="200">
        <f t="shared" si="784"/>
        <v>0</v>
      </c>
      <c r="JS79" s="200" t="e">
        <f t="shared" si="785"/>
        <v>#N/A</v>
      </c>
      <c r="JT79" s="210">
        <f t="shared" si="786"/>
        <v>0</v>
      </c>
      <c r="JU79" s="202">
        <f t="shared" si="787"/>
        <v>0</v>
      </c>
      <c r="JX79" s="230"/>
      <c r="JY79" s="172"/>
      <c r="JZ79" s="212"/>
      <c r="KA79" s="228"/>
      <c r="KB79" s="207"/>
      <c r="KC79" s="229"/>
      <c r="KD79" s="244"/>
      <c r="KE79" s="209" t="e">
        <f t="shared" si="788"/>
        <v>#N/A</v>
      </c>
      <c r="KF79" s="199" t="e">
        <f t="shared" si="789"/>
        <v>#N/A</v>
      </c>
      <c r="KG79" s="200" t="e">
        <f t="shared" si="790"/>
        <v>#N/A</v>
      </c>
      <c r="KH79" s="200">
        <f t="shared" si="791"/>
        <v>0</v>
      </c>
      <c r="KI79" s="200">
        <f t="shared" si="792"/>
        <v>0</v>
      </c>
      <c r="KJ79" s="200" t="e">
        <f t="shared" si="793"/>
        <v>#N/A</v>
      </c>
      <c r="KK79" s="210">
        <f t="shared" si="794"/>
        <v>0</v>
      </c>
      <c r="KL79" s="202">
        <f t="shared" si="795"/>
        <v>0</v>
      </c>
      <c r="KO79" s="230"/>
      <c r="KP79" s="172"/>
      <c r="KQ79" s="212"/>
      <c r="KR79" s="228"/>
      <c r="KS79" s="207"/>
      <c r="KT79" s="229"/>
      <c r="KU79" s="244"/>
      <c r="KV79" s="209" t="e">
        <f t="shared" si="796"/>
        <v>#N/A</v>
      </c>
      <c r="KW79" s="199" t="e">
        <f t="shared" si="797"/>
        <v>#N/A</v>
      </c>
      <c r="KX79" s="200" t="e">
        <f t="shared" si="798"/>
        <v>#N/A</v>
      </c>
      <c r="KY79" s="200">
        <f t="shared" si="799"/>
        <v>0</v>
      </c>
      <c r="KZ79" s="200">
        <f t="shared" si="800"/>
        <v>0</v>
      </c>
      <c r="LA79" s="200" t="e">
        <f t="shared" si="801"/>
        <v>#N/A</v>
      </c>
      <c r="LB79" s="210">
        <f t="shared" si="802"/>
        <v>0</v>
      </c>
      <c r="LC79" s="202">
        <f t="shared" si="803"/>
        <v>0</v>
      </c>
      <c r="LF79" s="230"/>
      <c r="LG79" s="172"/>
      <c r="LH79" s="212"/>
      <c r="LI79" s="228"/>
      <c r="LJ79" s="207"/>
      <c r="LK79" s="229"/>
      <c r="LL79" s="244"/>
      <c r="LM79" s="209" t="e">
        <f t="shared" si="804"/>
        <v>#N/A</v>
      </c>
      <c r="LN79" s="199" t="e">
        <f t="shared" si="805"/>
        <v>#N/A</v>
      </c>
      <c r="LO79" s="200" t="e">
        <f t="shared" si="806"/>
        <v>#N/A</v>
      </c>
      <c r="LP79" s="200">
        <f t="shared" si="807"/>
        <v>0</v>
      </c>
      <c r="LQ79" s="200">
        <f t="shared" si="808"/>
        <v>0</v>
      </c>
      <c r="LR79" s="200" t="e">
        <f t="shared" si="809"/>
        <v>#N/A</v>
      </c>
      <c r="LS79" s="210">
        <f t="shared" si="810"/>
        <v>0</v>
      </c>
      <c r="LT79" s="202">
        <f t="shared" si="811"/>
        <v>0</v>
      </c>
      <c r="LW79" s="230"/>
      <c r="LX79" s="172"/>
      <c r="LY79" s="212"/>
      <c r="LZ79" s="228"/>
      <c r="MA79" s="207"/>
      <c r="MB79" s="229"/>
      <c r="MC79" s="244"/>
      <c r="MD79" s="209" t="e">
        <f t="shared" si="812"/>
        <v>#N/A</v>
      </c>
      <c r="ME79" s="199" t="e">
        <f t="shared" si="813"/>
        <v>#N/A</v>
      </c>
      <c r="MF79" s="200" t="e">
        <f t="shared" si="814"/>
        <v>#N/A</v>
      </c>
      <c r="MG79" s="200">
        <f t="shared" si="815"/>
        <v>0</v>
      </c>
      <c r="MH79" s="200">
        <f t="shared" si="816"/>
        <v>0</v>
      </c>
      <c r="MI79" s="200" t="e">
        <f t="shared" si="817"/>
        <v>#N/A</v>
      </c>
      <c r="MJ79" s="210">
        <f t="shared" si="818"/>
        <v>0</v>
      </c>
      <c r="MK79" s="202">
        <f t="shared" si="819"/>
        <v>0</v>
      </c>
      <c r="MN79" s="230"/>
      <c r="MO79" s="172"/>
      <c r="MP79" s="212"/>
      <c r="MQ79" s="228"/>
      <c r="MR79" s="207"/>
      <c r="MS79" s="229"/>
      <c r="MT79" s="244"/>
      <c r="MU79" s="209" t="e">
        <f t="shared" si="820"/>
        <v>#N/A</v>
      </c>
      <c r="MV79" s="199" t="e">
        <f t="shared" si="821"/>
        <v>#N/A</v>
      </c>
      <c r="MW79" s="200" t="e">
        <f t="shared" si="822"/>
        <v>#N/A</v>
      </c>
      <c r="MX79" s="200">
        <f t="shared" si="823"/>
        <v>0</v>
      </c>
      <c r="MY79" s="200">
        <f t="shared" si="824"/>
        <v>0</v>
      </c>
      <c r="MZ79" s="200" t="e">
        <f t="shared" si="825"/>
        <v>#N/A</v>
      </c>
      <c r="NA79" s="210">
        <f t="shared" si="826"/>
        <v>0</v>
      </c>
      <c r="NB79" s="202">
        <f t="shared" si="827"/>
        <v>0</v>
      </c>
      <c r="NE79" s="230"/>
      <c r="NF79" s="172"/>
      <c r="NG79" s="212"/>
      <c r="NH79" s="228"/>
      <c r="NI79" s="207"/>
      <c r="NJ79" s="229"/>
      <c r="NK79" s="244"/>
      <c r="NL79" s="209" t="e">
        <f t="shared" si="828"/>
        <v>#N/A</v>
      </c>
      <c r="NM79" s="199" t="e">
        <f t="shared" si="829"/>
        <v>#N/A</v>
      </c>
      <c r="NN79" s="200" t="e">
        <f t="shared" si="830"/>
        <v>#N/A</v>
      </c>
      <c r="NO79" s="200">
        <f t="shared" si="831"/>
        <v>0</v>
      </c>
      <c r="NP79" s="200">
        <f t="shared" si="832"/>
        <v>0</v>
      </c>
      <c r="NQ79" s="200" t="e">
        <f t="shared" si="833"/>
        <v>#N/A</v>
      </c>
      <c r="NR79" s="210">
        <f t="shared" si="834"/>
        <v>0</v>
      </c>
      <c r="NS79" s="202">
        <f t="shared" si="835"/>
        <v>0</v>
      </c>
      <c r="NV79" s="230"/>
      <c r="NW79" s="172"/>
      <c r="NX79" s="212"/>
      <c r="NY79" s="228"/>
      <c r="NZ79" s="207"/>
      <c r="OA79" s="229"/>
      <c r="OB79" s="244"/>
      <c r="OC79" s="209" t="e">
        <f t="shared" si="836"/>
        <v>#N/A</v>
      </c>
      <c r="OD79" s="199" t="e">
        <f t="shared" si="837"/>
        <v>#N/A</v>
      </c>
      <c r="OE79" s="200" t="e">
        <f t="shared" si="838"/>
        <v>#N/A</v>
      </c>
      <c r="OF79" s="200">
        <f t="shared" si="839"/>
        <v>0</v>
      </c>
      <c r="OG79" s="200">
        <f t="shared" si="840"/>
        <v>0</v>
      </c>
      <c r="OH79" s="200" t="e">
        <f t="shared" si="841"/>
        <v>#N/A</v>
      </c>
      <c r="OI79" s="210">
        <f t="shared" si="842"/>
        <v>0</v>
      </c>
      <c r="OJ79" s="202">
        <f t="shared" si="843"/>
        <v>0</v>
      </c>
      <c r="OM79" s="230"/>
      <c r="ON79" s="172"/>
      <c r="OO79" s="212"/>
      <c r="OP79" s="228"/>
      <c r="OQ79" s="207"/>
      <c r="OR79" s="229"/>
      <c r="OS79" s="244"/>
      <c r="OT79" s="209" t="e">
        <f t="shared" si="844"/>
        <v>#N/A</v>
      </c>
      <c r="OU79" s="199" t="e">
        <f t="shared" si="845"/>
        <v>#N/A</v>
      </c>
      <c r="OV79" s="200" t="e">
        <f t="shared" si="846"/>
        <v>#N/A</v>
      </c>
      <c r="OW79" s="200">
        <f t="shared" si="847"/>
        <v>0</v>
      </c>
      <c r="OX79" s="200">
        <f t="shared" si="848"/>
        <v>0</v>
      </c>
      <c r="OY79" s="200" t="e">
        <f t="shared" si="849"/>
        <v>#N/A</v>
      </c>
      <c r="OZ79" s="210">
        <f t="shared" si="850"/>
        <v>0</v>
      </c>
      <c r="PA79" s="202">
        <f t="shared" si="851"/>
        <v>0</v>
      </c>
      <c r="PD79" s="230"/>
      <c r="PE79" s="172"/>
      <c r="PF79" s="212"/>
      <c r="PG79" s="228"/>
      <c r="PH79" s="207"/>
      <c r="PI79" s="229"/>
      <c r="PJ79" s="244"/>
      <c r="PK79" s="209" t="e">
        <f t="shared" si="852"/>
        <v>#N/A</v>
      </c>
      <c r="PL79" s="199" t="e">
        <f t="shared" si="853"/>
        <v>#N/A</v>
      </c>
      <c r="PM79" s="200" t="e">
        <f t="shared" si="854"/>
        <v>#N/A</v>
      </c>
      <c r="PN79" s="200">
        <f t="shared" si="855"/>
        <v>0</v>
      </c>
      <c r="PO79" s="200">
        <f t="shared" si="856"/>
        <v>0</v>
      </c>
      <c r="PP79" s="200" t="e">
        <f t="shared" si="857"/>
        <v>#N/A</v>
      </c>
      <c r="PQ79" s="210">
        <f t="shared" si="858"/>
        <v>0</v>
      </c>
      <c r="PR79" s="202">
        <f t="shared" si="859"/>
        <v>0</v>
      </c>
      <c r="PU79" s="230"/>
      <c r="PV79" s="172"/>
      <c r="PW79" s="212"/>
      <c r="PX79" s="228"/>
      <c r="PY79" s="207"/>
      <c r="PZ79" s="229"/>
      <c r="QA79" s="244"/>
      <c r="QB79" s="209" t="e">
        <f t="shared" si="860"/>
        <v>#N/A</v>
      </c>
      <c r="QC79" s="199" t="e">
        <f t="shared" si="861"/>
        <v>#N/A</v>
      </c>
      <c r="QD79" s="200" t="e">
        <f t="shared" si="862"/>
        <v>#N/A</v>
      </c>
      <c r="QE79" s="200">
        <f t="shared" si="863"/>
        <v>0</v>
      </c>
      <c r="QF79" s="200">
        <f t="shared" si="864"/>
        <v>0</v>
      </c>
      <c r="QG79" s="200" t="e">
        <f t="shared" si="865"/>
        <v>#N/A</v>
      </c>
      <c r="QH79" s="210">
        <f t="shared" si="866"/>
        <v>0</v>
      </c>
      <c r="QI79" s="202">
        <f t="shared" si="867"/>
        <v>0</v>
      </c>
      <c r="QL79" s="230"/>
      <c r="QM79" s="172"/>
      <c r="QN79" s="212"/>
      <c r="QO79" s="228"/>
      <c r="QP79" s="207"/>
      <c r="QQ79" s="229"/>
      <c r="QR79" s="244"/>
      <c r="QS79" s="209" t="e">
        <f t="shared" si="868"/>
        <v>#N/A</v>
      </c>
      <c r="QT79" s="199" t="e">
        <f t="shared" si="869"/>
        <v>#N/A</v>
      </c>
      <c r="QU79" s="200" t="e">
        <f t="shared" si="870"/>
        <v>#N/A</v>
      </c>
      <c r="QV79" s="200">
        <f t="shared" si="871"/>
        <v>0</v>
      </c>
      <c r="QW79" s="200">
        <f t="shared" si="872"/>
        <v>0</v>
      </c>
      <c r="QX79" s="200" t="e">
        <f t="shared" si="873"/>
        <v>#N/A</v>
      </c>
      <c r="QY79" s="210">
        <f t="shared" si="874"/>
        <v>0</v>
      </c>
      <c r="QZ79" s="202">
        <f t="shared" si="875"/>
        <v>0</v>
      </c>
      <c r="RC79" s="230"/>
      <c r="RD79" s="172"/>
      <c r="RE79" s="212"/>
      <c r="RF79" s="228"/>
      <c r="RG79" s="207"/>
      <c r="RH79" s="229"/>
      <c r="RI79" s="244"/>
      <c r="RJ79" s="209" t="e">
        <f t="shared" si="876"/>
        <v>#N/A</v>
      </c>
      <c r="RK79" s="199" t="e">
        <f t="shared" si="877"/>
        <v>#N/A</v>
      </c>
      <c r="RL79" s="200" t="e">
        <f t="shared" si="878"/>
        <v>#N/A</v>
      </c>
      <c r="RM79" s="200">
        <f t="shared" si="879"/>
        <v>0</v>
      </c>
      <c r="RN79" s="200">
        <f t="shared" si="880"/>
        <v>0</v>
      </c>
      <c r="RO79" s="200" t="e">
        <f t="shared" si="881"/>
        <v>#N/A</v>
      </c>
      <c r="RP79" s="210">
        <f t="shared" si="882"/>
        <v>0</v>
      </c>
      <c r="RQ79" s="202">
        <f t="shared" si="883"/>
        <v>0</v>
      </c>
      <c r="RT79" s="230"/>
      <c r="RU79" s="172"/>
      <c r="RV79" s="212"/>
      <c r="RW79" s="228"/>
      <c r="RX79" s="207"/>
      <c r="RY79" s="229"/>
      <c r="RZ79" s="244"/>
      <c r="SA79" s="209" t="e">
        <f t="shared" si="884"/>
        <v>#N/A</v>
      </c>
      <c r="SB79" s="199" t="e">
        <f t="shared" si="885"/>
        <v>#N/A</v>
      </c>
      <c r="SC79" s="200" t="e">
        <f t="shared" si="886"/>
        <v>#N/A</v>
      </c>
      <c r="SD79" s="200">
        <f t="shared" si="887"/>
        <v>0</v>
      </c>
      <c r="SE79" s="200">
        <f t="shared" si="888"/>
        <v>0</v>
      </c>
      <c r="SF79" s="200" t="e">
        <f t="shared" si="889"/>
        <v>#N/A</v>
      </c>
      <c r="SG79" s="210">
        <f t="shared" si="890"/>
        <v>0</v>
      </c>
      <c r="SH79" s="202">
        <f t="shared" si="891"/>
        <v>0</v>
      </c>
      <c r="SK79" s="230"/>
      <c r="SL79" s="172"/>
      <c r="SM79" s="212"/>
      <c r="SN79" s="228"/>
      <c r="SO79" s="207"/>
      <c r="SP79" s="229"/>
      <c r="SQ79" s="244"/>
      <c r="SR79" s="209" t="e">
        <f t="shared" si="892"/>
        <v>#N/A</v>
      </c>
      <c r="SS79" s="199" t="e">
        <f t="shared" si="893"/>
        <v>#N/A</v>
      </c>
      <c r="ST79" s="200" t="e">
        <f t="shared" si="894"/>
        <v>#N/A</v>
      </c>
      <c r="SU79" s="200">
        <f t="shared" si="895"/>
        <v>0</v>
      </c>
      <c r="SV79" s="200">
        <f t="shared" si="896"/>
        <v>0</v>
      </c>
      <c r="SW79" s="200" t="e">
        <f t="shared" si="897"/>
        <v>#N/A</v>
      </c>
      <c r="SX79" s="210">
        <f t="shared" si="898"/>
        <v>0</v>
      </c>
      <c r="SY79" s="202">
        <f t="shared" si="899"/>
        <v>0</v>
      </c>
    </row>
    <row r="80" spans="2:519" ht="81.75" customHeight="1" thickTop="1" thickBot="1">
      <c r="B80" s="203" t="s">
        <v>215</v>
      </c>
      <c r="C80" s="230">
        <v>7.1</v>
      </c>
      <c r="D80" s="171" t="s">
        <v>300</v>
      </c>
      <c r="E80" s="212" t="s">
        <v>222</v>
      </c>
      <c r="F80" s="228">
        <v>1</v>
      </c>
      <c r="G80" s="207">
        <v>0</v>
      </c>
      <c r="H80" s="229">
        <f t="shared" ref="H80:H85" si="900">G80*F80</f>
        <v>0</v>
      </c>
      <c r="I80" s="648"/>
      <c r="L80" s="375" t="s">
        <v>215</v>
      </c>
      <c r="M80" s="403">
        <v>7.1</v>
      </c>
      <c r="N80" s="415" t="s">
        <v>300</v>
      </c>
      <c r="O80" s="383" t="s">
        <v>222</v>
      </c>
      <c r="P80" s="401">
        <v>1</v>
      </c>
      <c r="Q80" s="380">
        <v>28000</v>
      </c>
      <c r="R80" s="402">
        <f t="shared" ref="R80:R85" si="901">Q80*P80</f>
        <v>28000</v>
      </c>
      <c r="S80" s="162">
        <f t="shared" ref="S80:S85" si="902">IF($D80=N80,1,0)</f>
        <v>1</v>
      </c>
      <c r="T80" s="190">
        <f t="shared" si="756"/>
        <v>1</v>
      </c>
      <c r="U80" s="190">
        <f t="shared" si="763"/>
        <v>1</v>
      </c>
      <c r="V80" s="190">
        <f t="shared" si="757"/>
        <v>1</v>
      </c>
      <c r="W80" s="190">
        <f t="shared" si="758"/>
        <v>1</v>
      </c>
      <c r="X80" s="200">
        <f t="shared" si="759"/>
        <v>1</v>
      </c>
      <c r="Y80" s="210">
        <f t="shared" si="760"/>
        <v>28000</v>
      </c>
      <c r="Z80" s="202">
        <f t="shared" si="761"/>
        <v>0</v>
      </c>
      <c r="AA80" s="185"/>
      <c r="AB80" s="185"/>
      <c r="AC80" s="375" t="s">
        <v>215</v>
      </c>
      <c r="AD80" s="403">
        <v>7.1</v>
      </c>
      <c r="AE80" s="415" t="s">
        <v>300</v>
      </c>
      <c r="AF80" s="383" t="s">
        <v>222</v>
      </c>
      <c r="AG80" s="401">
        <v>1</v>
      </c>
      <c r="AH80" s="380">
        <v>39840</v>
      </c>
      <c r="AI80" s="402">
        <f t="shared" ref="AI80:AI85" si="903">AH80*AG80</f>
        <v>39840</v>
      </c>
      <c r="AJ80" s="162">
        <f t="shared" ref="AJ80:AJ85" si="904">IF($D80=AE80,1,0)</f>
        <v>1</v>
      </c>
      <c r="AK80" s="190">
        <f t="shared" ref="AK80:AK85" si="905">IF($E80=AF80,1,0)</f>
        <v>1</v>
      </c>
      <c r="AL80" s="190">
        <f t="shared" ref="AL80:AL85" si="906">IF($F80=AG80,1,0)</f>
        <v>1</v>
      </c>
      <c r="AM80" s="190">
        <f t="shared" ref="AM80:AM85" si="907">IF(AH80=0,0,1)</f>
        <v>1</v>
      </c>
      <c r="AN80" s="190">
        <f t="shared" ref="AN80:AN85" si="908">IF(AI80=0,0,1)</f>
        <v>1</v>
      </c>
      <c r="AO80" s="200">
        <f t="shared" ref="AO80:AO85" si="909">PRODUCT(AJ80:AN80)</f>
        <v>1</v>
      </c>
      <c r="AP80" s="210">
        <f t="shared" ref="AP80:AP85" si="910">ROUND(AH80,0)</f>
        <v>39840</v>
      </c>
      <c r="AQ80" s="202">
        <f t="shared" ref="AQ80:AQ85" si="911">AH80-AP80</f>
        <v>0</v>
      </c>
      <c r="AR80" s="185"/>
      <c r="AS80" s="185"/>
      <c r="AT80" s="461" t="s">
        <v>215</v>
      </c>
      <c r="AU80" s="478">
        <v>7.1</v>
      </c>
      <c r="AV80" s="171" t="s">
        <v>300</v>
      </c>
      <c r="AW80" s="453" t="s">
        <v>222</v>
      </c>
      <c r="AX80" s="464">
        <v>1</v>
      </c>
      <c r="AY80" s="455">
        <v>39000</v>
      </c>
      <c r="AZ80" s="466">
        <f t="shared" ref="AZ80:AZ85" si="912">AY80*AX80</f>
        <v>39000</v>
      </c>
      <c r="BA80" s="162">
        <f t="shared" ref="BA80:BA85" si="913">IF($D80=AV80,1,0)</f>
        <v>1</v>
      </c>
      <c r="BB80" s="190">
        <f t="shared" ref="BB80:BB85" si="914">IF($E80=AW80,1,0)</f>
        <v>1</v>
      </c>
      <c r="BC80" s="190">
        <f t="shared" ref="BC80:BC85" si="915">IF($F80=AX80,1,0)</f>
        <v>1</v>
      </c>
      <c r="BD80" s="190">
        <f t="shared" ref="BD80:BD85" si="916">IF(AY80=0,0,1)</f>
        <v>1</v>
      </c>
      <c r="BE80" s="190">
        <f t="shared" ref="BE80:BE85" si="917">IF(AZ80=0,0,1)</f>
        <v>1</v>
      </c>
      <c r="BF80" s="200">
        <f t="shared" ref="BF80:BF85" si="918">PRODUCT(BA80:BE80)</f>
        <v>1</v>
      </c>
      <c r="BG80" s="210">
        <f t="shared" ref="BG80:BG85" si="919">ROUND(AY80,0)</f>
        <v>39000</v>
      </c>
      <c r="BH80" s="202">
        <f t="shared" ref="BH80:BH85" si="920">AY80-BG80</f>
        <v>0</v>
      </c>
      <c r="BK80" s="461" t="s">
        <v>215</v>
      </c>
      <c r="BL80" s="538">
        <v>7.1</v>
      </c>
      <c r="BM80" s="545" t="s">
        <v>300</v>
      </c>
      <c r="BN80" s="383" t="s">
        <v>222</v>
      </c>
      <c r="BO80" s="409">
        <v>1</v>
      </c>
      <c r="BP80" s="380">
        <v>34364.969999999994</v>
      </c>
      <c r="BQ80" s="537">
        <f t="shared" ref="BQ80:BQ85" si="921">BP80*BO80</f>
        <v>34364.969999999994</v>
      </c>
      <c r="BR80" s="162">
        <f t="shared" ref="BR80:BR85" si="922">IF($D80=BM80,1,0)</f>
        <v>1</v>
      </c>
      <c r="BS80" s="190">
        <f t="shared" ref="BS80:BS85" si="923">IF($E80=BN80,1,0)</f>
        <v>1</v>
      </c>
      <c r="BT80" s="190">
        <f t="shared" ref="BT80:BT85" si="924">IF($F80=BO80,1,0)</f>
        <v>1</v>
      </c>
      <c r="BU80" s="190">
        <f t="shared" ref="BU80:BU85" si="925">IF(BP80=0,0,1)</f>
        <v>1</v>
      </c>
      <c r="BV80" s="190">
        <f t="shared" ref="BV80:BV85" si="926">IF(BQ80=0,0,1)</f>
        <v>1</v>
      </c>
      <c r="BW80" s="200">
        <f t="shared" ref="BW80:BW85" si="927">PRODUCT(BR80:BV80)</f>
        <v>1</v>
      </c>
      <c r="BX80" s="210">
        <f t="shared" ref="BX80:BX85" si="928">ROUND(BP80,0)</f>
        <v>34365</v>
      </c>
      <c r="BY80" s="202">
        <f t="shared" ref="BY80:BY85" si="929">BP80-BX80</f>
        <v>-3.0000000006111804E-2</v>
      </c>
      <c r="CB80" s="461" t="s">
        <v>215</v>
      </c>
      <c r="CC80" s="538">
        <v>7.1</v>
      </c>
      <c r="CD80" s="545" t="s">
        <v>300</v>
      </c>
      <c r="CE80" s="383" t="s">
        <v>222</v>
      </c>
      <c r="CF80" s="536">
        <v>1</v>
      </c>
      <c r="CG80" s="380">
        <v>25000</v>
      </c>
      <c r="CH80" s="537">
        <f t="shared" ref="CH80:CH85" si="930">CG80*CF80</f>
        <v>25000</v>
      </c>
      <c r="CI80" s="162">
        <f t="shared" ref="CI80:CI85" si="931">IF($D80=CD80,1,0)</f>
        <v>1</v>
      </c>
      <c r="CJ80" s="190">
        <f t="shared" ref="CJ80:CJ85" si="932">IF($E80=CE80,1,0)</f>
        <v>1</v>
      </c>
      <c r="CK80" s="190">
        <f t="shared" ref="CK80:CK85" si="933">IF($F80=CF80,1,0)</f>
        <v>1</v>
      </c>
      <c r="CL80" s="190">
        <f t="shared" ref="CL80:CL85" si="934">IF(CG80=0,0,1)</f>
        <v>1</v>
      </c>
      <c r="CM80" s="190">
        <f t="shared" ref="CM80:CM85" si="935">IF(CH80=0,0,1)</f>
        <v>1</v>
      </c>
      <c r="CN80" s="200">
        <f t="shared" ref="CN80:CN85" si="936">PRODUCT(CI80:CM80)</f>
        <v>1</v>
      </c>
      <c r="CO80" s="210">
        <f t="shared" ref="CO80:CO85" si="937">ROUND(CG80,0)</f>
        <v>25000</v>
      </c>
      <c r="CP80" s="202">
        <f t="shared" ref="CP80:CP85" si="938">CG80-CO80</f>
        <v>0</v>
      </c>
      <c r="CS80" s="461" t="s">
        <v>215</v>
      </c>
      <c r="CT80" s="538">
        <v>7.1</v>
      </c>
      <c r="CU80" s="545" t="s">
        <v>300</v>
      </c>
      <c r="CV80" s="383" t="s">
        <v>222</v>
      </c>
      <c r="CW80" s="536">
        <v>1</v>
      </c>
      <c r="CX80" s="565">
        <v>76088</v>
      </c>
      <c r="CY80" s="537">
        <f t="shared" ref="CY80:CY85" si="939">CX80*CW80</f>
        <v>76088</v>
      </c>
      <c r="CZ80" s="162">
        <f t="shared" ref="CZ80:CZ85" si="940">IF($D80=CU80,1,0)</f>
        <v>1</v>
      </c>
      <c r="DA80" s="190">
        <f t="shared" ref="DA80:DA85" si="941">IF($E80=CV80,1,0)</f>
        <v>1</v>
      </c>
      <c r="DB80" s="190">
        <f t="shared" ref="DB80:DB85" si="942">IF($F80=CW80,1,0)</f>
        <v>1</v>
      </c>
      <c r="DC80" s="190">
        <f t="shared" ref="DC80:DC85" si="943">IF(CX80=0,0,1)</f>
        <v>1</v>
      </c>
      <c r="DD80" s="190">
        <f t="shared" ref="DD80:DD85" si="944">IF(CY80=0,0,1)</f>
        <v>1</v>
      </c>
      <c r="DE80" s="200">
        <f t="shared" ref="DE80:DE85" si="945">PRODUCT(CZ80:DD80)</f>
        <v>1</v>
      </c>
      <c r="DF80" s="210">
        <f t="shared" ref="DF80:DF85" si="946">ROUND(CX80,0)</f>
        <v>76088</v>
      </c>
      <c r="DG80" s="202">
        <f t="shared" ref="DG80:DG85" si="947">CX80-DF80</f>
        <v>0</v>
      </c>
      <c r="DJ80" s="461" t="s">
        <v>215</v>
      </c>
      <c r="DK80" s="538">
        <v>7.1</v>
      </c>
      <c r="DL80" s="545" t="s">
        <v>300</v>
      </c>
      <c r="DM80" s="383" t="s">
        <v>222</v>
      </c>
      <c r="DN80" s="536">
        <v>1</v>
      </c>
      <c r="DO80" s="380">
        <v>37275</v>
      </c>
      <c r="DP80" s="537">
        <f t="shared" ref="DP80:DP85" si="948">DO80*DN80</f>
        <v>37275</v>
      </c>
      <c r="DQ80" s="162">
        <f t="shared" ref="DQ80:DQ85" si="949">IF($D80=DL80,1,0)</f>
        <v>1</v>
      </c>
      <c r="DR80" s="190">
        <f t="shared" ref="DR80:DR85" si="950">IF($E80=DM80,1,0)</f>
        <v>1</v>
      </c>
      <c r="DS80" s="190">
        <f t="shared" ref="DS80:DS85" si="951">IF($F80=DN80,1,0)</f>
        <v>1</v>
      </c>
      <c r="DT80" s="190">
        <f t="shared" ref="DT80:DT85" si="952">IF(DO80=0,0,1)</f>
        <v>1</v>
      </c>
      <c r="DU80" s="190">
        <f t="shared" ref="DU80:DU85" si="953">IF(DP80=0,0,1)</f>
        <v>1</v>
      </c>
      <c r="DV80" s="200">
        <f t="shared" ref="DV80:DV85" si="954">PRODUCT(DQ80:DU80)</f>
        <v>1</v>
      </c>
      <c r="DW80" s="210">
        <f t="shared" ref="DW80:DW85" si="955">ROUND(DO80,0)</f>
        <v>37275</v>
      </c>
      <c r="DX80" s="202">
        <f t="shared" ref="DX80:DX85" si="956">DO80-DW80</f>
        <v>0</v>
      </c>
      <c r="EA80" s="578" t="s">
        <v>215</v>
      </c>
      <c r="EB80" s="540">
        <v>7.1</v>
      </c>
      <c r="EC80" s="545" t="s">
        <v>300</v>
      </c>
      <c r="ED80" s="383" t="s">
        <v>222</v>
      </c>
      <c r="EE80" s="536">
        <v>1</v>
      </c>
      <c r="EF80" s="380">
        <v>32000</v>
      </c>
      <c r="EG80" s="381">
        <f t="shared" si="762"/>
        <v>32000</v>
      </c>
      <c r="EH80" s="162">
        <f t="shared" ref="EH80:EH85" si="957">IF($D80=EC80,1,0)</f>
        <v>1</v>
      </c>
      <c r="EI80" s="190">
        <f t="shared" ref="EI80:EI85" si="958">IF($E80=ED80,1,0)</f>
        <v>1</v>
      </c>
      <c r="EJ80" s="190">
        <f t="shared" ref="EJ80:EJ85" si="959">IF($F80=EE80,1,0)</f>
        <v>1</v>
      </c>
      <c r="EK80" s="190">
        <f t="shared" ref="EK80:EK85" si="960">IF(EF80=0,0,1)</f>
        <v>1</v>
      </c>
      <c r="EL80" s="190">
        <f t="shared" ref="EL80:EL85" si="961">IF(EG80=0,0,1)</f>
        <v>1</v>
      </c>
      <c r="EM80" s="200">
        <f t="shared" ref="EM80:EM85" si="962">PRODUCT(EH80:EL80)</f>
        <v>1</v>
      </c>
      <c r="EN80" s="210">
        <f t="shared" ref="EN80:EN85" si="963">ROUND(EF80,0)</f>
        <v>32000</v>
      </c>
      <c r="EO80" s="202">
        <f t="shared" ref="EO80:EO85" si="964">EF80-EN80</f>
        <v>0</v>
      </c>
      <c r="ER80" s="461" t="s">
        <v>215</v>
      </c>
      <c r="ES80" s="538">
        <v>7.1</v>
      </c>
      <c r="ET80" s="545" t="s">
        <v>300</v>
      </c>
      <c r="EU80" s="383" t="s">
        <v>222</v>
      </c>
      <c r="EV80" s="536">
        <v>1</v>
      </c>
      <c r="EW80" s="380">
        <v>34194</v>
      </c>
      <c r="EX80" s="537">
        <f t="shared" ref="EX80:EX85" si="965">EW80*EV80</f>
        <v>34194</v>
      </c>
      <c r="EY80" s="162">
        <f t="shared" ref="EY80:EY85" si="966">IF($D80=ET80,1,0)</f>
        <v>1</v>
      </c>
      <c r="EZ80" s="190">
        <f t="shared" ref="EZ80:EZ85" si="967">IF($E80=EU80,1,0)</f>
        <v>1</v>
      </c>
      <c r="FA80" s="190">
        <f t="shared" ref="FA80:FA85" si="968">IF($F80=EV80,1,0)</f>
        <v>1</v>
      </c>
      <c r="FB80" s="190">
        <f t="shared" ref="FB80:FB85" si="969">IF(EW80=0,0,1)</f>
        <v>1</v>
      </c>
      <c r="FC80" s="190">
        <f t="shared" ref="FC80:FC85" si="970">IF(EX80=0,0,1)</f>
        <v>1</v>
      </c>
      <c r="FD80" s="200">
        <f t="shared" ref="FD80:FD85" si="971">PRODUCT(EY80:FC80)</f>
        <v>1</v>
      </c>
      <c r="FE80" s="210">
        <f t="shared" ref="FE80:FE85" si="972">ROUND(EW80,0)</f>
        <v>34194</v>
      </c>
      <c r="FF80" s="202">
        <f t="shared" ref="FF80:FF85" si="973">EW80-FE80</f>
        <v>0</v>
      </c>
      <c r="FI80" s="461" t="s">
        <v>215</v>
      </c>
      <c r="FJ80" s="538">
        <v>7.1</v>
      </c>
      <c r="FK80" s="545" t="s">
        <v>300</v>
      </c>
      <c r="FL80" s="383" t="s">
        <v>222</v>
      </c>
      <c r="FM80" s="536">
        <v>1</v>
      </c>
      <c r="FN80" s="380">
        <v>26807</v>
      </c>
      <c r="FO80" s="537">
        <f t="shared" ref="FO80:FO85" si="974">FN80*FM80</f>
        <v>26807</v>
      </c>
      <c r="FP80" s="162">
        <f t="shared" ref="FP80:FP85" si="975">IF($D80=FK80,1,0)</f>
        <v>1</v>
      </c>
      <c r="FQ80" s="190">
        <f t="shared" ref="FQ80:FQ85" si="976">IF($E80=FL80,1,0)</f>
        <v>1</v>
      </c>
      <c r="FR80" s="190">
        <f t="shared" ref="FR80:FR85" si="977">IF($F80=FM80,1,0)</f>
        <v>1</v>
      </c>
      <c r="FS80" s="190">
        <f t="shared" ref="FS80:FS85" si="978">IF(FN80=0,0,1)</f>
        <v>1</v>
      </c>
      <c r="FT80" s="190">
        <f t="shared" ref="FT80:FT85" si="979">IF(FO80=0,0,1)</f>
        <v>1</v>
      </c>
      <c r="FU80" s="200">
        <f t="shared" ref="FU80:FU85" si="980">PRODUCT(FP80:FT80)</f>
        <v>1</v>
      </c>
      <c r="FV80" s="210">
        <f t="shared" ref="FV80:FV85" si="981">ROUND(FN80,0)</f>
        <v>26807</v>
      </c>
      <c r="FW80" s="202">
        <f t="shared" ref="FW80:FW85" si="982">FN80-FV80</f>
        <v>0</v>
      </c>
      <c r="FZ80" s="461" t="s">
        <v>215</v>
      </c>
      <c r="GA80" s="538">
        <v>7.1</v>
      </c>
      <c r="GB80" s="545" t="s">
        <v>300</v>
      </c>
      <c r="GC80" s="383" t="s">
        <v>222</v>
      </c>
      <c r="GD80" s="536">
        <v>1</v>
      </c>
      <c r="GE80" s="582">
        <v>48962</v>
      </c>
      <c r="GF80" s="537">
        <f t="shared" ref="GF80:GF85" si="983">GE80*GD80</f>
        <v>48962</v>
      </c>
      <c r="GG80" s="162">
        <f t="shared" ref="GG80:GG85" si="984">IF($D80=GB80,1,0)</f>
        <v>1</v>
      </c>
      <c r="GH80" s="190">
        <f t="shared" ref="GH80:GH85" si="985">IF($E80=GC80,1,0)</f>
        <v>1</v>
      </c>
      <c r="GI80" s="190">
        <f t="shared" ref="GI80:GI85" si="986">IF($F80=GD80,1,0)</f>
        <v>1</v>
      </c>
      <c r="GJ80" s="190">
        <f t="shared" ref="GJ80:GJ85" si="987">IF(GE80=0,0,1)</f>
        <v>1</v>
      </c>
      <c r="GK80" s="190">
        <f t="shared" ref="GK80:GK85" si="988">IF(GF80=0,0,1)</f>
        <v>1</v>
      </c>
      <c r="GL80" s="200">
        <f t="shared" ref="GL80:GL85" si="989">PRODUCT(GG80:GK80)</f>
        <v>1</v>
      </c>
      <c r="GM80" s="210">
        <f t="shared" ref="GM80:GM85" si="990">ROUND(GE80,0)</f>
        <v>48962</v>
      </c>
      <c r="GN80" s="202">
        <f t="shared" ref="GN80:GN85" si="991">GE80-GM80</f>
        <v>0</v>
      </c>
      <c r="GQ80" s="461" t="s">
        <v>215</v>
      </c>
      <c r="GR80" s="538">
        <v>7.1</v>
      </c>
      <c r="GS80" s="545" t="s">
        <v>300</v>
      </c>
      <c r="GT80" s="383" t="s">
        <v>222</v>
      </c>
      <c r="GU80" s="536">
        <v>1</v>
      </c>
      <c r="GV80" s="380">
        <v>25000</v>
      </c>
      <c r="GW80" s="537">
        <f t="shared" ref="GW80:GW85" si="992">GV80*GU80</f>
        <v>25000</v>
      </c>
      <c r="GX80" s="162">
        <f t="shared" ref="GX80:GX85" si="993">IF($D80=GS80,1,0)</f>
        <v>1</v>
      </c>
      <c r="GY80" s="190">
        <f t="shared" ref="GY80:GY85" si="994">IF($E80=GT80,1,0)</f>
        <v>1</v>
      </c>
      <c r="GZ80" s="190">
        <f t="shared" ref="GZ80:GZ85" si="995">IF($F80=GU80,1,0)</f>
        <v>1</v>
      </c>
      <c r="HA80" s="190">
        <f t="shared" ref="HA80:HA85" si="996">IF(GV80=0,0,1)</f>
        <v>1</v>
      </c>
      <c r="HB80" s="190">
        <f t="shared" ref="HB80:HB85" si="997">IF(GW80=0,0,1)</f>
        <v>1</v>
      </c>
      <c r="HC80" s="200">
        <f t="shared" ref="HC80:HC85" si="998">PRODUCT(GX80:HB80)</f>
        <v>1</v>
      </c>
      <c r="HD80" s="210">
        <f t="shared" ref="HD80:HD85" si="999">ROUND(GV80,0)</f>
        <v>25000</v>
      </c>
      <c r="HE80" s="202">
        <f t="shared" ref="HE80:HE85" si="1000">GV80-HD80</f>
        <v>0</v>
      </c>
      <c r="HH80" s="461" t="s">
        <v>215</v>
      </c>
      <c r="HI80" s="538">
        <v>7.1</v>
      </c>
      <c r="HJ80" s="545" t="s">
        <v>300</v>
      </c>
      <c r="HK80" s="383" t="s">
        <v>222</v>
      </c>
      <c r="HL80" s="536">
        <v>1</v>
      </c>
      <c r="HM80" s="380">
        <v>26219.999999999996</v>
      </c>
      <c r="HN80" s="537">
        <f t="shared" ref="HN80:HN85" si="1001">HM80*HL80</f>
        <v>26219.999999999996</v>
      </c>
      <c r="HO80" s="162">
        <f t="shared" ref="HO80:HO85" si="1002">IF($D80=HJ80,1,0)</f>
        <v>1</v>
      </c>
      <c r="HP80" s="190">
        <f t="shared" ref="HP80:HP85" si="1003">IF($E80=HK80,1,0)</f>
        <v>1</v>
      </c>
      <c r="HQ80" s="190">
        <f t="shared" ref="HQ80:HQ85" si="1004">IF($F80=HL80,1,0)</f>
        <v>1</v>
      </c>
      <c r="HR80" s="190">
        <f t="shared" ref="HR80:HR85" si="1005">IF(HM80=0,0,1)</f>
        <v>1</v>
      </c>
      <c r="HS80" s="190">
        <f t="shared" ref="HS80:HS85" si="1006">IF(HN80=0,0,1)</f>
        <v>1</v>
      </c>
      <c r="HT80" s="200">
        <f t="shared" ref="HT80:HT85" si="1007">PRODUCT(HO80:HS80)</f>
        <v>1</v>
      </c>
      <c r="HU80" s="210">
        <f t="shared" ref="HU80:HU85" si="1008">ROUND(HM80,0)</f>
        <v>26220</v>
      </c>
      <c r="HV80" s="202">
        <f t="shared" ref="HV80:HV85" si="1009">HM80-HU80</f>
        <v>0</v>
      </c>
      <c r="HY80" s="230"/>
      <c r="HZ80" s="171"/>
      <c r="IA80" s="212"/>
      <c r="IB80" s="228"/>
      <c r="IC80" s="207"/>
      <c r="ID80" s="229"/>
      <c r="IE80" s="244"/>
      <c r="IF80" s="209" t="e">
        <f t="shared" si="764"/>
        <v>#N/A</v>
      </c>
      <c r="IG80" s="199" t="e">
        <f t="shared" si="765"/>
        <v>#N/A</v>
      </c>
      <c r="IH80" s="200" t="e">
        <f t="shared" si="766"/>
        <v>#N/A</v>
      </c>
      <c r="II80" s="200">
        <f t="shared" si="767"/>
        <v>0</v>
      </c>
      <c r="IJ80" s="200">
        <f t="shared" si="768"/>
        <v>0</v>
      </c>
      <c r="IK80" s="200" t="e">
        <f t="shared" si="769"/>
        <v>#N/A</v>
      </c>
      <c r="IL80" s="210">
        <f t="shared" si="770"/>
        <v>0</v>
      </c>
      <c r="IM80" s="202">
        <f t="shared" si="771"/>
        <v>0</v>
      </c>
      <c r="IP80" s="230"/>
      <c r="IQ80" s="171"/>
      <c r="IR80" s="212"/>
      <c r="IS80" s="228"/>
      <c r="IT80" s="207"/>
      <c r="IU80" s="229"/>
      <c r="IV80" s="244"/>
      <c r="IW80" s="209" t="e">
        <f t="shared" si="772"/>
        <v>#N/A</v>
      </c>
      <c r="IX80" s="199" t="e">
        <f t="shared" si="773"/>
        <v>#N/A</v>
      </c>
      <c r="IY80" s="200" t="e">
        <f t="shared" si="774"/>
        <v>#N/A</v>
      </c>
      <c r="IZ80" s="200">
        <f t="shared" si="775"/>
        <v>0</v>
      </c>
      <c r="JA80" s="200">
        <f t="shared" si="776"/>
        <v>0</v>
      </c>
      <c r="JB80" s="200" t="e">
        <f t="shared" si="777"/>
        <v>#N/A</v>
      </c>
      <c r="JC80" s="210">
        <f t="shared" si="778"/>
        <v>0</v>
      </c>
      <c r="JD80" s="202">
        <f t="shared" si="779"/>
        <v>0</v>
      </c>
      <c r="JG80" s="230"/>
      <c r="JH80" s="171"/>
      <c r="JI80" s="212"/>
      <c r="JJ80" s="228"/>
      <c r="JK80" s="207"/>
      <c r="JL80" s="229"/>
      <c r="JM80" s="244"/>
      <c r="JN80" s="209" t="e">
        <f t="shared" si="780"/>
        <v>#N/A</v>
      </c>
      <c r="JO80" s="199" t="e">
        <f t="shared" si="781"/>
        <v>#N/A</v>
      </c>
      <c r="JP80" s="200" t="e">
        <f t="shared" si="782"/>
        <v>#N/A</v>
      </c>
      <c r="JQ80" s="200">
        <f t="shared" si="783"/>
        <v>0</v>
      </c>
      <c r="JR80" s="200">
        <f t="shared" si="784"/>
        <v>0</v>
      </c>
      <c r="JS80" s="200" t="e">
        <f t="shared" si="785"/>
        <v>#N/A</v>
      </c>
      <c r="JT80" s="210">
        <f t="shared" si="786"/>
        <v>0</v>
      </c>
      <c r="JU80" s="202">
        <f t="shared" si="787"/>
        <v>0</v>
      </c>
      <c r="JX80" s="230"/>
      <c r="JY80" s="171"/>
      <c r="JZ80" s="212"/>
      <c r="KA80" s="228"/>
      <c r="KB80" s="207"/>
      <c r="KC80" s="229"/>
      <c r="KD80" s="244"/>
      <c r="KE80" s="209" t="e">
        <f t="shared" si="788"/>
        <v>#N/A</v>
      </c>
      <c r="KF80" s="199" t="e">
        <f t="shared" si="789"/>
        <v>#N/A</v>
      </c>
      <c r="KG80" s="200" t="e">
        <f t="shared" si="790"/>
        <v>#N/A</v>
      </c>
      <c r="KH80" s="200">
        <f t="shared" si="791"/>
        <v>0</v>
      </c>
      <c r="KI80" s="200">
        <f t="shared" si="792"/>
        <v>0</v>
      </c>
      <c r="KJ80" s="200" t="e">
        <f t="shared" si="793"/>
        <v>#N/A</v>
      </c>
      <c r="KK80" s="210">
        <f t="shared" si="794"/>
        <v>0</v>
      </c>
      <c r="KL80" s="202">
        <f t="shared" si="795"/>
        <v>0</v>
      </c>
      <c r="KO80" s="230"/>
      <c r="KP80" s="171"/>
      <c r="KQ80" s="212"/>
      <c r="KR80" s="228"/>
      <c r="KS80" s="207"/>
      <c r="KT80" s="229"/>
      <c r="KU80" s="244"/>
      <c r="KV80" s="209" t="e">
        <f t="shared" si="796"/>
        <v>#N/A</v>
      </c>
      <c r="KW80" s="199" t="e">
        <f t="shared" si="797"/>
        <v>#N/A</v>
      </c>
      <c r="KX80" s="200" t="e">
        <f t="shared" si="798"/>
        <v>#N/A</v>
      </c>
      <c r="KY80" s="200">
        <f t="shared" si="799"/>
        <v>0</v>
      </c>
      <c r="KZ80" s="200">
        <f t="shared" si="800"/>
        <v>0</v>
      </c>
      <c r="LA80" s="200" t="e">
        <f t="shared" si="801"/>
        <v>#N/A</v>
      </c>
      <c r="LB80" s="210">
        <f t="shared" si="802"/>
        <v>0</v>
      </c>
      <c r="LC80" s="202">
        <f t="shared" si="803"/>
        <v>0</v>
      </c>
      <c r="LF80" s="230"/>
      <c r="LG80" s="171"/>
      <c r="LH80" s="212"/>
      <c r="LI80" s="228"/>
      <c r="LJ80" s="207"/>
      <c r="LK80" s="229"/>
      <c r="LL80" s="244"/>
      <c r="LM80" s="209" t="e">
        <f t="shared" si="804"/>
        <v>#N/A</v>
      </c>
      <c r="LN80" s="199" t="e">
        <f t="shared" si="805"/>
        <v>#N/A</v>
      </c>
      <c r="LO80" s="200" t="e">
        <f t="shared" si="806"/>
        <v>#N/A</v>
      </c>
      <c r="LP80" s="200">
        <f t="shared" si="807"/>
        <v>0</v>
      </c>
      <c r="LQ80" s="200">
        <f t="shared" si="808"/>
        <v>0</v>
      </c>
      <c r="LR80" s="200" t="e">
        <f t="shared" si="809"/>
        <v>#N/A</v>
      </c>
      <c r="LS80" s="210">
        <f t="shared" si="810"/>
        <v>0</v>
      </c>
      <c r="LT80" s="202">
        <f t="shared" si="811"/>
        <v>0</v>
      </c>
      <c r="LW80" s="230"/>
      <c r="LX80" s="171"/>
      <c r="LY80" s="212"/>
      <c r="LZ80" s="228"/>
      <c r="MA80" s="207"/>
      <c r="MB80" s="229"/>
      <c r="MC80" s="244"/>
      <c r="MD80" s="209" t="e">
        <f t="shared" si="812"/>
        <v>#N/A</v>
      </c>
      <c r="ME80" s="199" t="e">
        <f t="shared" si="813"/>
        <v>#N/A</v>
      </c>
      <c r="MF80" s="200" t="e">
        <f t="shared" si="814"/>
        <v>#N/A</v>
      </c>
      <c r="MG80" s="200">
        <f t="shared" si="815"/>
        <v>0</v>
      </c>
      <c r="MH80" s="200">
        <f t="shared" si="816"/>
        <v>0</v>
      </c>
      <c r="MI80" s="200" t="e">
        <f t="shared" si="817"/>
        <v>#N/A</v>
      </c>
      <c r="MJ80" s="210">
        <f t="shared" si="818"/>
        <v>0</v>
      </c>
      <c r="MK80" s="202">
        <f t="shared" si="819"/>
        <v>0</v>
      </c>
      <c r="MN80" s="230"/>
      <c r="MO80" s="171"/>
      <c r="MP80" s="212"/>
      <c r="MQ80" s="228"/>
      <c r="MR80" s="207"/>
      <c r="MS80" s="229"/>
      <c r="MT80" s="244"/>
      <c r="MU80" s="209" t="e">
        <f t="shared" si="820"/>
        <v>#N/A</v>
      </c>
      <c r="MV80" s="199" t="e">
        <f t="shared" si="821"/>
        <v>#N/A</v>
      </c>
      <c r="MW80" s="200" t="e">
        <f t="shared" si="822"/>
        <v>#N/A</v>
      </c>
      <c r="MX80" s="200">
        <f t="shared" si="823"/>
        <v>0</v>
      </c>
      <c r="MY80" s="200">
        <f t="shared" si="824"/>
        <v>0</v>
      </c>
      <c r="MZ80" s="200" t="e">
        <f t="shared" si="825"/>
        <v>#N/A</v>
      </c>
      <c r="NA80" s="210">
        <f t="shared" si="826"/>
        <v>0</v>
      </c>
      <c r="NB80" s="202">
        <f t="shared" si="827"/>
        <v>0</v>
      </c>
      <c r="NE80" s="230"/>
      <c r="NF80" s="171"/>
      <c r="NG80" s="212"/>
      <c r="NH80" s="228"/>
      <c r="NI80" s="207"/>
      <c r="NJ80" s="229"/>
      <c r="NK80" s="244"/>
      <c r="NL80" s="209" t="e">
        <f t="shared" si="828"/>
        <v>#N/A</v>
      </c>
      <c r="NM80" s="199" t="e">
        <f t="shared" si="829"/>
        <v>#N/A</v>
      </c>
      <c r="NN80" s="200" t="e">
        <f t="shared" si="830"/>
        <v>#N/A</v>
      </c>
      <c r="NO80" s="200">
        <f t="shared" si="831"/>
        <v>0</v>
      </c>
      <c r="NP80" s="200">
        <f t="shared" si="832"/>
        <v>0</v>
      </c>
      <c r="NQ80" s="200" t="e">
        <f t="shared" si="833"/>
        <v>#N/A</v>
      </c>
      <c r="NR80" s="210">
        <f t="shared" si="834"/>
        <v>0</v>
      </c>
      <c r="NS80" s="202">
        <f t="shared" si="835"/>
        <v>0</v>
      </c>
      <c r="NV80" s="230"/>
      <c r="NW80" s="171"/>
      <c r="NX80" s="212"/>
      <c r="NY80" s="228"/>
      <c r="NZ80" s="207"/>
      <c r="OA80" s="229"/>
      <c r="OB80" s="244"/>
      <c r="OC80" s="209" t="e">
        <f t="shared" si="836"/>
        <v>#N/A</v>
      </c>
      <c r="OD80" s="199" t="e">
        <f t="shared" si="837"/>
        <v>#N/A</v>
      </c>
      <c r="OE80" s="200" t="e">
        <f t="shared" si="838"/>
        <v>#N/A</v>
      </c>
      <c r="OF80" s="200">
        <f t="shared" si="839"/>
        <v>0</v>
      </c>
      <c r="OG80" s="200">
        <f t="shared" si="840"/>
        <v>0</v>
      </c>
      <c r="OH80" s="200" t="e">
        <f t="shared" si="841"/>
        <v>#N/A</v>
      </c>
      <c r="OI80" s="210">
        <f t="shared" si="842"/>
        <v>0</v>
      </c>
      <c r="OJ80" s="202">
        <f t="shared" si="843"/>
        <v>0</v>
      </c>
      <c r="OM80" s="230"/>
      <c r="ON80" s="171"/>
      <c r="OO80" s="212"/>
      <c r="OP80" s="228"/>
      <c r="OQ80" s="207"/>
      <c r="OR80" s="229"/>
      <c r="OS80" s="244"/>
      <c r="OT80" s="209" t="e">
        <f t="shared" si="844"/>
        <v>#N/A</v>
      </c>
      <c r="OU80" s="199" t="e">
        <f t="shared" si="845"/>
        <v>#N/A</v>
      </c>
      <c r="OV80" s="200" t="e">
        <f t="shared" si="846"/>
        <v>#N/A</v>
      </c>
      <c r="OW80" s="200">
        <f t="shared" si="847"/>
        <v>0</v>
      </c>
      <c r="OX80" s="200">
        <f t="shared" si="848"/>
        <v>0</v>
      </c>
      <c r="OY80" s="200" t="e">
        <f t="shared" si="849"/>
        <v>#N/A</v>
      </c>
      <c r="OZ80" s="210">
        <f t="shared" si="850"/>
        <v>0</v>
      </c>
      <c r="PA80" s="202">
        <f t="shared" si="851"/>
        <v>0</v>
      </c>
      <c r="PD80" s="230"/>
      <c r="PE80" s="171"/>
      <c r="PF80" s="212"/>
      <c r="PG80" s="228"/>
      <c r="PH80" s="207"/>
      <c r="PI80" s="229"/>
      <c r="PJ80" s="244"/>
      <c r="PK80" s="209" t="e">
        <f t="shared" si="852"/>
        <v>#N/A</v>
      </c>
      <c r="PL80" s="199" t="e">
        <f t="shared" si="853"/>
        <v>#N/A</v>
      </c>
      <c r="PM80" s="200" t="e">
        <f t="shared" si="854"/>
        <v>#N/A</v>
      </c>
      <c r="PN80" s="200">
        <f t="shared" si="855"/>
        <v>0</v>
      </c>
      <c r="PO80" s="200">
        <f t="shared" si="856"/>
        <v>0</v>
      </c>
      <c r="PP80" s="200" t="e">
        <f t="shared" si="857"/>
        <v>#N/A</v>
      </c>
      <c r="PQ80" s="210">
        <f t="shared" si="858"/>
        <v>0</v>
      </c>
      <c r="PR80" s="202">
        <f t="shared" si="859"/>
        <v>0</v>
      </c>
      <c r="PU80" s="230"/>
      <c r="PV80" s="171"/>
      <c r="PW80" s="212"/>
      <c r="PX80" s="228"/>
      <c r="PY80" s="207"/>
      <c r="PZ80" s="229"/>
      <c r="QA80" s="244"/>
      <c r="QB80" s="209" t="e">
        <f t="shared" si="860"/>
        <v>#N/A</v>
      </c>
      <c r="QC80" s="199" t="e">
        <f t="shared" si="861"/>
        <v>#N/A</v>
      </c>
      <c r="QD80" s="200" t="e">
        <f t="shared" si="862"/>
        <v>#N/A</v>
      </c>
      <c r="QE80" s="200">
        <f t="shared" si="863"/>
        <v>0</v>
      </c>
      <c r="QF80" s="200">
        <f t="shared" si="864"/>
        <v>0</v>
      </c>
      <c r="QG80" s="200" t="e">
        <f t="shared" si="865"/>
        <v>#N/A</v>
      </c>
      <c r="QH80" s="210">
        <f t="shared" si="866"/>
        <v>0</v>
      </c>
      <c r="QI80" s="202">
        <f t="shared" si="867"/>
        <v>0</v>
      </c>
      <c r="QL80" s="230"/>
      <c r="QM80" s="171"/>
      <c r="QN80" s="212"/>
      <c r="QO80" s="228"/>
      <c r="QP80" s="207"/>
      <c r="QQ80" s="229"/>
      <c r="QR80" s="244"/>
      <c r="QS80" s="209" t="e">
        <f t="shared" si="868"/>
        <v>#N/A</v>
      </c>
      <c r="QT80" s="199" t="e">
        <f t="shared" si="869"/>
        <v>#N/A</v>
      </c>
      <c r="QU80" s="200" t="e">
        <f t="shared" si="870"/>
        <v>#N/A</v>
      </c>
      <c r="QV80" s="200">
        <f t="shared" si="871"/>
        <v>0</v>
      </c>
      <c r="QW80" s="200">
        <f t="shared" si="872"/>
        <v>0</v>
      </c>
      <c r="QX80" s="200" t="e">
        <f t="shared" si="873"/>
        <v>#N/A</v>
      </c>
      <c r="QY80" s="210">
        <f t="shared" si="874"/>
        <v>0</v>
      </c>
      <c r="QZ80" s="202">
        <f t="shared" si="875"/>
        <v>0</v>
      </c>
      <c r="RC80" s="230"/>
      <c r="RD80" s="171"/>
      <c r="RE80" s="212"/>
      <c r="RF80" s="228"/>
      <c r="RG80" s="207"/>
      <c r="RH80" s="229"/>
      <c r="RI80" s="244"/>
      <c r="RJ80" s="209" t="e">
        <f t="shared" si="876"/>
        <v>#N/A</v>
      </c>
      <c r="RK80" s="199" t="e">
        <f t="shared" si="877"/>
        <v>#N/A</v>
      </c>
      <c r="RL80" s="200" t="e">
        <f t="shared" si="878"/>
        <v>#N/A</v>
      </c>
      <c r="RM80" s="200">
        <f t="shared" si="879"/>
        <v>0</v>
      </c>
      <c r="RN80" s="200">
        <f t="shared" si="880"/>
        <v>0</v>
      </c>
      <c r="RO80" s="200" t="e">
        <f t="shared" si="881"/>
        <v>#N/A</v>
      </c>
      <c r="RP80" s="210">
        <f t="shared" si="882"/>
        <v>0</v>
      </c>
      <c r="RQ80" s="202">
        <f t="shared" si="883"/>
        <v>0</v>
      </c>
      <c r="RT80" s="230"/>
      <c r="RU80" s="171"/>
      <c r="RV80" s="212"/>
      <c r="RW80" s="228"/>
      <c r="RX80" s="207"/>
      <c r="RY80" s="229"/>
      <c r="RZ80" s="244"/>
      <c r="SA80" s="209" t="e">
        <f t="shared" si="884"/>
        <v>#N/A</v>
      </c>
      <c r="SB80" s="199" t="e">
        <f t="shared" si="885"/>
        <v>#N/A</v>
      </c>
      <c r="SC80" s="200" t="e">
        <f t="shared" si="886"/>
        <v>#N/A</v>
      </c>
      <c r="SD80" s="200">
        <f t="shared" si="887"/>
        <v>0</v>
      </c>
      <c r="SE80" s="200">
        <f t="shared" si="888"/>
        <v>0</v>
      </c>
      <c r="SF80" s="200" t="e">
        <f t="shared" si="889"/>
        <v>#N/A</v>
      </c>
      <c r="SG80" s="210">
        <f t="shared" si="890"/>
        <v>0</v>
      </c>
      <c r="SH80" s="202">
        <f t="shared" si="891"/>
        <v>0</v>
      </c>
      <c r="SK80" s="230"/>
      <c r="SL80" s="171"/>
      <c r="SM80" s="212"/>
      <c r="SN80" s="228"/>
      <c r="SO80" s="207"/>
      <c r="SP80" s="229"/>
      <c r="SQ80" s="244"/>
      <c r="SR80" s="209" t="e">
        <f t="shared" si="892"/>
        <v>#N/A</v>
      </c>
      <c r="SS80" s="199" t="e">
        <f t="shared" si="893"/>
        <v>#N/A</v>
      </c>
      <c r="ST80" s="200" t="e">
        <f t="shared" si="894"/>
        <v>#N/A</v>
      </c>
      <c r="SU80" s="200">
        <f t="shared" si="895"/>
        <v>0</v>
      </c>
      <c r="SV80" s="200">
        <f t="shared" si="896"/>
        <v>0</v>
      </c>
      <c r="SW80" s="200" t="e">
        <f t="shared" si="897"/>
        <v>#N/A</v>
      </c>
      <c r="SX80" s="210">
        <f t="shared" si="898"/>
        <v>0</v>
      </c>
      <c r="SY80" s="202">
        <f t="shared" si="899"/>
        <v>0</v>
      </c>
    </row>
    <row r="81" spans="2:519" ht="81.75" customHeight="1" thickTop="1" thickBot="1">
      <c r="B81" s="203" t="s">
        <v>215</v>
      </c>
      <c r="C81" s="230">
        <v>7.2</v>
      </c>
      <c r="D81" s="171" t="s">
        <v>301</v>
      </c>
      <c r="E81" s="212" t="s">
        <v>222</v>
      </c>
      <c r="F81" s="228">
        <v>1</v>
      </c>
      <c r="G81" s="207">
        <v>0</v>
      </c>
      <c r="H81" s="229">
        <f t="shared" si="900"/>
        <v>0</v>
      </c>
      <c r="I81" s="648"/>
      <c r="L81" s="375" t="s">
        <v>215</v>
      </c>
      <c r="M81" s="403">
        <v>7.2</v>
      </c>
      <c r="N81" s="415" t="s">
        <v>301</v>
      </c>
      <c r="O81" s="383" t="s">
        <v>222</v>
      </c>
      <c r="P81" s="401">
        <v>1</v>
      </c>
      <c r="Q81" s="380">
        <v>25000</v>
      </c>
      <c r="R81" s="402">
        <f t="shared" si="901"/>
        <v>25000</v>
      </c>
      <c r="S81" s="162">
        <f t="shared" si="902"/>
        <v>1</v>
      </c>
      <c r="T81" s="190">
        <f t="shared" si="756"/>
        <v>1</v>
      </c>
      <c r="U81" s="190">
        <f t="shared" si="763"/>
        <v>1</v>
      </c>
      <c r="V81" s="190">
        <f t="shared" si="757"/>
        <v>1</v>
      </c>
      <c r="W81" s="190">
        <f t="shared" si="758"/>
        <v>1</v>
      </c>
      <c r="X81" s="200">
        <f t="shared" si="759"/>
        <v>1</v>
      </c>
      <c r="Y81" s="210">
        <f t="shared" si="760"/>
        <v>25000</v>
      </c>
      <c r="Z81" s="202">
        <f t="shared" si="761"/>
        <v>0</v>
      </c>
      <c r="AA81" s="185"/>
      <c r="AB81" s="185"/>
      <c r="AC81" s="446" t="s">
        <v>215</v>
      </c>
      <c r="AD81" s="405">
        <v>7.2</v>
      </c>
      <c r="AE81" s="415" t="s">
        <v>301</v>
      </c>
      <c r="AF81" s="383" t="s">
        <v>222</v>
      </c>
      <c r="AG81" s="401">
        <v>1</v>
      </c>
      <c r="AH81" s="380">
        <v>28013</v>
      </c>
      <c r="AI81" s="402">
        <f t="shared" si="903"/>
        <v>28013</v>
      </c>
      <c r="AJ81" s="162">
        <f t="shared" si="904"/>
        <v>1</v>
      </c>
      <c r="AK81" s="190">
        <f t="shared" si="905"/>
        <v>1</v>
      </c>
      <c r="AL81" s="190">
        <f t="shared" si="906"/>
        <v>1</v>
      </c>
      <c r="AM81" s="190">
        <f t="shared" si="907"/>
        <v>1</v>
      </c>
      <c r="AN81" s="190">
        <f t="shared" si="908"/>
        <v>1</v>
      </c>
      <c r="AO81" s="200">
        <f t="shared" si="909"/>
        <v>1</v>
      </c>
      <c r="AP81" s="210">
        <f t="shared" si="910"/>
        <v>28013</v>
      </c>
      <c r="AQ81" s="202">
        <f t="shared" si="911"/>
        <v>0</v>
      </c>
      <c r="AR81" s="185"/>
      <c r="AS81" s="185"/>
      <c r="AT81" s="461" t="s">
        <v>215</v>
      </c>
      <c r="AU81" s="478">
        <v>7.2</v>
      </c>
      <c r="AV81" s="171" t="s">
        <v>301</v>
      </c>
      <c r="AW81" s="453" t="s">
        <v>222</v>
      </c>
      <c r="AX81" s="464">
        <v>1</v>
      </c>
      <c r="AY81" s="455">
        <v>32000</v>
      </c>
      <c r="AZ81" s="466">
        <f t="shared" si="912"/>
        <v>32000</v>
      </c>
      <c r="BA81" s="162">
        <f t="shared" si="913"/>
        <v>1</v>
      </c>
      <c r="BB81" s="190">
        <f t="shared" si="914"/>
        <v>1</v>
      </c>
      <c r="BC81" s="190">
        <f t="shared" si="915"/>
        <v>1</v>
      </c>
      <c r="BD81" s="190">
        <f t="shared" si="916"/>
        <v>1</v>
      </c>
      <c r="BE81" s="190">
        <f t="shared" si="917"/>
        <v>1</v>
      </c>
      <c r="BF81" s="200">
        <f t="shared" si="918"/>
        <v>1</v>
      </c>
      <c r="BG81" s="210">
        <f t="shared" si="919"/>
        <v>32000</v>
      </c>
      <c r="BH81" s="202">
        <f t="shared" si="920"/>
        <v>0</v>
      </c>
      <c r="BK81" s="461" t="s">
        <v>215</v>
      </c>
      <c r="BL81" s="538">
        <v>7.2</v>
      </c>
      <c r="BM81" s="545" t="s">
        <v>301</v>
      </c>
      <c r="BN81" s="383" t="s">
        <v>222</v>
      </c>
      <c r="BO81" s="536">
        <v>1</v>
      </c>
      <c r="BP81" s="380">
        <v>48893.249999999993</v>
      </c>
      <c r="BQ81" s="537">
        <f t="shared" si="921"/>
        <v>48893.249999999993</v>
      </c>
      <c r="BR81" s="162">
        <f t="shared" si="922"/>
        <v>1</v>
      </c>
      <c r="BS81" s="190">
        <f t="shared" si="923"/>
        <v>1</v>
      </c>
      <c r="BT81" s="190">
        <f t="shared" si="924"/>
        <v>1</v>
      </c>
      <c r="BU81" s="190">
        <f t="shared" si="925"/>
        <v>1</v>
      </c>
      <c r="BV81" s="190">
        <f t="shared" si="926"/>
        <v>1</v>
      </c>
      <c r="BW81" s="200">
        <f t="shared" si="927"/>
        <v>1</v>
      </c>
      <c r="BX81" s="210">
        <f t="shared" si="928"/>
        <v>48893</v>
      </c>
      <c r="BY81" s="202">
        <f t="shared" si="929"/>
        <v>0.24999999999272404</v>
      </c>
      <c r="CB81" s="461" t="s">
        <v>215</v>
      </c>
      <c r="CC81" s="538">
        <v>7.2</v>
      </c>
      <c r="CD81" s="545" t="s">
        <v>301</v>
      </c>
      <c r="CE81" s="383" t="s">
        <v>222</v>
      </c>
      <c r="CF81" s="536">
        <v>1</v>
      </c>
      <c r="CG81" s="380">
        <v>26000</v>
      </c>
      <c r="CH81" s="537">
        <f t="shared" si="930"/>
        <v>26000</v>
      </c>
      <c r="CI81" s="162">
        <f t="shared" si="931"/>
        <v>1</v>
      </c>
      <c r="CJ81" s="190">
        <f t="shared" si="932"/>
        <v>1</v>
      </c>
      <c r="CK81" s="190">
        <f t="shared" si="933"/>
        <v>1</v>
      </c>
      <c r="CL81" s="190">
        <f t="shared" si="934"/>
        <v>1</v>
      </c>
      <c r="CM81" s="190">
        <f t="shared" si="935"/>
        <v>1</v>
      </c>
      <c r="CN81" s="200">
        <f t="shared" si="936"/>
        <v>1</v>
      </c>
      <c r="CO81" s="210">
        <f t="shared" si="937"/>
        <v>26000</v>
      </c>
      <c r="CP81" s="202">
        <f t="shared" si="938"/>
        <v>0</v>
      </c>
      <c r="CS81" s="461" t="s">
        <v>215</v>
      </c>
      <c r="CT81" s="538">
        <v>7.2</v>
      </c>
      <c r="CU81" s="545" t="s">
        <v>301</v>
      </c>
      <c r="CV81" s="383" t="s">
        <v>222</v>
      </c>
      <c r="CW81" s="536">
        <v>1</v>
      </c>
      <c r="CX81" s="565">
        <v>30270</v>
      </c>
      <c r="CY81" s="537">
        <f t="shared" si="939"/>
        <v>30270</v>
      </c>
      <c r="CZ81" s="162">
        <f t="shared" si="940"/>
        <v>1</v>
      </c>
      <c r="DA81" s="190">
        <f t="shared" si="941"/>
        <v>1</v>
      </c>
      <c r="DB81" s="190">
        <f t="shared" si="942"/>
        <v>1</v>
      </c>
      <c r="DC81" s="190">
        <f t="shared" si="943"/>
        <v>1</v>
      </c>
      <c r="DD81" s="190">
        <f t="shared" si="944"/>
        <v>1</v>
      </c>
      <c r="DE81" s="200">
        <f t="shared" si="945"/>
        <v>1</v>
      </c>
      <c r="DF81" s="210">
        <f t="shared" si="946"/>
        <v>30270</v>
      </c>
      <c r="DG81" s="202">
        <f t="shared" si="947"/>
        <v>0</v>
      </c>
      <c r="DJ81" s="461" t="s">
        <v>215</v>
      </c>
      <c r="DK81" s="538">
        <v>7.2</v>
      </c>
      <c r="DL81" s="545" t="s">
        <v>301</v>
      </c>
      <c r="DM81" s="383" t="s">
        <v>222</v>
      </c>
      <c r="DN81" s="536">
        <v>1</v>
      </c>
      <c r="DO81" s="380">
        <v>29982.731999999996</v>
      </c>
      <c r="DP81" s="537">
        <f t="shared" si="948"/>
        <v>29982.731999999996</v>
      </c>
      <c r="DQ81" s="162">
        <f t="shared" si="949"/>
        <v>1</v>
      </c>
      <c r="DR81" s="190">
        <f t="shared" si="950"/>
        <v>1</v>
      </c>
      <c r="DS81" s="190">
        <f t="shared" si="951"/>
        <v>1</v>
      </c>
      <c r="DT81" s="190">
        <f t="shared" si="952"/>
        <v>1</v>
      </c>
      <c r="DU81" s="190">
        <f t="shared" si="953"/>
        <v>1</v>
      </c>
      <c r="DV81" s="200">
        <f t="shared" si="954"/>
        <v>1</v>
      </c>
      <c r="DW81" s="210">
        <f t="shared" si="955"/>
        <v>29983</v>
      </c>
      <c r="DX81" s="202">
        <f t="shared" si="956"/>
        <v>-0.26800000000366708</v>
      </c>
      <c r="EA81" s="578" t="s">
        <v>215</v>
      </c>
      <c r="EB81" s="540">
        <v>7.2</v>
      </c>
      <c r="EC81" s="545" t="s">
        <v>301</v>
      </c>
      <c r="ED81" s="383" t="s">
        <v>222</v>
      </c>
      <c r="EE81" s="536">
        <v>1</v>
      </c>
      <c r="EF81" s="380">
        <v>22000</v>
      </c>
      <c r="EG81" s="381">
        <f t="shared" si="762"/>
        <v>22000</v>
      </c>
      <c r="EH81" s="162">
        <f t="shared" si="957"/>
        <v>1</v>
      </c>
      <c r="EI81" s="190">
        <f t="shared" si="958"/>
        <v>1</v>
      </c>
      <c r="EJ81" s="190">
        <f t="shared" si="959"/>
        <v>1</v>
      </c>
      <c r="EK81" s="190">
        <f t="shared" si="960"/>
        <v>1</v>
      </c>
      <c r="EL81" s="190">
        <f t="shared" si="961"/>
        <v>1</v>
      </c>
      <c r="EM81" s="200">
        <f t="shared" si="962"/>
        <v>1</v>
      </c>
      <c r="EN81" s="210">
        <f t="shared" si="963"/>
        <v>22000</v>
      </c>
      <c r="EO81" s="202">
        <f t="shared" si="964"/>
        <v>0</v>
      </c>
      <c r="ER81" s="461" t="s">
        <v>215</v>
      </c>
      <c r="ES81" s="538">
        <v>7.2</v>
      </c>
      <c r="ET81" s="545" t="s">
        <v>301</v>
      </c>
      <c r="EU81" s="383" t="s">
        <v>222</v>
      </c>
      <c r="EV81" s="536">
        <v>1</v>
      </c>
      <c r="EW81" s="380">
        <v>48650</v>
      </c>
      <c r="EX81" s="537">
        <f t="shared" si="965"/>
        <v>48650</v>
      </c>
      <c r="EY81" s="162">
        <f t="shared" si="966"/>
        <v>1</v>
      </c>
      <c r="EZ81" s="190">
        <f t="shared" si="967"/>
        <v>1</v>
      </c>
      <c r="FA81" s="190">
        <f t="shared" si="968"/>
        <v>1</v>
      </c>
      <c r="FB81" s="190">
        <f t="shared" si="969"/>
        <v>1</v>
      </c>
      <c r="FC81" s="190">
        <f t="shared" si="970"/>
        <v>1</v>
      </c>
      <c r="FD81" s="200">
        <f t="shared" si="971"/>
        <v>1</v>
      </c>
      <c r="FE81" s="210">
        <f t="shared" si="972"/>
        <v>48650</v>
      </c>
      <c r="FF81" s="202">
        <f t="shared" si="973"/>
        <v>0</v>
      </c>
      <c r="FI81" s="461" t="s">
        <v>215</v>
      </c>
      <c r="FJ81" s="538">
        <v>7.2</v>
      </c>
      <c r="FK81" s="545" t="s">
        <v>301</v>
      </c>
      <c r="FL81" s="383" t="s">
        <v>222</v>
      </c>
      <c r="FM81" s="536">
        <v>1</v>
      </c>
      <c r="FN81" s="380">
        <v>41246</v>
      </c>
      <c r="FO81" s="537">
        <f t="shared" si="974"/>
        <v>41246</v>
      </c>
      <c r="FP81" s="162">
        <f t="shared" si="975"/>
        <v>1</v>
      </c>
      <c r="FQ81" s="190">
        <f t="shared" si="976"/>
        <v>1</v>
      </c>
      <c r="FR81" s="190">
        <f t="shared" si="977"/>
        <v>1</v>
      </c>
      <c r="FS81" s="190">
        <f t="shared" si="978"/>
        <v>1</v>
      </c>
      <c r="FT81" s="190">
        <f t="shared" si="979"/>
        <v>1</v>
      </c>
      <c r="FU81" s="200">
        <f t="shared" si="980"/>
        <v>1</v>
      </c>
      <c r="FV81" s="210">
        <f t="shared" si="981"/>
        <v>41246</v>
      </c>
      <c r="FW81" s="202">
        <f t="shared" si="982"/>
        <v>0</v>
      </c>
      <c r="FZ81" s="461" t="s">
        <v>215</v>
      </c>
      <c r="GA81" s="538">
        <v>7.2</v>
      </c>
      <c r="GB81" s="545" t="s">
        <v>301</v>
      </c>
      <c r="GC81" s="383" t="s">
        <v>222</v>
      </c>
      <c r="GD81" s="536">
        <v>1</v>
      </c>
      <c r="GE81" s="582">
        <v>29597</v>
      </c>
      <c r="GF81" s="537">
        <f t="shared" si="983"/>
        <v>29597</v>
      </c>
      <c r="GG81" s="162">
        <f t="shared" si="984"/>
        <v>1</v>
      </c>
      <c r="GH81" s="190">
        <f t="shared" si="985"/>
        <v>1</v>
      </c>
      <c r="GI81" s="190">
        <f t="shared" si="986"/>
        <v>1</v>
      </c>
      <c r="GJ81" s="190">
        <f t="shared" si="987"/>
        <v>1</v>
      </c>
      <c r="GK81" s="190">
        <f t="shared" si="988"/>
        <v>1</v>
      </c>
      <c r="GL81" s="200">
        <f t="shared" si="989"/>
        <v>1</v>
      </c>
      <c r="GM81" s="210">
        <f t="shared" si="990"/>
        <v>29597</v>
      </c>
      <c r="GN81" s="202">
        <f t="shared" si="991"/>
        <v>0</v>
      </c>
      <c r="GQ81" s="461" t="s">
        <v>215</v>
      </c>
      <c r="GR81" s="538">
        <v>7.2</v>
      </c>
      <c r="GS81" s="545" t="s">
        <v>301</v>
      </c>
      <c r="GT81" s="383" t="s">
        <v>222</v>
      </c>
      <c r="GU81" s="536">
        <v>1</v>
      </c>
      <c r="GV81" s="380">
        <v>32000</v>
      </c>
      <c r="GW81" s="537">
        <f t="shared" si="992"/>
        <v>32000</v>
      </c>
      <c r="GX81" s="162">
        <f t="shared" si="993"/>
        <v>1</v>
      </c>
      <c r="GY81" s="190">
        <f t="shared" si="994"/>
        <v>1</v>
      </c>
      <c r="GZ81" s="190">
        <f t="shared" si="995"/>
        <v>1</v>
      </c>
      <c r="HA81" s="190">
        <f t="shared" si="996"/>
        <v>1</v>
      </c>
      <c r="HB81" s="190">
        <f t="shared" si="997"/>
        <v>1</v>
      </c>
      <c r="HC81" s="200">
        <f t="shared" si="998"/>
        <v>1</v>
      </c>
      <c r="HD81" s="210">
        <f t="shared" si="999"/>
        <v>32000</v>
      </c>
      <c r="HE81" s="202">
        <f t="shared" si="1000"/>
        <v>0</v>
      </c>
      <c r="HH81" s="461" t="s">
        <v>215</v>
      </c>
      <c r="HI81" s="538">
        <v>7.2</v>
      </c>
      <c r="HJ81" s="545" t="s">
        <v>301</v>
      </c>
      <c r="HK81" s="383" t="s">
        <v>222</v>
      </c>
      <c r="HL81" s="536">
        <v>1</v>
      </c>
      <c r="HM81" s="380">
        <v>22799.999999999996</v>
      </c>
      <c r="HN81" s="537">
        <f t="shared" si="1001"/>
        <v>22799.999999999996</v>
      </c>
      <c r="HO81" s="162">
        <f t="shared" si="1002"/>
        <v>1</v>
      </c>
      <c r="HP81" s="190">
        <f t="shared" si="1003"/>
        <v>1</v>
      </c>
      <c r="HQ81" s="190">
        <f t="shared" si="1004"/>
        <v>1</v>
      </c>
      <c r="HR81" s="190">
        <f t="shared" si="1005"/>
        <v>1</v>
      </c>
      <c r="HS81" s="190">
        <f t="shared" si="1006"/>
        <v>1</v>
      </c>
      <c r="HT81" s="200">
        <f t="shared" si="1007"/>
        <v>1</v>
      </c>
      <c r="HU81" s="210">
        <f t="shared" si="1008"/>
        <v>22800</v>
      </c>
      <c r="HV81" s="202">
        <f t="shared" si="1009"/>
        <v>0</v>
      </c>
      <c r="HY81" s="166"/>
      <c r="HZ81" s="226"/>
      <c r="IA81" s="214"/>
      <c r="IB81" s="215"/>
      <c r="IC81" s="215"/>
      <c r="ID81" s="216"/>
      <c r="IE81" s="244"/>
      <c r="IF81" s="209" t="e">
        <f t="shared" si="764"/>
        <v>#N/A</v>
      </c>
      <c r="IG81" s="199" t="e">
        <f t="shared" si="765"/>
        <v>#N/A</v>
      </c>
      <c r="IH81" s="200" t="e">
        <f t="shared" si="766"/>
        <v>#N/A</v>
      </c>
      <c r="II81" s="200">
        <f t="shared" si="767"/>
        <v>0</v>
      </c>
      <c r="IJ81" s="200">
        <f t="shared" si="768"/>
        <v>0</v>
      </c>
      <c r="IK81" s="200" t="e">
        <f t="shared" si="769"/>
        <v>#N/A</v>
      </c>
      <c r="IL81" s="210">
        <f t="shared" si="770"/>
        <v>0</v>
      </c>
      <c r="IM81" s="202">
        <f t="shared" si="771"/>
        <v>0</v>
      </c>
      <c r="IP81" s="166"/>
      <c r="IQ81" s="226"/>
      <c r="IR81" s="214"/>
      <c r="IS81" s="215"/>
      <c r="IT81" s="215"/>
      <c r="IU81" s="216"/>
      <c r="IV81" s="244"/>
      <c r="IW81" s="209" t="e">
        <f t="shared" si="772"/>
        <v>#N/A</v>
      </c>
      <c r="IX81" s="199" t="e">
        <f t="shared" si="773"/>
        <v>#N/A</v>
      </c>
      <c r="IY81" s="200" t="e">
        <f t="shared" si="774"/>
        <v>#N/A</v>
      </c>
      <c r="IZ81" s="200">
        <f t="shared" si="775"/>
        <v>0</v>
      </c>
      <c r="JA81" s="200">
        <f t="shared" si="776"/>
        <v>0</v>
      </c>
      <c r="JB81" s="200" t="e">
        <f t="shared" si="777"/>
        <v>#N/A</v>
      </c>
      <c r="JC81" s="210">
        <f t="shared" si="778"/>
        <v>0</v>
      </c>
      <c r="JD81" s="202">
        <f t="shared" si="779"/>
        <v>0</v>
      </c>
      <c r="JG81" s="166"/>
      <c r="JH81" s="226"/>
      <c r="JI81" s="214"/>
      <c r="JJ81" s="215"/>
      <c r="JK81" s="215"/>
      <c r="JL81" s="216"/>
      <c r="JM81" s="244"/>
      <c r="JN81" s="209" t="e">
        <f t="shared" si="780"/>
        <v>#N/A</v>
      </c>
      <c r="JO81" s="199" t="e">
        <f t="shared" si="781"/>
        <v>#N/A</v>
      </c>
      <c r="JP81" s="200" t="e">
        <f t="shared" si="782"/>
        <v>#N/A</v>
      </c>
      <c r="JQ81" s="200">
        <f t="shared" si="783"/>
        <v>0</v>
      </c>
      <c r="JR81" s="200">
        <f t="shared" si="784"/>
        <v>0</v>
      </c>
      <c r="JS81" s="200" t="e">
        <f t="shared" si="785"/>
        <v>#N/A</v>
      </c>
      <c r="JT81" s="210">
        <f t="shared" si="786"/>
        <v>0</v>
      </c>
      <c r="JU81" s="202">
        <f t="shared" si="787"/>
        <v>0</v>
      </c>
      <c r="JX81" s="166"/>
      <c r="JY81" s="226"/>
      <c r="JZ81" s="214"/>
      <c r="KA81" s="215"/>
      <c r="KB81" s="215"/>
      <c r="KC81" s="216"/>
      <c r="KD81" s="244"/>
      <c r="KE81" s="209" t="e">
        <f t="shared" si="788"/>
        <v>#N/A</v>
      </c>
      <c r="KF81" s="199" t="e">
        <f t="shared" si="789"/>
        <v>#N/A</v>
      </c>
      <c r="KG81" s="200" t="e">
        <f t="shared" si="790"/>
        <v>#N/A</v>
      </c>
      <c r="KH81" s="200">
        <f t="shared" si="791"/>
        <v>0</v>
      </c>
      <c r="KI81" s="200">
        <f t="shared" si="792"/>
        <v>0</v>
      </c>
      <c r="KJ81" s="200" t="e">
        <f t="shared" si="793"/>
        <v>#N/A</v>
      </c>
      <c r="KK81" s="210">
        <f t="shared" si="794"/>
        <v>0</v>
      </c>
      <c r="KL81" s="202">
        <f t="shared" si="795"/>
        <v>0</v>
      </c>
      <c r="KO81" s="166"/>
      <c r="KP81" s="226"/>
      <c r="KQ81" s="214"/>
      <c r="KR81" s="215"/>
      <c r="KS81" s="215"/>
      <c r="KT81" s="216"/>
      <c r="KU81" s="244"/>
      <c r="KV81" s="209" t="e">
        <f t="shared" si="796"/>
        <v>#N/A</v>
      </c>
      <c r="KW81" s="199" t="e">
        <f t="shared" si="797"/>
        <v>#N/A</v>
      </c>
      <c r="KX81" s="200" t="e">
        <f t="shared" si="798"/>
        <v>#N/A</v>
      </c>
      <c r="KY81" s="200">
        <f t="shared" si="799"/>
        <v>0</v>
      </c>
      <c r="KZ81" s="200">
        <f t="shared" si="800"/>
        <v>0</v>
      </c>
      <c r="LA81" s="200" t="e">
        <f t="shared" si="801"/>
        <v>#N/A</v>
      </c>
      <c r="LB81" s="210">
        <f t="shared" si="802"/>
        <v>0</v>
      </c>
      <c r="LC81" s="202">
        <f t="shared" si="803"/>
        <v>0</v>
      </c>
      <c r="LF81" s="166"/>
      <c r="LG81" s="226"/>
      <c r="LH81" s="214"/>
      <c r="LI81" s="215"/>
      <c r="LJ81" s="215"/>
      <c r="LK81" s="216"/>
      <c r="LL81" s="244"/>
      <c r="LM81" s="209" t="e">
        <f t="shared" si="804"/>
        <v>#N/A</v>
      </c>
      <c r="LN81" s="199" t="e">
        <f t="shared" si="805"/>
        <v>#N/A</v>
      </c>
      <c r="LO81" s="200" t="e">
        <f t="shared" si="806"/>
        <v>#N/A</v>
      </c>
      <c r="LP81" s="200">
        <f t="shared" si="807"/>
        <v>0</v>
      </c>
      <c r="LQ81" s="200">
        <f t="shared" si="808"/>
        <v>0</v>
      </c>
      <c r="LR81" s="200" t="e">
        <f t="shared" si="809"/>
        <v>#N/A</v>
      </c>
      <c r="LS81" s="210">
        <f t="shared" si="810"/>
        <v>0</v>
      </c>
      <c r="LT81" s="202">
        <f t="shared" si="811"/>
        <v>0</v>
      </c>
      <c r="LW81" s="166"/>
      <c r="LX81" s="226"/>
      <c r="LY81" s="214"/>
      <c r="LZ81" s="215"/>
      <c r="MA81" s="215"/>
      <c r="MB81" s="216"/>
      <c r="MC81" s="244"/>
      <c r="MD81" s="209" t="e">
        <f t="shared" si="812"/>
        <v>#N/A</v>
      </c>
      <c r="ME81" s="199" t="e">
        <f t="shared" si="813"/>
        <v>#N/A</v>
      </c>
      <c r="MF81" s="200" t="e">
        <f t="shared" si="814"/>
        <v>#N/A</v>
      </c>
      <c r="MG81" s="200">
        <f t="shared" si="815"/>
        <v>0</v>
      </c>
      <c r="MH81" s="200">
        <f t="shared" si="816"/>
        <v>0</v>
      </c>
      <c r="MI81" s="200" t="e">
        <f t="shared" si="817"/>
        <v>#N/A</v>
      </c>
      <c r="MJ81" s="210">
        <f t="shared" si="818"/>
        <v>0</v>
      </c>
      <c r="MK81" s="202">
        <f t="shared" si="819"/>
        <v>0</v>
      </c>
      <c r="MN81" s="166"/>
      <c r="MO81" s="226"/>
      <c r="MP81" s="214"/>
      <c r="MQ81" s="215"/>
      <c r="MR81" s="215"/>
      <c r="MS81" s="216"/>
      <c r="MT81" s="244"/>
      <c r="MU81" s="209" t="e">
        <f t="shared" si="820"/>
        <v>#N/A</v>
      </c>
      <c r="MV81" s="199" t="e">
        <f t="shared" si="821"/>
        <v>#N/A</v>
      </c>
      <c r="MW81" s="200" t="e">
        <f t="shared" si="822"/>
        <v>#N/A</v>
      </c>
      <c r="MX81" s="200">
        <f t="shared" si="823"/>
        <v>0</v>
      </c>
      <c r="MY81" s="200">
        <f t="shared" si="824"/>
        <v>0</v>
      </c>
      <c r="MZ81" s="200" t="e">
        <f t="shared" si="825"/>
        <v>#N/A</v>
      </c>
      <c r="NA81" s="210">
        <f t="shared" si="826"/>
        <v>0</v>
      </c>
      <c r="NB81" s="202">
        <f t="shared" si="827"/>
        <v>0</v>
      </c>
      <c r="NE81" s="166"/>
      <c r="NF81" s="226"/>
      <c r="NG81" s="214"/>
      <c r="NH81" s="215"/>
      <c r="NI81" s="215"/>
      <c r="NJ81" s="216"/>
      <c r="NK81" s="244"/>
      <c r="NL81" s="209" t="e">
        <f t="shared" si="828"/>
        <v>#N/A</v>
      </c>
      <c r="NM81" s="199" t="e">
        <f t="shared" si="829"/>
        <v>#N/A</v>
      </c>
      <c r="NN81" s="200" t="e">
        <f t="shared" si="830"/>
        <v>#N/A</v>
      </c>
      <c r="NO81" s="200">
        <f t="shared" si="831"/>
        <v>0</v>
      </c>
      <c r="NP81" s="200">
        <f t="shared" si="832"/>
        <v>0</v>
      </c>
      <c r="NQ81" s="200" t="e">
        <f t="shared" si="833"/>
        <v>#N/A</v>
      </c>
      <c r="NR81" s="210">
        <f t="shared" si="834"/>
        <v>0</v>
      </c>
      <c r="NS81" s="202">
        <f t="shared" si="835"/>
        <v>0</v>
      </c>
      <c r="NV81" s="166"/>
      <c r="NW81" s="226"/>
      <c r="NX81" s="214"/>
      <c r="NY81" s="215"/>
      <c r="NZ81" s="215"/>
      <c r="OA81" s="216"/>
      <c r="OB81" s="244"/>
      <c r="OC81" s="209" t="e">
        <f t="shared" si="836"/>
        <v>#N/A</v>
      </c>
      <c r="OD81" s="199" t="e">
        <f t="shared" si="837"/>
        <v>#N/A</v>
      </c>
      <c r="OE81" s="200" t="e">
        <f t="shared" si="838"/>
        <v>#N/A</v>
      </c>
      <c r="OF81" s="200">
        <f t="shared" si="839"/>
        <v>0</v>
      </c>
      <c r="OG81" s="200">
        <f t="shared" si="840"/>
        <v>0</v>
      </c>
      <c r="OH81" s="200" t="e">
        <f t="shared" si="841"/>
        <v>#N/A</v>
      </c>
      <c r="OI81" s="210">
        <f t="shared" si="842"/>
        <v>0</v>
      </c>
      <c r="OJ81" s="202">
        <f t="shared" si="843"/>
        <v>0</v>
      </c>
      <c r="OM81" s="166"/>
      <c r="ON81" s="226"/>
      <c r="OO81" s="214"/>
      <c r="OP81" s="215"/>
      <c r="OQ81" s="215"/>
      <c r="OR81" s="216"/>
      <c r="OS81" s="244"/>
      <c r="OT81" s="209" t="e">
        <f t="shared" si="844"/>
        <v>#N/A</v>
      </c>
      <c r="OU81" s="199" t="e">
        <f t="shared" si="845"/>
        <v>#N/A</v>
      </c>
      <c r="OV81" s="200" t="e">
        <f t="shared" si="846"/>
        <v>#N/A</v>
      </c>
      <c r="OW81" s="200">
        <f t="shared" si="847"/>
        <v>0</v>
      </c>
      <c r="OX81" s="200">
        <f t="shared" si="848"/>
        <v>0</v>
      </c>
      <c r="OY81" s="200" t="e">
        <f t="shared" si="849"/>
        <v>#N/A</v>
      </c>
      <c r="OZ81" s="210">
        <f t="shared" si="850"/>
        <v>0</v>
      </c>
      <c r="PA81" s="202">
        <f t="shared" si="851"/>
        <v>0</v>
      </c>
      <c r="PD81" s="166"/>
      <c r="PE81" s="226"/>
      <c r="PF81" s="214"/>
      <c r="PG81" s="215"/>
      <c r="PH81" s="215"/>
      <c r="PI81" s="216"/>
      <c r="PJ81" s="244"/>
      <c r="PK81" s="209" t="e">
        <f t="shared" si="852"/>
        <v>#N/A</v>
      </c>
      <c r="PL81" s="199" t="e">
        <f t="shared" si="853"/>
        <v>#N/A</v>
      </c>
      <c r="PM81" s="200" t="e">
        <f t="shared" si="854"/>
        <v>#N/A</v>
      </c>
      <c r="PN81" s="200">
        <f t="shared" si="855"/>
        <v>0</v>
      </c>
      <c r="PO81" s="200">
        <f t="shared" si="856"/>
        <v>0</v>
      </c>
      <c r="PP81" s="200" t="e">
        <f t="shared" si="857"/>
        <v>#N/A</v>
      </c>
      <c r="PQ81" s="210">
        <f t="shared" si="858"/>
        <v>0</v>
      </c>
      <c r="PR81" s="202">
        <f t="shared" si="859"/>
        <v>0</v>
      </c>
      <c r="PU81" s="166"/>
      <c r="PV81" s="226"/>
      <c r="PW81" s="214"/>
      <c r="PX81" s="215"/>
      <c r="PY81" s="215"/>
      <c r="PZ81" s="216"/>
      <c r="QA81" s="244"/>
      <c r="QB81" s="209" t="e">
        <f t="shared" si="860"/>
        <v>#N/A</v>
      </c>
      <c r="QC81" s="199" t="e">
        <f t="shared" si="861"/>
        <v>#N/A</v>
      </c>
      <c r="QD81" s="200" t="e">
        <f t="shared" si="862"/>
        <v>#N/A</v>
      </c>
      <c r="QE81" s="200">
        <f t="shared" si="863"/>
        <v>0</v>
      </c>
      <c r="QF81" s="200">
        <f t="shared" si="864"/>
        <v>0</v>
      </c>
      <c r="QG81" s="200" t="e">
        <f t="shared" si="865"/>
        <v>#N/A</v>
      </c>
      <c r="QH81" s="210">
        <f t="shared" si="866"/>
        <v>0</v>
      </c>
      <c r="QI81" s="202">
        <f t="shared" si="867"/>
        <v>0</v>
      </c>
      <c r="QL81" s="166"/>
      <c r="QM81" s="226"/>
      <c r="QN81" s="214"/>
      <c r="QO81" s="215"/>
      <c r="QP81" s="215"/>
      <c r="QQ81" s="216"/>
      <c r="QR81" s="244"/>
      <c r="QS81" s="209" t="e">
        <f t="shared" si="868"/>
        <v>#N/A</v>
      </c>
      <c r="QT81" s="199" t="e">
        <f t="shared" si="869"/>
        <v>#N/A</v>
      </c>
      <c r="QU81" s="200" t="e">
        <f t="shared" si="870"/>
        <v>#N/A</v>
      </c>
      <c r="QV81" s="200">
        <f t="shared" si="871"/>
        <v>0</v>
      </c>
      <c r="QW81" s="200">
        <f t="shared" si="872"/>
        <v>0</v>
      </c>
      <c r="QX81" s="200" t="e">
        <f t="shared" si="873"/>
        <v>#N/A</v>
      </c>
      <c r="QY81" s="210">
        <f t="shared" si="874"/>
        <v>0</v>
      </c>
      <c r="QZ81" s="202">
        <f t="shared" si="875"/>
        <v>0</v>
      </c>
      <c r="RC81" s="166"/>
      <c r="RD81" s="226"/>
      <c r="RE81" s="214"/>
      <c r="RF81" s="215"/>
      <c r="RG81" s="215"/>
      <c r="RH81" s="216"/>
      <c r="RI81" s="244"/>
      <c r="RJ81" s="209" t="e">
        <f t="shared" si="876"/>
        <v>#N/A</v>
      </c>
      <c r="RK81" s="199" t="e">
        <f t="shared" si="877"/>
        <v>#N/A</v>
      </c>
      <c r="RL81" s="200" t="e">
        <f t="shared" si="878"/>
        <v>#N/A</v>
      </c>
      <c r="RM81" s="200">
        <f t="shared" si="879"/>
        <v>0</v>
      </c>
      <c r="RN81" s="200">
        <f t="shared" si="880"/>
        <v>0</v>
      </c>
      <c r="RO81" s="200" t="e">
        <f t="shared" si="881"/>
        <v>#N/A</v>
      </c>
      <c r="RP81" s="210">
        <f t="shared" si="882"/>
        <v>0</v>
      </c>
      <c r="RQ81" s="202">
        <f t="shared" si="883"/>
        <v>0</v>
      </c>
      <c r="RT81" s="166"/>
      <c r="RU81" s="226"/>
      <c r="RV81" s="214"/>
      <c r="RW81" s="215"/>
      <c r="RX81" s="215"/>
      <c r="RY81" s="216"/>
      <c r="RZ81" s="244"/>
      <c r="SA81" s="209" t="e">
        <f t="shared" si="884"/>
        <v>#N/A</v>
      </c>
      <c r="SB81" s="199" t="e">
        <f t="shared" si="885"/>
        <v>#N/A</v>
      </c>
      <c r="SC81" s="200" t="e">
        <f t="shared" si="886"/>
        <v>#N/A</v>
      </c>
      <c r="SD81" s="200">
        <f t="shared" si="887"/>
        <v>0</v>
      </c>
      <c r="SE81" s="200">
        <f t="shared" si="888"/>
        <v>0</v>
      </c>
      <c r="SF81" s="200" t="e">
        <f t="shared" si="889"/>
        <v>#N/A</v>
      </c>
      <c r="SG81" s="210">
        <f t="shared" si="890"/>
        <v>0</v>
      </c>
      <c r="SH81" s="202">
        <f t="shared" si="891"/>
        <v>0</v>
      </c>
      <c r="SK81" s="166"/>
      <c r="SL81" s="226"/>
      <c r="SM81" s="214"/>
      <c r="SN81" s="215"/>
      <c r="SO81" s="215"/>
      <c r="SP81" s="216"/>
      <c r="SQ81" s="244"/>
      <c r="SR81" s="209" t="e">
        <f t="shared" si="892"/>
        <v>#N/A</v>
      </c>
      <c r="SS81" s="199" t="e">
        <f t="shared" si="893"/>
        <v>#N/A</v>
      </c>
      <c r="ST81" s="200" t="e">
        <f t="shared" si="894"/>
        <v>#N/A</v>
      </c>
      <c r="SU81" s="200">
        <f t="shared" si="895"/>
        <v>0</v>
      </c>
      <c r="SV81" s="200">
        <f t="shared" si="896"/>
        <v>0</v>
      </c>
      <c r="SW81" s="200" t="e">
        <f t="shared" si="897"/>
        <v>#N/A</v>
      </c>
      <c r="SX81" s="210">
        <f t="shared" si="898"/>
        <v>0</v>
      </c>
      <c r="SY81" s="202">
        <f t="shared" si="899"/>
        <v>0</v>
      </c>
    </row>
    <row r="82" spans="2:519" ht="84" customHeight="1" thickTop="1" thickBot="1">
      <c r="B82" s="203" t="s">
        <v>220</v>
      </c>
      <c r="C82" s="230">
        <v>7.3</v>
      </c>
      <c r="D82" s="171" t="s">
        <v>302</v>
      </c>
      <c r="E82" s="212" t="s">
        <v>222</v>
      </c>
      <c r="F82" s="228">
        <v>1</v>
      </c>
      <c r="G82" s="207">
        <v>0</v>
      </c>
      <c r="H82" s="229">
        <f t="shared" si="900"/>
        <v>0</v>
      </c>
      <c r="I82" s="244"/>
      <c r="L82" s="375" t="s">
        <v>220</v>
      </c>
      <c r="M82" s="403">
        <v>7.3</v>
      </c>
      <c r="N82" s="415" t="s">
        <v>302</v>
      </c>
      <c r="O82" s="383" t="s">
        <v>222</v>
      </c>
      <c r="P82" s="401">
        <v>1</v>
      </c>
      <c r="Q82" s="380">
        <v>180000</v>
      </c>
      <c r="R82" s="402">
        <f t="shared" si="901"/>
        <v>180000</v>
      </c>
      <c r="S82" s="162">
        <f t="shared" si="902"/>
        <v>1</v>
      </c>
      <c r="T82" s="190">
        <f t="shared" si="756"/>
        <v>1</v>
      </c>
      <c r="U82" s="190">
        <f t="shared" si="763"/>
        <v>1</v>
      </c>
      <c r="V82" s="190">
        <f t="shared" si="757"/>
        <v>1</v>
      </c>
      <c r="W82" s="190">
        <f t="shared" si="758"/>
        <v>1</v>
      </c>
      <c r="X82" s="200">
        <f t="shared" si="759"/>
        <v>1</v>
      </c>
      <c r="Y82" s="210">
        <f t="shared" si="760"/>
        <v>180000</v>
      </c>
      <c r="Z82" s="202">
        <f t="shared" si="761"/>
        <v>0</v>
      </c>
      <c r="AA82" s="185"/>
      <c r="AB82" s="185"/>
      <c r="AC82" s="446" t="s">
        <v>220</v>
      </c>
      <c r="AD82" s="405">
        <v>7.3</v>
      </c>
      <c r="AE82" s="415" t="s">
        <v>302</v>
      </c>
      <c r="AF82" s="383" t="s">
        <v>222</v>
      </c>
      <c r="AG82" s="401">
        <v>1</v>
      </c>
      <c r="AH82" s="450">
        <v>105825</v>
      </c>
      <c r="AI82" s="402">
        <f t="shared" si="903"/>
        <v>105825</v>
      </c>
      <c r="AJ82" s="162">
        <f t="shared" si="904"/>
        <v>1</v>
      </c>
      <c r="AK82" s="190">
        <f t="shared" si="905"/>
        <v>1</v>
      </c>
      <c r="AL82" s="190">
        <f t="shared" si="906"/>
        <v>1</v>
      </c>
      <c r="AM82" s="190">
        <f t="shared" si="907"/>
        <v>1</v>
      </c>
      <c r="AN82" s="190">
        <f t="shared" si="908"/>
        <v>1</v>
      </c>
      <c r="AO82" s="200">
        <f t="shared" si="909"/>
        <v>1</v>
      </c>
      <c r="AP82" s="210">
        <f t="shared" si="910"/>
        <v>105825</v>
      </c>
      <c r="AQ82" s="202">
        <f t="shared" si="911"/>
        <v>0</v>
      </c>
      <c r="AR82" s="185"/>
      <c r="AS82" s="185"/>
      <c r="AT82" s="461" t="s">
        <v>220</v>
      </c>
      <c r="AU82" s="478">
        <v>7.3</v>
      </c>
      <c r="AV82" s="171" t="s">
        <v>302</v>
      </c>
      <c r="AW82" s="453" t="s">
        <v>222</v>
      </c>
      <c r="AX82" s="464">
        <v>1</v>
      </c>
      <c r="AY82" s="455">
        <v>455000</v>
      </c>
      <c r="AZ82" s="466">
        <f t="shared" si="912"/>
        <v>455000</v>
      </c>
      <c r="BA82" s="162">
        <f t="shared" si="913"/>
        <v>1</v>
      </c>
      <c r="BB82" s="190">
        <f t="shared" si="914"/>
        <v>1</v>
      </c>
      <c r="BC82" s="190">
        <f t="shared" si="915"/>
        <v>1</v>
      </c>
      <c r="BD82" s="190">
        <f t="shared" si="916"/>
        <v>1</v>
      </c>
      <c r="BE82" s="190">
        <f t="shared" si="917"/>
        <v>1</v>
      </c>
      <c r="BF82" s="200">
        <f t="shared" si="918"/>
        <v>1</v>
      </c>
      <c r="BG82" s="210">
        <f t="shared" si="919"/>
        <v>455000</v>
      </c>
      <c r="BH82" s="202">
        <f t="shared" si="920"/>
        <v>0</v>
      </c>
      <c r="BK82" s="461" t="s">
        <v>220</v>
      </c>
      <c r="BL82" s="538">
        <v>7.3</v>
      </c>
      <c r="BM82" s="545" t="s">
        <v>302</v>
      </c>
      <c r="BN82" s="383" t="s">
        <v>222</v>
      </c>
      <c r="BO82" s="536">
        <v>1</v>
      </c>
      <c r="BP82" s="380">
        <v>118181.96999999997</v>
      </c>
      <c r="BQ82" s="537">
        <f t="shared" si="921"/>
        <v>118181.96999999997</v>
      </c>
      <c r="BR82" s="162">
        <f t="shared" si="922"/>
        <v>1</v>
      </c>
      <c r="BS82" s="190">
        <f t="shared" si="923"/>
        <v>1</v>
      </c>
      <c r="BT82" s="190">
        <f t="shared" si="924"/>
        <v>1</v>
      </c>
      <c r="BU82" s="190">
        <f t="shared" si="925"/>
        <v>1</v>
      </c>
      <c r="BV82" s="190">
        <f t="shared" si="926"/>
        <v>1</v>
      </c>
      <c r="BW82" s="200">
        <f t="shared" si="927"/>
        <v>1</v>
      </c>
      <c r="BX82" s="210">
        <f t="shared" si="928"/>
        <v>118182</v>
      </c>
      <c r="BY82" s="202">
        <f t="shared" si="929"/>
        <v>-3.0000000027939677E-2</v>
      </c>
      <c r="CB82" s="461" t="s">
        <v>220</v>
      </c>
      <c r="CC82" s="538">
        <v>7.3</v>
      </c>
      <c r="CD82" s="545" t="s">
        <v>302</v>
      </c>
      <c r="CE82" s="383" t="s">
        <v>222</v>
      </c>
      <c r="CF82" s="536">
        <v>1</v>
      </c>
      <c r="CG82" s="380">
        <v>170000</v>
      </c>
      <c r="CH82" s="537">
        <f t="shared" si="930"/>
        <v>170000</v>
      </c>
      <c r="CI82" s="162">
        <f t="shared" si="931"/>
        <v>1</v>
      </c>
      <c r="CJ82" s="190">
        <f t="shared" si="932"/>
        <v>1</v>
      </c>
      <c r="CK82" s="190">
        <f t="shared" si="933"/>
        <v>1</v>
      </c>
      <c r="CL82" s="190">
        <f t="shared" si="934"/>
        <v>1</v>
      </c>
      <c r="CM82" s="190">
        <f t="shared" si="935"/>
        <v>1</v>
      </c>
      <c r="CN82" s="200">
        <f t="shared" si="936"/>
        <v>1</v>
      </c>
      <c r="CO82" s="210">
        <f t="shared" si="937"/>
        <v>170000</v>
      </c>
      <c r="CP82" s="202">
        <f t="shared" si="938"/>
        <v>0</v>
      </c>
      <c r="CS82" s="461" t="s">
        <v>220</v>
      </c>
      <c r="CT82" s="538">
        <v>7.3</v>
      </c>
      <c r="CU82" s="545" t="s">
        <v>302</v>
      </c>
      <c r="CV82" s="383" t="s">
        <v>222</v>
      </c>
      <c r="CW82" s="536">
        <v>1</v>
      </c>
      <c r="CX82" s="565">
        <v>62033</v>
      </c>
      <c r="CY82" s="537">
        <f t="shared" si="939"/>
        <v>62033</v>
      </c>
      <c r="CZ82" s="162">
        <f t="shared" si="940"/>
        <v>1</v>
      </c>
      <c r="DA82" s="190">
        <f t="shared" si="941"/>
        <v>1</v>
      </c>
      <c r="DB82" s="190">
        <f t="shared" si="942"/>
        <v>1</v>
      </c>
      <c r="DC82" s="190">
        <f t="shared" si="943"/>
        <v>1</v>
      </c>
      <c r="DD82" s="190">
        <f t="shared" si="944"/>
        <v>1</v>
      </c>
      <c r="DE82" s="200">
        <f t="shared" si="945"/>
        <v>1</v>
      </c>
      <c r="DF82" s="210">
        <f t="shared" si="946"/>
        <v>62033</v>
      </c>
      <c r="DG82" s="202">
        <f t="shared" si="947"/>
        <v>0</v>
      </c>
      <c r="DJ82" s="461" t="s">
        <v>220</v>
      </c>
      <c r="DK82" s="538">
        <v>7.3</v>
      </c>
      <c r="DL82" s="545" t="s">
        <v>302</v>
      </c>
      <c r="DM82" s="383" t="s">
        <v>222</v>
      </c>
      <c r="DN82" s="536">
        <v>1</v>
      </c>
      <c r="DO82" s="380">
        <v>131250</v>
      </c>
      <c r="DP82" s="537">
        <f t="shared" si="948"/>
        <v>131250</v>
      </c>
      <c r="DQ82" s="162">
        <f t="shared" si="949"/>
        <v>1</v>
      </c>
      <c r="DR82" s="190">
        <f t="shared" si="950"/>
        <v>1</v>
      </c>
      <c r="DS82" s="190">
        <f t="shared" si="951"/>
        <v>1</v>
      </c>
      <c r="DT82" s="190">
        <f t="shared" si="952"/>
        <v>1</v>
      </c>
      <c r="DU82" s="190">
        <f t="shared" si="953"/>
        <v>1</v>
      </c>
      <c r="DV82" s="200">
        <f t="shared" si="954"/>
        <v>1</v>
      </c>
      <c r="DW82" s="210">
        <f t="shared" si="955"/>
        <v>131250</v>
      </c>
      <c r="DX82" s="202">
        <f t="shared" si="956"/>
        <v>0</v>
      </c>
      <c r="EA82" s="578" t="s">
        <v>220</v>
      </c>
      <c r="EB82" s="540">
        <v>7.3</v>
      </c>
      <c r="EC82" s="545" t="s">
        <v>302</v>
      </c>
      <c r="ED82" s="383" t="s">
        <v>222</v>
      </c>
      <c r="EE82" s="536">
        <v>1</v>
      </c>
      <c r="EF82" s="380">
        <v>174900</v>
      </c>
      <c r="EG82" s="381">
        <f t="shared" si="762"/>
        <v>174900</v>
      </c>
      <c r="EH82" s="162">
        <f t="shared" si="957"/>
        <v>1</v>
      </c>
      <c r="EI82" s="190">
        <f t="shared" si="958"/>
        <v>1</v>
      </c>
      <c r="EJ82" s="190">
        <f t="shared" si="959"/>
        <v>1</v>
      </c>
      <c r="EK82" s="190">
        <f t="shared" si="960"/>
        <v>1</v>
      </c>
      <c r="EL82" s="190">
        <f t="shared" si="961"/>
        <v>1</v>
      </c>
      <c r="EM82" s="200">
        <f t="shared" si="962"/>
        <v>1</v>
      </c>
      <c r="EN82" s="210">
        <f t="shared" si="963"/>
        <v>174900</v>
      </c>
      <c r="EO82" s="202">
        <f t="shared" si="964"/>
        <v>0</v>
      </c>
      <c r="ER82" s="461" t="s">
        <v>220</v>
      </c>
      <c r="ES82" s="538">
        <v>7.3</v>
      </c>
      <c r="ET82" s="545" t="s">
        <v>302</v>
      </c>
      <c r="EU82" s="383" t="s">
        <v>222</v>
      </c>
      <c r="EV82" s="536">
        <v>1</v>
      </c>
      <c r="EW82" s="380">
        <v>117593.99999999999</v>
      </c>
      <c r="EX82" s="537">
        <f t="shared" si="965"/>
        <v>117593.99999999999</v>
      </c>
      <c r="EY82" s="162">
        <f t="shared" si="966"/>
        <v>1</v>
      </c>
      <c r="EZ82" s="190">
        <f t="shared" si="967"/>
        <v>1</v>
      </c>
      <c r="FA82" s="190">
        <f t="shared" si="968"/>
        <v>1</v>
      </c>
      <c r="FB82" s="190">
        <f t="shared" si="969"/>
        <v>1</v>
      </c>
      <c r="FC82" s="190">
        <f t="shared" si="970"/>
        <v>1</v>
      </c>
      <c r="FD82" s="200">
        <f t="shared" si="971"/>
        <v>1</v>
      </c>
      <c r="FE82" s="210">
        <f t="shared" si="972"/>
        <v>117594</v>
      </c>
      <c r="FF82" s="202">
        <f t="shared" si="973"/>
        <v>0</v>
      </c>
      <c r="FI82" s="461" t="s">
        <v>220</v>
      </c>
      <c r="FJ82" s="538">
        <v>7.3</v>
      </c>
      <c r="FK82" s="545" t="s">
        <v>302</v>
      </c>
      <c r="FL82" s="383" t="s">
        <v>222</v>
      </c>
      <c r="FM82" s="536">
        <v>1</v>
      </c>
      <c r="FN82" s="380">
        <v>115526</v>
      </c>
      <c r="FO82" s="537">
        <f t="shared" si="974"/>
        <v>115526</v>
      </c>
      <c r="FP82" s="162">
        <f t="shared" si="975"/>
        <v>1</v>
      </c>
      <c r="FQ82" s="190">
        <f t="shared" si="976"/>
        <v>1</v>
      </c>
      <c r="FR82" s="190">
        <f t="shared" si="977"/>
        <v>1</v>
      </c>
      <c r="FS82" s="190">
        <f t="shared" si="978"/>
        <v>1</v>
      </c>
      <c r="FT82" s="190">
        <f t="shared" si="979"/>
        <v>1</v>
      </c>
      <c r="FU82" s="200">
        <f t="shared" si="980"/>
        <v>1</v>
      </c>
      <c r="FV82" s="210">
        <f t="shared" si="981"/>
        <v>115526</v>
      </c>
      <c r="FW82" s="202">
        <f t="shared" si="982"/>
        <v>0</v>
      </c>
      <c r="FZ82" s="461" t="s">
        <v>220</v>
      </c>
      <c r="GA82" s="538">
        <v>7.3</v>
      </c>
      <c r="GB82" s="545" t="s">
        <v>302</v>
      </c>
      <c r="GC82" s="383" t="s">
        <v>222</v>
      </c>
      <c r="GD82" s="536">
        <v>1</v>
      </c>
      <c r="GE82" s="582">
        <v>157921</v>
      </c>
      <c r="GF82" s="537">
        <f t="shared" si="983"/>
        <v>157921</v>
      </c>
      <c r="GG82" s="162">
        <f t="shared" si="984"/>
        <v>1</v>
      </c>
      <c r="GH82" s="190">
        <f t="shared" si="985"/>
        <v>1</v>
      </c>
      <c r="GI82" s="190">
        <f t="shared" si="986"/>
        <v>1</v>
      </c>
      <c r="GJ82" s="190">
        <f t="shared" si="987"/>
        <v>1</v>
      </c>
      <c r="GK82" s="190">
        <f t="shared" si="988"/>
        <v>1</v>
      </c>
      <c r="GL82" s="200">
        <f t="shared" si="989"/>
        <v>1</v>
      </c>
      <c r="GM82" s="210">
        <f t="shared" si="990"/>
        <v>157921</v>
      </c>
      <c r="GN82" s="202">
        <f t="shared" si="991"/>
        <v>0</v>
      </c>
      <c r="GQ82" s="461" t="s">
        <v>220</v>
      </c>
      <c r="GR82" s="538">
        <v>7.3</v>
      </c>
      <c r="GS82" s="545" t="s">
        <v>302</v>
      </c>
      <c r="GT82" s="383" t="s">
        <v>222</v>
      </c>
      <c r="GU82" s="536">
        <v>1</v>
      </c>
      <c r="GV82" s="380">
        <v>70000</v>
      </c>
      <c r="GW82" s="537">
        <f t="shared" si="992"/>
        <v>70000</v>
      </c>
      <c r="GX82" s="162">
        <f t="shared" si="993"/>
        <v>1</v>
      </c>
      <c r="GY82" s="190">
        <f t="shared" si="994"/>
        <v>1</v>
      </c>
      <c r="GZ82" s="190">
        <f t="shared" si="995"/>
        <v>1</v>
      </c>
      <c r="HA82" s="190">
        <f t="shared" si="996"/>
        <v>1</v>
      </c>
      <c r="HB82" s="190">
        <f t="shared" si="997"/>
        <v>1</v>
      </c>
      <c r="HC82" s="200">
        <f t="shared" si="998"/>
        <v>1</v>
      </c>
      <c r="HD82" s="210">
        <f t="shared" si="999"/>
        <v>70000</v>
      </c>
      <c r="HE82" s="202">
        <f t="shared" si="1000"/>
        <v>0</v>
      </c>
      <c r="HH82" s="461" t="s">
        <v>220</v>
      </c>
      <c r="HI82" s="538">
        <v>7.3</v>
      </c>
      <c r="HJ82" s="545" t="s">
        <v>302</v>
      </c>
      <c r="HK82" s="383" t="s">
        <v>222</v>
      </c>
      <c r="HL82" s="536">
        <v>1</v>
      </c>
      <c r="HM82" s="380">
        <v>108299.99999999999</v>
      </c>
      <c r="HN82" s="537">
        <f t="shared" si="1001"/>
        <v>108299.99999999999</v>
      </c>
      <c r="HO82" s="162">
        <f t="shared" si="1002"/>
        <v>1</v>
      </c>
      <c r="HP82" s="190">
        <f t="shared" si="1003"/>
        <v>1</v>
      </c>
      <c r="HQ82" s="190">
        <f t="shared" si="1004"/>
        <v>1</v>
      </c>
      <c r="HR82" s="190">
        <f t="shared" si="1005"/>
        <v>1</v>
      </c>
      <c r="HS82" s="190">
        <f t="shared" si="1006"/>
        <v>1</v>
      </c>
      <c r="HT82" s="200">
        <f t="shared" si="1007"/>
        <v>1</v>
      </c>
      <c r="HU82" s="210">
        <f t="shared" si="1008"/>
        <v>108300</v>
      </c>
      <c r="HV82" s="202">
        <f t="shared" si="1009"/>
        <v>0</v>
      </c>
      <c r="HY82" s="230"/>
      <c r="HZ82" s="171"/>
      <c r="IA82" s="212"/>
      <c r="IB82" s="228"/>
      <c r="IC82" s="207"/>
      <c r="ID82" s="229"/>
      <c r="IE82" s="244"/>
      <c r="IF82" s="209" t="e">
        <f t="shared" si="764"/>
        <v>#N/A</v>
      </c>
      <c r="IG82" s="199" t="e">
        <f t="shared" si="765"/>
        <v>#N/A</v>
      </c>
      <c r="IH82" s="200" t="e">
        <f t="shared" si="766"/>
        <v>#N/A</v>
      </c>
      <c r="II82" s="200">
        <f t="shared" si="767"/>
        <v>0</v>
      </c>
      <c r="IJ82" s="200">
        <f t="shared" si="768"/>
        <v>0</v>
      </c>
      <c r="IK82" s="200" t="e">
        <f t="shared" si="769"/>
        <v>#N/A</v>
      </c>
      <c r="IL82" s="210">
        <f t="shared" si="770"/>
        <v>0</v>
      </c>
      <c r="IM82" s="202">
        <f t="shared" si="771"/>
        <v>0</v>
      </c>
      <c r="IP82" s="230"/>
      <c r="IQ82" s="171"/>
      <c r="IR82" s="212"/>
      <c r="IS82" s="228"/>
      <c r="IT82" s="207"/>
      <c r="IU82" s="229"/>
      <c r="IV82" s="244"/>
      <c r="IW82" s="209" t="e">
        <f t="shared" si="772"/>
        <v>#N/A</v>
      </c>
      <c r="IX82" s="199" t="e">
        <f t="shared" si="773"/>
        <v>#N/A</v>
      </c>
      <c r="IY82" s="200" t="e">
        <f t="shared" si="774"/>
        <v>#N/A</v>
      </c>
      <c r="IZ82" s="200">
        <f t="shared" si="775"/>
        <v>0</v>
      </c>
      <c r="JA82" s="200">
        <f t="shared" si="776"/>
        <v>0</v>
      </c>
      <c r="JB82" s="200" t="e">
        <f t="shared" si="777"/>
        <v>#N/A</v>
      </c>
      <c r="JC82" s="210">
        <f t="shared" si="778"/>
        <v>0</v>
      </c>
      <c r="JD82" s="202">
        <f t="shared" si="779"/>
        <v>0</v>
      </c>
      <c r="JG82" s="230"/>
      <c r="JH82" s="171"/>
      <c r="JI82" s="212"/>
      <c r="JJ82" s="228"/>
      <c r="JK82" s="207"/>
      <c r="JL82" s="229"/>
      <c r="JM82" s="244"/>
      <c r="JN82" s="209" t="e">
        <f t="shared" si="780"/>
        <v>#N/A</v>
      </c>
      <c r="JO82" s="199" t="e">
        <f t="shared" si="781"/>
        <v>#N/A</v>
      </c>
      <c r="JP82" s="200" t="e">
        <f t="shared" si="782"/>
        <v>#N/A</v>
      </c>
      <c r="JQ82" s="200">
        <f t="shared" si="783"/>
        <v>0</v>
      </c>
      <c r="JR82" s="200">
        <f t="shared" si="784"/>
        <v>0</v>
      </c>
      <c r="JS82" s="200" t="e">
        <f t="shared" si="785"/>
        <v>#N/A</v>
      </c>
      <c r="JT82" s="210">
        <f t="shared" si="786"/>
        <v>0</v>
      </c>
      <c r="JU82" s="202">
        <f t="shared" si="787"/>
        <v>0</v>
      </c>
      <c r="JX82" s="230"/>
      <c r="JY82" s="171"/>
      <c r="JZ82" s="212"/>
      <c r="KA82" s="228"/>
      <c r="KB82" s="207"/>
      <c r="KC82" s="229"/>
      <c r="KD82" s="244"/>
      <c r="KE82" s="209" t="e">
        <f t="shared" si="788"/>
        <v>#N/A</v>
      </c>
      <c r="KF82" s="199" t="e">
        <f t="shared" si="789"/>
        <v>#N/A</v>
      </c>
      <c r="KG82" s="200" t="e">
        <f t="shared" si="790"/>
        <v>#N/A</v>
      </c>
      <c r="KH82" s="200">
        <f t="shared" si="791"/>
        <v>0</v>
      </c>
      <c r="KI82" s="200">
        <f t="shared" si="792"/>
        <v>0</v>
      </c>
      <c r="KJ82" s="200" t="e">
        <f t="shared" si="793"/>
        <v>#N/A</v>
      </c>
      <c r="KK82" s="210">
        <f t="shared" si="794"/>
        <v>0</v>
      </c>
      <c r="KL82" s="202">
        <f t="shared" si="795"/>
        <v>0</v>
      </c>
      <c r="KO82" s="230"/>
      <c r="KP82" s="171"/>
      <c r="KQ82" s="212"/>
      <c r="KR82" s="228"/>
      <c r="KS82" s="207"/>
      <c r="KT82" s="229"/>
      <c r="KU82" s="244"/>
      <c r="KV82" s="209" t="e">
        <f t="shared" si="796"/>
        <v>#N/A</v>
      </c>
      <c r="KW82" s="199" t="e">
        <f t="shared" si="797"/>
        <v>#N/A</v>
      </c>
      <c r="KX82" s="200" t="e">
        <f t="shared" si="798"/>
        <v>#N/A</v>
      </c>
      <c r="KY82" s="200">
        <f t="shared" si="799"/>
        <v>0</v>
      </c>
      <c r="KZ82" s="200">
        <f t="shared" si="800"/>
        <v>0</v>
      </c>
      <c r="LA82" s="200" t="e">
        <f t="shared" si="801"/>
        <v>#N/A</v>
      </c>
      <c r="LB82" s="210">
        <f t="shared" si="802"/>
        <v>0</v>
      </c>
      <c r="LC82" s="202">
        <f t="shared" si="803"/>
        <v>0</v>
      </c>
      <c r="LF82" s="230"/>
      <c r="LG82" s="171"/>
      <c r="LH82" s="212"/>
      <c r="LI82" s="228"/>
      <c r="LJ82" s="207"/>
      <c r="LK82" s="229"/>
      <c r="LL82" s="244"/>
      <c r="LM82" s="209" t="e">
        <f t="shared" si="804"/>
        <v>#N/A</v>
      </c>
      <c r="LN82" s="199" t="e">
        <f t="shared" si="805"/>
        <v>#N/A</v>
      </c>
      <c r="LO82" s="200" t="e">
        <f t="shared" si="806"/>
        <v>#N/A</v>
      </c>
      <c r="LP82" s="200">
        <f t="shared" si="807"/>
        <v>0</v>
      </c>
      <c r="LQ82" s="200">
        <f t="shared" si="808"/>
        <v>0</v>
      </c>
      <c r="LR82" s="200" t="e">
        <f t="shared" si="809"/>
        <v>#N/A</v>
      </c>
      <c r="LS82" s="210">
        <f t="shared" si="810"/>
        <v>0</v>
      </c>
      <c r="LT82" s="202">
        <f t="shared" si="811"/>
        <v>0</v>
      </c>
      <c r="LW82" s="230"/>
      <c r="LX82" s="171"/>
      <c r="LY82" s="212"/>
      <c r="LZ82" s="228"/>
      <c r="MA82" s="207"/>
      <c r="MB82" s="229"/>
      <c r="MC82" s="244"/>
      <c r="MD82" s="209" t="e">
        <f t="shared" si="812"/>
        <v>#N/A</v>
      </c>
      <c r="ME82" s="199" t="e">
        <f t="shared" si="813"/>
        <v>#N/A</v>
      </c>
      <c r="MF82" s="200" t="e">
        <f t="shared" si="814"/>
        <v>#N/A</v>
      </c>
      <c r="MG82" s="200">
        <f t="shared" si="815"/>
        <v>0</v>
      </c>
      <c r="MH82" s="200">
        <f t="shared" si="816"/>
        <v>0</v>
      </c>
      <c r="MI82" s="200" t="e">
        <f t="shared" si="817"/>
        <v>#N/A</v>
      </c>
      <c r="MJ82" s="210">
        <f t="shared" si="818"/>
        <v>0</v>
      </c>
      <c r="MK82" s="202">
        <f t="shared" si="819"/>
        <v>0</v>
      </c>
      <c r="MN82" s="230"/>
      <c r="MO82" s="171"/>
      <c r="MP82" s="212"/>
      <c r="MQ82" s="228"/>
      <c r="MR82" s="207"/>
      <c r="MS82" s="229"/>
      <c r="MT82" s="244"/>
      <c r="MU82" s="209" t="e">
        <f t="shared" si="820"/>
        <v>#N/A</v>
      </c>
      <c r="MV82" s="199" t="e">
        <f t="shared" si="821"/>
        <v>#N/A</v>
      </c>
      <c r="MW82" s="200" t="e">
        <f t="shared" si="822"/>
        <v>#N/A</v>
      </c>
      <c r="MX82" s="200">
        <f t="shared" si="823"/>
        <v>0</v>
      </c>
      <c r="MY82" s="200">
        <f t="shared" si="824"/>
        <v>0</v>
      </c>
      <c r="MZ82" s="200" t="e">
        <f t="shared" si="825"/>
        <v>#N/A</v>
      </c>
      <c r="NA82" s="210">
        <f t="shared" si="826"/>
        <v>0</v>
      </c>
      <c r="NB82" s="202">
        <f t="shared" si="827"/>
        <v>0</v>
      </c>
      <c r="NE82" s="230"/>
      <c r="NF82" s="171"/>
      <c r="NG82" s="212"/>
      <c r="NH82" s="228"/>
      <c r="NI82" s="207"/>
      <c r="NJ82" s="229"/>
      <c r="NK82" s="244"/>
      <c r="NL82" s="209" t="e">
        <f t="shared" si="828"/>
        <v>#N/A</v>
      </c>
      <c r="NM82" s="199" t="e">
        <f t="shared" si="829"/>
        <v>#N/A</v>
      </c>
      <c r="NN82" s="200" t="e">
        <f t="shared" si="830"/>
        <v>#N/A</v>
      </c>
      <c r="NO82" s="200">
        <f t="shared" si="831"/>
        <v>0</v>
      </c>
      <c r="NP82" s="200">
        <f t="shared" si="832"/>
        <v>0</v>
      </c>
      <c r="NQ82" s="200" t="e">
        <f t="shared" si="833"/>
        <v>#N/A</v>
      </c>
      <c r="NR82" s="210">
        <f t="shared" si="834"/>
        <v>0</v>
      </c>
      <c r="NS82" s="202">
        <f t="shared" si="835"/>
        <v>0</v>
      </c>
      <c r="NV82" s="230"/>
      <c r="NW82" s="171"/>
      <c r="NX82" s="212"/>
      <c r="NY82" s="228"/>
      <c r="NZ82" s="207"/>
      <c r="OA82" s="229"/>
      <c r="OB82" s="244"/>
      <c r="OC82" s="209" t="e">
        <f t="shared" si="836"/>
        <v>#N/A</v>
      </c>
      <c r="OD82" s="199" t="e">
        <f t="shared" si="837"/>
        <v>#N/A</v>
      </c>
      <c r="OE82" s="200" t="e">
        <f t="shared" si="838"/>
        <v>#N/A</v>
      </c>
      <c r="OF82" s="200">
        <f t="shared" si="839"/>
        <v>0</v>
      </c>
      <c r="OG82" s="200">
        <f t="shared" si="840"/>
        <v>0</v>
      </c>
      <c r="OH82" s="200" t="e">
        <f t="shared" si="841"/>
        <v>#N/A</v>
      </c>
      <c r="OI82" s="210">
        <f t="shared" si="842"/>
        <v>0</v>
      </c>
      <c r="OJ82" s="202">
        <f t="shared" si="843"/>
        <v>0</v>
      </c>
      <c r="OM82" s="230"/>
      <c r="ON82" s="171"/>
      <c r="OO82" s="212"/>
      <c r="OP82" s="228"/>
      <c r="OQ82" s="207"/>
      <c r="OR82" s="229"/>
      <c r="OS82" s="244"/>
      <c r="OT82" s="209" t="e">
        <f t="shared" si="844"/>
        <v>#N/A</v>
      </c>
      <c r="OU82" s="199" t="e">
        <f t="shared" si="845"/>
        <v>#N/A</v>
      </c>
      <c r="OV82" s="200" t="e">
        <f t="shared" si="846"/>
        <v>#N/A</v>
      </c>
      <c r="OW82" s="200">
        <f t="shared" si="847"/>
        <v>0</v>
      </c>
      <c r="OX82" s="200">
        <f t="shared" si="848"/>
        <v>0</v>
      </c>
      <c r="OY82" s="200" t="e">
        <f t="shared" si="849"/>
        <v>#N/A</v>
      </c>
      <c r="OZ82" s="210">
        <f t="shared" si="850"/>
        <v>0</v>
      </c>
      <c r="PA82" s="202">
        <f t="shared" si="851"/>
        <v>0</v>
      </c>
      <c r="PD82" s="230"/>
      <c r="PE82" s="171"/>
      <c r="PF82" s="212"/>
      <c r="PG82" s="228"/>
      <c r="PH82" s="207"/>
      <c r="PI82" s="229"/>
      <c r="PJ82" s="244"/>
      <c r="PK82" s="209" t="e">
        <f t="shared" si="852"/>
        <v>#N/A</v>
      </c>
      <c r="PL82" s="199" t="e">
        <f t="shared" si="853"/>
        <v>#N/A</v>
      </c>
      <c r="PM82" s="200" t="e">
        <f t="shared" si="854"/>
        <v>#N/A</v>
      </c>
      <c r="PN82" s="200">
        <f t="shared" si="855"/>
        <v>0</v>
      </c>
      <c r="PO82" s="200">
        <f t="shared" si="856"/>
        <v>0</v>
      </c>
      <c r="PP82" s="200" t="e">
        <f t="shared" si="857"/>
        <v>#N/A</v>
      </c>
      <c r="PQ82" s="210">
        <f t="shared" si="858"/>
        <v>0</v>
      </c>
      <c r="PR82" s="202">
        <f t="shared" si="859"/>
        <v>0</v>
      </c>
      <c r="PU82" s="230"/>
      <c r="PV82" s="171"/>
      <c r="PW82" s="212"/>
      <c r="PX82" s="228"/>
      <c r="PY82" s="207"/>
      <c r="PZ82" s="229"/>
      <c r="QA82" s="244"/>
      <c r="QB82" s="209" t="e">
        <f t="shared" si="860"/>
        <v>#N/A</v>
      </c>
      <c r="QC82" s="199" t="e">
        <f t="shared" si="861"/>
        <v>#N/A</v>
      </c>
      <c r="QD82" s="200" t="e">
        <f t="shared" si="862"/>
        <v>#N/A</v>
      </c>
      <c r="QE82" s="200">
        <f t="shared" si="863"/>
        <v>0</v>
      </c>
      <c r="QF82" s="200">
        <f t="shared" si="864"/>
        <v>0</v>
      </c>
      <c r="QG82" s="200" t="e">
        <f t="shared" si="865"/>
        <v>#N/A</v>
      </c>
      <c r="QH82" s="210">
        <f t="shared" si="866"/>
        <v>0</v>
      </c>
      <c r="QI82" s="202">
        <f t="shared" si="867"/>
        <v>0</v>
      </c>
      <c r="QL82" s="230"/>
      <c r="QM82" s="171"/>
      <c r="QN82" s="212"/>
      <c r="QO82" s="228"/>
      <c r="QP82" s="207"/>
      <c r="QQ82" s="229"/>
      <c r="QR82" s="244"/>
      <c r="QS82" s="209" t="e">
        <f t="shared" si="868"/>
        <v>#N/A</v>
      </c>
      <c r="QT82" s="199" t="e">
        <f t="shared" si="869"/>
        <v>#N/A</v>
      </c>
      <c r="QU82" s="200" t="e">
        <f t="shared" si="870"/>
        <v>#N/A</v>
      </c>
      <c r="QV82" s="200">
        <f t="shared" si="871"/>
        <v>0</v>
      </c>
      <c r="QW82" s="200">
        <f t="shared" si="872"/>
        <v>0</v>
      </c>
      <c r="QX82" s="200" t="e">
        <f t="shared" si="873"/>
        <v>#N/A</v>
      </c>
      <c r="QY82" s="210">
        <f t="shared" si="874"/>
        <v>0</v>
      </c>
      <c r="QZ82" s="202">
        <f t="shared" si="875"/>
        <v>0</v>
      </c>
      <c r="RC82" s="230"/>
      <c r="RD82" s="171"/>
      <c r="RE82" s="212"/>
      <c r="RF82" s="228"/>
      <c r="RG82" s="207"/>
      <c r="RH82" s="229"/>
      <c r="RI82" s="244"/>
      <c r="RJ82" s="209" t="e">
        <f t="shared" si="876"/>
        <v>#N/A</v>
      </c>
      <c r="RK82" s="199" t="e">
        <f t="shared" si="877"/>
        <v>#N/A</v>
      </c>
      <c r="RL82" s="200" t="e">
        <f t="shared" si="878"/>
        <v>#N/A</v>
      </c>
      <c r="RM82" s="200">
        <f t="shared" si="879"/>
        <v>0</v>
      </c>
      <c r="RN82" s="200">
        <f t="shared" si="880"/>
        <v>0</v>
      </c>
      <c r="RO82" s="200" t="e">
        <f t="shared" si="881"/>
        <v>#N/A</v>
      </c>
      <c r="RP82" s="210">
        <f t="shared" si="882"/>
        <v>0</v>
      </c>
      <c r="RQ82" s="202">
        <f t="shared" si="883"/>
        <v>0</v>
      </c>
      <c r="RT82" s="230"/>
      <c r="RU82" s="171"/>
      <c r="RV82" s="212"/>
      <c r="RW82" s="228"/>
      <c r="RX82" s="207"/>
      <c r="RY82" s="229"/>
      <c r="RZ82" s="244"/>
      <c r="SA82" s="209" t="e">
        <f t="shared" si="884"/>
        <v>#N/A</v>
      </c>
      <c r="SB82" s="199" t="e">
        <f t="shared" si="885"/>
        <v>#N/A</v>
      </c>
      <c r="SC82" s="200" t="e">
        <f t="shared" si="886"/>
        <v>#N/A</v>
      </c>
      <c r="SD82" s="200">
        <f t="shared" si="887"/>
        <v>0</v>
      </c>
      <c r="SE82" s="200">
        <f t="shared" si="888"/>
        <v>0</v>
      </c>
      <c r="SF82" s="200" t="e">
        <f t="shared" si="889"/>
        <v>#N/A</v>
      </c>
      <c r="SG82" s="210">
        <f t="shared" si="890"/>
        <v>0</v>
      </c>
      <c r="SH82" s="202">
        <f t="shared" si="891"/>
        <v>0</v>
      </c>
      <c r="SK82" s="230"/>
      <c r="SL82" s="171"/>
      <c r="SM82" s="212"/>
      <c r="SN82" s="228"/>
      <c r="SO82" s="207"/>
      <c r="SP82" s="229"/>
      <c r="SQ82" s="244"/>
      <c r="SR82" s="209" t="e">
        <f t="shared" si="892"/>
        <v>#N/A</v>
      </c>
      <c r="SS82" s="199" t="e">
        <f t="shared" si="893"/>
        <v>#N/A</v>
      </c>
      <c r="ST82" s="200" t="e">
        <f t="shared" si="894"/>
        <v>#N/A</v>
      </c>
      <c r="SU82" s="200">
        <f t="shared" si="895"/>
        <v>0</v>
      </c>
      <c r="SV82" s="200">
        <f t="shared" si="896"/>
        <v>0</v>
      </c>
      <c r="SW82" s="200" t="e">
        <f t="shared" si="897"/>
        <v>#N/A</v>
      </c>
      <c r="SX82" s="210">
        <f t="shared" si="898"/>
        <v>0</v>
      </c>
      <c r="SY82" s="202">
        <f t="shared" si="899"/>
        <v>0</v>
      </c>
    </row>
    <row r="83" spans="2:519" ht="84" customHeight="1" thickTop="1" thickBot="1">
      <c r="B83" s="203" t="s">
        <v>215</v>
      </c>
      <c r="C83" s="230">
        <v>7.4</v>
      </c>
      <c r="D83" s="171" t="s">
        <v>303</v>
      </c>
      <c r="E83" s="212" t="s">
        <v>222</v>
      </c>
      <c r="F83" s="228">
        <v>1</v>
      </c>
      <c r="G83" s="207">
        <v>0</v>
      </c>
      <c r="H83" s="229">
        <f t="shared" si="900"/>
        <v>0</v>
      </c>
      <c r="I83" s="244"/>
      <c r="L83" s="375" t="s">
        <v>215</v>
      </c>
      <c r="M83" s="403">
        <v>7.4</v>
      </c>
      <c r="N83" s="415" t="s">
        <v>303</v>
      </c>
      <c r="O83" s="383" t="s">
        <v>222</v>
      </c>
      <c r="P83" s="401">
        <v>1</v>
      </c>
      <c r="Q83" s="380">
        <v>120000</v>
      </c>
      <c r="R83" s="402">
        <f t="shared" si="901"/>
        <v>120000</v>
      </c>
      <c r="S83" s="162">
        <f t="shared" si="902"/>
        <v>1</v>
      </c>
      <c r="T83" s="190">
        <f t="shared" si="756"/>
        <v>1</v>
      </c>
      <c r="U83" s="190">
        <f t="shared" si="763"/>
        <v>1</v>
      </c>
      <c r="V83" s="190">
        <f t="shared" si="757"/>
        <v>1</v>
      </c>
      <c r="W83" s="190">
        <f t="shared" si="758"/>
        <v>1</v>
      </c>
      <c r="X83" s="200">
        <f t="shared" si="759"/>
        <v>1</v>
      </c>
      <c r="Y83" s="210">
        <f t="shared" si="760"/>
        <v>120000</v>
      </c>
      <c r="Z83" s="202">
        <f t="shared" si="761"/>
        <v>0</v>
      </c>
      <c r="AA83" s="185"/>
      <c r="AB83" s="185"/>
      <c r="AC83" s="375" t="s">
        <v>215</v>
      </c>
      <c r="AD83" s="403">
        <v>7.4</v>
      </c>
      <c r="AE83" s="415" t="s">
        <v>303</v>
      </c>
      <c r="AF83" s="383" t="s">
        <v>222</v>
      </c>
      <c r="AG83" s="401">
        <v>1</v>
      </c>
      <c r="AH83" s="380">
        <v>114167</v>
      </c>
      <c r="AI83" s="402">
        <f t="shared" si="903"/>
        <v>114167</v>
      </c>
      <c r="AJ83" s="162">
        <f t="shared" si="904"/>
        <v>1</v>
      </c>
      <c r="AK83" s="190">
        <f t="shared" si="905"/>
        <v>1</v>
      </c>
      <c r="AL83" s="190">
        <f t="shared" si="906"/>
        <v>1</v>
      </c>
      <c r="AM83" s="190">
        <f t="shared" si="907"/>
        <v>1</v>
      </c>
      <c r="AN83" s="190">
        <f t="shared" si="908"/>
        <v>1</v>
      </c>
      <c r="AO83" s="200">
        <f t="shared" si="909"/>
        <v>1</v>
      </c>
      <c r="AP83" s="210">
        <f t="shared" si="910"/>
        <v>114167</v>
      </c>
      <c r="AQ83" s="202">
        <f t="shared" si="911"/>
        <v>0</v>
      </c>
      <c r="AR83" s="185"/>
      <c r="AS83" s="185"/>
      <c r="AT83" s="461" t="s">
        <v>215</v>
      </c>
      <c r="AU83" s="478">
        <v>7.4</v>
      </c>
      <c r="AV83" s="171" t="s">
        <v>303</v>
      </c>
      <c r="AW83" s="453" t="s">
        <v>222</v>
      </c>
      <c r="AX83" s="464">
        <v>1</v>
      </c>
      <c r="AY83" s="455">
        <v>97500</v>
      </c>
      <c r="AZ83" s="466">
        <f t="shared" si="912"/>
        <v>97500</v>
      </c>
      <c r="BA83" s="162">
        <f t="shared" si="913"/>
        <v>1</v>
      </c>
      <c r="BB83" s="190">
        <f t="shared" si="914"/>
        <v>1</v>
      </c>
      <c r="BC83" s="190">
        <f t="shared" si="915"/>
        <v>1</v>
      </c>
      <c r="BD83" s="190">
        <f t="shared" si="916"/>
        <v>1</v>
      </c>
      <c r="BE83" s="190">
        <f t="shared" si="917"/>
        <v>1</v>
      </c>
      <c r="BF83" s="200">
        <f t="shared" si="918"/>
        <v>1</v>
      </c>
      <c r="BG83" s="210">
        <f t="shared" si="919"/>
        <v>97500</v>
      </c>
      <c r="BH83" s="202">
        <f t="shared" si="920"/>
        <v>0</v>
      </c>
      <c r="BK83" s="461" t="s">
        <v>215</v>
      </c>
      <c r="BL83" s="538">
        <v>7.4</v>
      </c>
      <c r="BM83" s="545" t="s">
        <v>303</v>
      </c>
      <c r="BN83" s="383" t="s">
        <v>222</v>
      </c>
      <c r="BO83" s="536">
        <v>1</v>
      </c>
      <c r="BP83" s="380">
        <v>173221.8</v>
      </c>
      <c r="BQ83" s="537">
        <f t="shared" si="921"/>
        <v>173221.8</v>
      </c>
      <c r="BR83" s="162">
        <f t="shared" si="922"/>
        <v>1</v>
      </c>
      <c r="BS83" s="190">
        <f t="shared" si="923"/>
        <v>1</v>
      </c>
      <c r="BT83" s="190">
        <f t="shared" si="924"/>
        <v>1</v>
      </c>
      <c r="BU83" s="190">
        <f t="shared" si="925"/>
        <v>1</v>
      </c>
      <c r="BV83" s="190">
        <f t="shared" si="926"/>
        <v>1</v>
      </c>
      <c r="BW83" s="200">
        <f t="shared" si="927"/>
        <v>1</v>
      </c>
      <c r="BX83" s="210">
        <f t="shared" si="928"/>
        <v>173222</v>
      </c>
      <c r="BY83" s="202">
        <f t="shared" si="929"/>
        <v>-0.20000000001164153</v>
      </c>
      <c r="CB83" s="461" t="s">
        <v>215</v>
      </c>
      <c r="CC83" s="538">
        <v>7.4</v>
      </c>
      <c r="CD83" s="545" t="s">
        <v>303</v>
      </c>
      <c r="CE83" s="383" t="s">
        <v>222</v>
      </c>
      <c r="CF83" s="536">
        <v>1</v>
      </c>
      <c r="CG83" s="380">
        <v>130000</v>
      </c>
      <c r="CH83" s="537">
        <f t="shared" si="930"/>
        <v>130000</v>
      </c>
      <c r="CI83" s="162">
        <f t="shared" si="931"/>
        <v>1</v>
      </c>
      <c r="CJ83" s="190">
        <f t="shared" si="932"/>
        <v>1</v>
      </c>
      <c r="CK83" s="190">
        <f t="shared" si="933"/>
        <v>1</v>
      </c>
      <c r="CL83" s="190">
        <f t="shared" si="934"/>
        <v>1</v>
      </c>
      <c r="CM83" s="190">
        <f t="shared" si="935"/>
        <v>1</v>
      </c>
      <c r="CN83" s="200">
        <f t="shared" si="936"/>
        <v>1</v>
      </c>
      <c r="CO83" s="210">
        <f t="shared" si="937"/>
        <v>130000</v>
      </c>
      <c r="CP83" s="202">
        <f t="shared" si="938"/>
        <v>0</v>
      </c>
      <c r="CS83" s="461" t="s">
        <v>215</v>
      </c>
      <c r="CT83" s="538">
        <v>7.4</v>
      </c>
      <c r="CU83" s="545" t="s">
        <v>303</v>
      </c>
      <c r="CV83" s="383" t="s">
        <v>222</v>
      </c>
      <c r="CW83" s="536">
        <v>1</v>
      </c>
      <c r="CX83" s="565">
        <v>87883</v>
      </c>
      <c r="CY83" s="537">
        <f t="shared" si="939"/>
        <v>87883</v>
      </c>
      <c r="CZ83" s="162">
        <f t="shared" si="940"/>
        <v>1</v>
      </c>
      <c r="DA83" s="190">
        <f t="shared" si="941"/>
        <v>1</v>
      </c>
      <c r="DB83" s="190">
        <f t="shared" si="942"/>
        <v>1</v>
      </c>
      <c r="DC83" s="190">
        <f t="shared" si="943"/>
        <v>1</v>
      </c>
      <c r="DD83" s="190">
        <f t="shared" si="944"/>
        <v>1</v>
      </c>
      <c r="DE83" s="200">
        <f t="shared" si="945"/>
        <v>1</v>
      </c>
      <c r="DF83" s="210">
        <f t="shared" si="946"/>
        <v>87883</v>
      </c>
      <c r="DG83" s="202">
        <f t="shared" si="947"/>
        <v>0</v>
      </c>
      <c r="DJ83" s="461" t="s">
        <v>215</v>
      </c>
      <c r="DK83" s="538">
        <v>7.4</v>
      </c>
      <c r="DL83" s="545" t="s">
        <v>303</v>
      </c>
      <c r="DM83" s="383" t="s">
        <v>222</v>
      </c>
      <c r="DN83" s="536">
        <v>1</v>
      </c>
      <c r="DO83" s="380">
        <v>100212.52399999999</v>
      </c>
      <c r="DP83" s="537">
        <f t="shared" si="948"/>
        <v>100212.52399999999</v>
      </c>
      <c r="DQ83" s="162">
        <f t="shared" si="949"/>
        <v>1</v>
      </c>
      <c r="DR83" s="190">
        <f t="shared" si="950"/>
        <v>1</v>
      </c>
      <c r="DS83" s="190">
        <f t="shared" si="951"/>
        <v>1</v>
      </c>
      <c r="DT83" s="190">
        <f t="shared" si="952"/>
        <v>1</v>
      </c>
      <c r="DU83" s="190">
        <f t="shared" si="953"/>
        <v>1</v>
      </c>
      <c r="DV83" s="200">
        <f t="shared" si="954"/>
        <v>1</v>
      </c>
      <c r="DW83" s="210">
        <f t="shared" si="955"/>
        <v>100213</v>
      </c>
      <c r="DX83" s="202">
        <f t="shared" si="956"/>
        <v>-0.47600000000966247</v>
      </c>
      <c r="EA83" s="578" t="s">
        <v>215</v>
      </c>
      <c r="EB83" s="540">
        <v>7.4</v>
      </c>
      <c r="EC83" s="545" t="s">
        <v>303</v>
      </c>
      <c r="ED83" s="383" t="s">
        <v>222</v>
      </c>
      <c r="EE83" s="536">
        <v>1</v>
      </c>
      <c r="EF83" s="380">
        <v>73100</v>
      </c>
      <c r="EG83" s="381">
        <f t="shared" si="762"/>
        <v>73100</v>
      </c>
      <c r="EH83" s="162">
        <f t="shared" si="957"/>
        <v>1</v>
      </c>
      <c r="EI83" s="190">
        <f t="shared" si="958"/>
        <v>1</v>
      </c>
      <c r="EJ83" s="190">
        <f t="shared" si="959"/>
        <v>1</v>
      </c>
      <c r="EK83" s="190">
        <f t="shared" si="960"/>
        <v>1</v>
      </c>
      <c r="EL83" s="190">
        <f t="shared" si="961"/>
        <v>1</v>
      </c>
      <c r="EM83" s="200">
        <f t="shared" si="962"/>
        <v>1</v>
      </c>
      <c r="EN83" s="210">
        <f t="shared" si="963"/>
        <v>73100</v>
      </c>
      <c r="EO83" s="202">
        <f t="shared" si="964"/>
        <v>0</v>
      </c>
      <c r="ER83" s="461" t="s">
        <v>215</v>
      </c>
      <c r="ES83" s="538">
        <v>7.4</v>
      </c>
      <c r="ET83" s="545" t="s">
        <v>303</v>
      </c>
      <c r="EU83" s="383" t="s">
        <v>222</v>
      </c>
      <c r="EV83" s="536">
        <v>1</v>
      </c>
      <c r="EW83" s="380">
        <v>172360</v>
      </c>
      <c r="EX83" s="537">
        <f t="shared" si="965"/>
        <v>172360</v>
      </c>
      <c r="EY83" s="162">
        <f t="shared" si="966"/>
        <v>1</v>
      </c>
      <c r="EZ83" s="190">
        <f t="shared" si="967"/>
        <v>1</v>
      </c>
      <c r="FA83" s="190">
        <f t="shared" si="968"/>
        <v>1</v>
      </c>
      <c r="FB83" s="190">
        <f t="shared" si="969"/>
        <v>1</v>
      </c>
      <c r="FC83" s="190">
        <f t="shared" si="970"/>
        <v>1</v>
      </c>
      <c r="FD83" s="200">
        <f t="shared" si="971"/>
        <v>1</v>
      </c>
      <c r="FE83" s="210">
        <f t="shared" si="972"/>
        <v>172360</v>
      </c>
      <c r="FF83" s="202">
        <f t="shared" si="973"/>
        <v>0</v>
      </c>
      <c r="FI83" s="461" t="s">
        <v>215</v>
      </c>
      <c r="FJ83" s="538">
        <v>7.4</v>
      </c>
      <c r="FK83" s="545" t="s">
        <v>303</v>
      </c>
      <c r="FL83" s="383" t="s">
        <v>222</v>
      </c>
      <c r="FM83" s="536">
        <v>1</v>
      </c>
      <c r="FN83" s="380">
        <v>62146</v>
      </c>
      <c r="FO83" s="537">
        <f t="shared" si="974"/>
        <v>62146</v>
      </c>
      <c r="FP83" s="162">
        <f t="shared" si="975"/>
        <v>1</v>
      </c>
      <c r="FQ83" s="190">
        <f t="shared" si="976"/>
        <v>1</v>
      </c>
      <c r="FR83" s="190">
        <f t="shared" si="977"/>
        <v>1</v>
      </c>
      <c r="FS83" s="190">
        <f t="shared" si="978"/>
        <v>1</v>
      </c>
      <c r="FT83" s="190">
        <f t="shared" si="979"/>
        <v>1</v>
      </c>
      <c r="FU83" s="200">
        <f t="shared" si="980"/>
        <v>1</v>
      </c>
      <c r="FV83" s="210">
        <f t="shared" si="981"/>
        <v>62146</v>
      </c>
      <c r="FW83" s="202">
        <f t="shared" si="982"/>
        <v>0</v>
      </c>
      <c r="FZ83" s="461" t="s">
        <v>215</v>
      </c>
      <c r="GA83" s="538">
        <v>7.4</v>
      </c>
      <c r="GB83" s="545" t="s">
        <v>303</v>
      </c>
      <c r="GC83" s="383" t="s">
        <v>222</v>
      </c>
      <c r="GD83" s="536">
        <v>1</v>
      </c>
      <c r="GE83" s="582">
        <v>133907</v>
      </c>
      <c r="GF83" s="537">
        <f t="shared" si="983"/>
        <v>133907</v>
      </c>
      <c r="GG83" s="162">
        <f t="shared" si="984"/>
        <v>1</v>
      </c>
      <c r="GH83" s="190">
        <f t="shared" si="985"/>
        <v>1</v>
      </c>
      <c r="GI83" s="190">
        <f t="shared" si="986"/>
        <v>1</v>
      </c>
      <c r="GJ83" s="190">
        <f t="shared" si="987"/>
        <v>1</v>
      </c>
      <c r="GK83" s="190">
        <f t="shared" si="988"/>
        <v>1</v>
      </c>
      <c r="GL83" s="200">
        <f t="shared" si="989"/>
        <v>1</v>
      </c>
      <c r="GM83" s="210">
        <f t="shared" si="990"/>
        <v>133907</v>
      </c>
      <c r="GN83" s="202">
        <f t="shared" si="991"/>
        <v>0</v>
      </c>
      <c r="GQ83" s="461" t="s">
        <v>215</v>
      </c>
      <c r="GR83" s="538">
        <v>7.4</v>
      </c>
      <c r="GS83" s="545" t="s">
        <v>303</v>
      </c>
      <c r="GT83" s="383" t="s">
        <v>222</v>
      </c>
      <c r="GU83" s="536">
        <v>1</v>
      </c>
      <c r="GV83" s="380">
        <v>100000</v>
      </c>
      <c r="GW83" s="537">
        <f t="shared" si="992"/>
        <v>100000</v>
      </c>
      <c r="GX83" s="162">
        <f t="shared" si="993"/>
        <v>1</v>
      </c>
      <c r="GY83" s="190">
        <f t="shared" si="994"/>
        <v>1</v>
      </c>
      <c r="GZ83" s="190">
        <f t="shared" si="995"/>
        <v>1</v>
      </c>
      <c r="HA83" s="190">
        <f t="shared" si="996"/>
        <v>1</v>
      </c>
      <c r="HB83" s="190">
        <f t="shared" si="997"/>
        <v>1</v>
      </c>
      <c r="HC83" s="200">
        <f t="shared" si="998"/>
        <v>1</v>
      </c>
      <c r="HD83" s="210">
        <f t="shared" si="999"/>
        <v>100000</v>
      </c>
      <c r="HE83" s="202">
        <f t="shared" si="1000"/>
        <v>0</v>
      </c>
      <c r="HH83" s="461" t="s">
        <v>215</v>
      </c>
      <c r="HI83" s="538">
        <v>7.4</v>
      </c>
      <c r="HJ83" s="545" t="s">
        <v>303</v>
      </c>
      <c r="HK83" s="383" t="s">
        <v>222</v>
      </c>
      <c r="HL83" s="536">
        <v>1</v>
      </c>
      <c r="HM83" s="380">
        <v>96899.999999999985</v>
      </c>
      <c r="HN83" s="537">
        <f t="shared" si="1001"/>
        <v>96899.999999999985</v>
      </c>
      <c r="HO83" s="162">
        <f t="shared" si="1002"/>
        <v>1</v>
      </c>
      <c r="HP83" s="190">
        <f t="shared" si="1003"/>
        <v>1</v>
      </c>
      <c r="HQ83" s="190">
        <f t="shared" si="1004"/>
        <v>1</v>
      </c>
      <c r="HR83" s="190">
        <f t="shared" si="1005"/>
        <v>1</v>
      </c>
      <c r="HS83" s="190">
        <f t="shared" si="1006"/>
        <v>1</v>
      </c>
      <c r="HT83" s="200">
        <f t="shared" si="1007"/>
        <v>1</v>
      </c>
      <c r="HU83" s="210">
        <f t="shared" si="1008"/>
        <v>96900</v>
      </c>
      <c r="HV83" s="202">
        <f t="shared" si="1009"/>
        <v>0</v>
      </c>
      <c r="HY83" s="230"/>
      <c r="HZ83" s="171"/>
      <c r="IA83" s="212"/>
      <c r="IB83" s="228"/>
      <c r="IC83" s="207"/>
      <c r="ID83" s="229"/>
      <c r="IE83" s="244"/>
      <c r="IF83" s="209" t="e">
        <f t="shared" si="764"/>
        <v>#N/A</v>
      </c>
      <c r="IG83" s="199" t="e">
        <f t="shared" si="765"/>
        <v>#N/A</v>
      </c>
      <c r="IH83" s="200" t="e">
        <f t="shared" si="766"/>
        <v>#N/A</v>
      </c>
      <c r="II83" s="200">
        <f t="shared" si="767"/>
        <v>0</v>
      </c>
      <c r="IJ83" s="200">
        <f t="shared" si="768"/>
        <v>0</v>
      </c>
      <c r="IK83" s="200" t="e">
        <f t="shared" si="769"/>
        <v>#N/A</v>
      </c>
      <c r="IL83" s="210">
        <f t="shared" si="770"/>
        <v>0</v>
      </c>
      <c r="IM83" s="202">
        <f t="shared" si="771"/>
        <v>0</v>
      </c>
      <c r="IP83" s="230"/>
      <c r="IQ83" s="171"/>
      <c r="IR83" s="212"/>
      <c r="IS83" s="228"/>
      <c r="IT83" s="207"/>
      <c r="IU83" s="229"/>
      <c r="IV83" s="244"/>
      <c r="IW83" s="209" t="e">
        <f t="shared" si="772"/>
        <v>#N/A</v>
      </c>
      <c r="IX83" s="199" t="e">
        <f t="shared" si="773"/>
        <v>#N/A</v>
      </c>
      <c r="IY83" s="200" t="e">
        <f t="shared" si="774"/>
        <v>#N/A</v>
      </c>
      <c r="IZ83" s="200">
        <f t="shared" si="775"/>
        <v>0</v>
      </c>
      <c r="JA83" s="200">
        <f t="shared" si="776"/>
        <v>0</v>
      </c>
      <c r="JB83" s="200" t="e">
        <f t="shared" si="777"/>
        <v>#N/A</v>
      </c>
      <c r="JC83" s="210">
        <f t="shared" si="778"/>
        <v>0</v>
      </c>
      <c r="JD83" s="202">
        <f t="shared" si="779"/>
        <v>0</v>
      </c>
      <c r="JG83" s="230"/>
      <c r="JH83" s="171"/>
      <c r="JI83" s="212"/>
      <c r="JJ83" s="228"/>
      <c r="JK83" s="207"/>
      <c r="JL83" s="229"/>
      <c r="JM83" s="244"/>
      <c r="JN83" s="209" t="e">
        <f t="shared" si="780"/>
        <v>#N/A</v>
      </c>
      <c r="JO83" s="199" t="e">
        <f t="shared" si="781"/>
        <v>#N/A</v>
      </c>
      <c r="JP83" s="200" t="e">
        <f t="shared" si="782"/>
        <v>#N/A</v>
      </c>
      <c r="JQ83" s="200">
        <f t="shared" si="783"/>
        <v>0</v>
      </c>
      <c r="JR83" s="200">
        <f t="shared" si="784"/>
        <v>0</v>
      </c>
      <c r="JS83" s="200" t="e">
        <f t="shared" si="785"/>
        <v>#N/A</v>
      </c>
      <c r="JT83" s="210">
        <f t="shared" si="786"/>
        <v>0</v>
      </c>
      <c r="JU83" s="202">
        <f t="shared" si="787"/>
        <v>0</v>
      </c>
      <c r="JX83" s="230"/>
      <c r="JY83" s="171"/>
      <c r="JZ83" s="212"/>
      <c r="KA83" s="228"/>
      <c r="KB83" s="207"/>
      <c r="KC83" s="229"/>
      <c r="KD83" s="244"/>
      <c r="KE83" s="209" t="e">
        <f t="shared" si="788"/>
        <v>#N/A</v>
      </c>
      <c r="KF83" s="199" t="e">
        <f t="shared" si="789"/>
        <v>#N/A</v>
      </c>
      <c r="KG83" s="200" t="e">
        <f t="shared" si="790"/>
        <v>#N/A</v>
      </c>
      <c r="KH83" s="200">
        <f t="shared" si="791"/>
        <v>0</v>
      </c>
      <c r="KI83" s="200">
        <f t="shared" si="792"/>
        <v>0</v>
      </c>
      <c r="KJ83" s="200" t="e">
        <f t="shared" si="793"/>
        <v>#N/A</v>
      </c>
      <c r="KK83" s="210">
        <f t="shared" si="794"/>
        <v>0</v>
      </c>
      <c r="KL83" s="202">
        <f t="shared" si="795"/>
        <v>0</v>
      </c>
      <c r="KO83" s="230"/>
      <c r="KP83" s="171"/>
      <c r="KQ83" s="212"/>
      <c r="KR83" s="228"/>
      <c r="KS83" s="207"/>
      <c r="KT83" s="229"/>
      <c r="KU83" s="244"/>
      <c r="KV83" s="209" t="e">
        <f t="shared" si="796"/>
        <v>#N/A</v>
      </c>
      <c r="KW83" s="199" t="e">
        <f t="shared" si="797"/>
        <v>#N/A</v>
      </c>
      <c r="KX83" s="200" t="e">
        <f t="shared" si="798"/>
        <v>#N/A</v>
      </c>
      <c r="KY83" s="200">
        <f t="shared" si="799"/>
        <v>0</v>
      </c>
      <c r="KZ83" s="200">
        <f t="shared" si="800"/>
        <v>0</v>
      </c>
      <c r="LA83" s="200" t="e">
        <f t="shared" si="801"/>
        <v>#N/A</v>
      </c>
      <c r="LB83" s="210">
        <f t="shared" si="802"/>
        <v>0</v>
      </c>
      <c r="LC83" s="202">
        <f t="shared" si="803"/>
        <v>0</v>
      </c>
      <c r="LF83" s="230"/>
      <c r="LG83" s="171"/>
      <c r="LH83" s="212"/>
      <c r="LI83" s="228"/>
      <c r="LJ83" s="207"/>
      <c r="LK83" s="229"/>
      <c r="LL83" s="244"/>
      <c r="LM83" s="209" t="e">
        <f t="shared" si="804"/>
        <v>#N/A</v>
      </c>
      <c r="LN83" s="199" t="e">
        <f t="shared" si="805"/>
        <v>#N/A</v>
      </c>
      <c r="LO83" s="200" t="e">
        <f t="shared" si="806"/>
        <v>#N/A</v>
      </c>
      <c r="LP83" s="200">
        <f t="shared" si="807"/>
        <v>0</v>
      </c>
      <c r="LQ83" s="200">
        <f t="shared" si="808"/>
        <v>0</v>
      </c>
      <c r="LR83" s="200" t="e">
        <f t="shared" si="809"/>
        <v>#N/A</v>
      </c>
      <c r="LS83" s="210">
        <f t="shared" si="810"/>
        <v>0</v>
      </c>
      <c r="LT83" s="202">
        <f t="shared" si="811"/>
        <v>0</v>
      </c>
      <c r="LW83" s="230"/>
      <c r="LX83" s="171"/>
      <c r="LY83" s="212"/>
      <c r="LZ83" s="228"/>
      <c r="MA83" s="207"/>
      <c r="MB83" s="229"/>
      <c r="MC83" s="244"/>
      <c r="MD83" s="209" t="e">
        <f t="shared" si="812"/>
        <v>#N/A</v>
      </c>
      <c r="ME83" s="199" t="e">
        <f t="shared" si="813"/>
        <v>#N/A</v>
      </c>
      <c r="MF83" s="200" t="e">
        <f t="shared" si="814"/>
        <v>#N/A</v>
      </c>
      <c r="MG83" s="200">
        <f t="shared" si="815"/>
        <v>0</v>
      </c>
      <c r="MH83" s="200">
        <f t="shared" si="816"/>
        <v>0</v>
      </c>
      <c r="MI83" s="200" t="e">
        <f t="shared" si="817"/>
        <v>#N/A</v>
      </c>
      <c r="MJ83" s="210">
        <f t="shared" si="818"/>
        <v>0</v>
      </c>
      <c r="MK83" s="202">
        <f t="shared" si="819"/>
        <v>0</v>
      </c>
      <c r="MN83" s="230"/>
      <c r="MO83" s="171"/>
      <c r="MP83" s="212"/>
      <c r="MQ83" s="228"/>
      <c r="MR83" s="207"/>
      <c r="MS83" s="229"/>
      <c r="MT83" s="244"/>
      <c r="MU83" s="209" t="e">
        <f t="shared" si="820"/>
        <v>#N/A</v>
      </c>
      <c r="MV83" s="199" t="e">
        <f t="shared" si="821"/>
        <v>#N/A</v>
      </c>
      <c r="MW83" s="200" t="e">
        <f t="shared" si="822"/>
        <v>#N/A</v>
      </c>
      <c r="MX83" s="200">
        <f t="shared" si="823"/>
        <v>0</v>
      </c>
      <c r="MY83" s="200">
        <f t="shared" si="824"/>
        <v>0</v>
      </c>
      <c r="MZ83" s="200" t="e">
        <f t="shared" si="825"/>
        <v>#N/A</v>
      </c>
      <c r="NA83" s="210">
        <f t="shared" si="826"/>
        <v>0</v>
      </c>
      <c r="NB83" s="202">
        <f t="shared" si="827"/>
        <v>0</v>
      </c>
      <c r="NE83" s="230"/>
      <c r="NF83" s="171"/>
      <c r="NG83" s="212"/>
      <c r="NH83" s="228"/>
      <c r="NI83" s="207"/>
      <c r="NJ83" s="229"/>
      <c r="NK83" s="244"/>
      <c r="NL83" s="209" t="e">
        <f t="shared" si="828"/>
        <v>#N/A</v>
      </c>
      <c r="NM83" s="199" t="e">
        <f t="shared" si="829"/>
        <v>#N/A</v>
      </c>
      <c r="NN83" s="200" t="e">
        <f t="shared" si="830"/>
        <v>#N/A</v>
      </c>
      <c r="NO83" s="200">
        <f t="shared" si="831"/>
        <v>0</v>
      </c>
      <c r="NP83" s="200">
        <f t="shared" si="832"/>
        <v>0</v>
      </c>
      <c r="NQ83" s="200" t="e">
        <f t="shared" si="833"/>
        <v>#N/A</v>
      </c>
      <c r="NR83" s="210">
        <f t="shared" si="834"/>
        <v>0</v>
      </c>
      <c r="NS83" s="202">
        <f t="shared" si="835"/>
        <v>0</v>
      </c>
      <c r="NV83" s="230"/>
      <c r="NW83" s="171"/>
      <c r="NX83" s="212"/>
      <c r="NY83" s="228"/>
      <c r="NZ83" s="207"/>
      <c r="OA83" s="229"/>
      <c r="OB83" s="244"/>
      <c r="OC83" s="209" t="e">
        <f t="shared" si="836"/>
        <v>#N/A</v>
      </c>
      <c r="OD83" s="199" t="e">
        <f t="shared" si="837"/>
        <v>#N/A</v>
      </c>
      <c r="OE83" s="200" t="e">
        <f t="shared" si="838"/>
        <v>#N/A</v>
      </c>
      <c r="OF83" s="200">
        <f t="shared" si="839"/>
        <v>0</v>
      </c>
      <c r="OG83" s="200">
        <f t="shared" si="840"/>
        <v>0</v>
      </c>
      <c r="OH83" s="200" t="e">
        <f t="shared" si="841"/>
        <v>#N/A</v>
      </c>
      <c r="OI83" s="210">
        <f t="shared" si="842"/>
        <v>0</v>
      </c>
      <c r="OJ83" s="202">
        <f t="shared" si="843"/>
        <v>0</v>
      </c>
      <c r="OM83" s="230"/>
      <c r="ON83" s="171"/>
      <c r="OO83" s="212"/>
      <c r="OP83" s="228"/>
      <c r="OQ83" s="207"/>
      <c r="OR83" s="229"/>
      <c r="OS83" s="244"/>
      <c r="OT83" s="209" t="e">
        <f t="shared" si="844"/>
        <v>#N/A</v>
      </c>
      <c r="OU83" s="199" t="e">
        <f t="shared" si="845"/>
        <v>#N/A</v>
      </c>
      <c r="OV83" s="200" t="e">
        <f t="shared" si="846"/>
        <v>#N/A</v>
      </c>
      <c r="OW83" s="200">
        <f t="shared" si="847"/>
        <v>0</v>
      </c>
      <c r="OX83" s="200">
        <f t="shared" si="848"/>
        <v>0</v>
      </c>
      <c r="OY83" s="200" t="e">
        <f t="shared" si="849"/>
        <v>#N/A</v>
      </c>
      <c r="OZ83" s="210">
        <f t="shared" si="850"/>
        <v>0</v>
      </c>
      <c r="PA83" s="202">
        <f t="shared" si="851"/>
        <v>0</v>
      </c>
      <c r="PD83" s="230"/>
      <c r="PE83" s="171"/>
      <c r="PF83" s="212"/>
      <c r="PG83" s="228"/>
      <c r="PH83" s="207"/>
      <c r="PI83" s="229"/>
      <c r="PJ83" s="244"/>
      <c r="PK83" s="209" t="e">
        <f t="shared" si="852"/>
        <v>#N/A</v>
      </c>
      <c r="PL83" s="199" t="e">
        <f t="shared" si="853"/>
        <v>#N/A</v>
      </c>
      <c r="PM83" s="200" t="e">
        <f t="shared" si="854"/>
        <v>#N/A</v>
      </c>
      <c r="PN83" s="200">
        <f t="shared" si="855"/>
        <v>0</v>
      </c>
      <c r="PO83" s="200">
        <f t="shared" si="856"/>
        <v>0</v>
      </c>
      <c r="PP83" s="200" t="e">
        <f t="shared" si="857"/>
        <v>#N/A</v>
      </c>
      <c r="PQ83" s="210">
        <f t="shared" si="858"/>
        <v>0</v>
      </c>
      <c r="PR83" s="202">
        <f t="shared" si="859"/>
        <v>0</v>
      </c>
      <c r="PU83" s="230"/>
      <c r="PV83" s="171"/>
      <c r="PW83" s="212"/>
      <c r="PX83" s="228"/>
      <c r="PY83" s="207"/>
      <c r="PZ83" s="229"/>
      <c r="QA83" s="244"/>
      <c r="QB83" s="209" t="e">
        <f t="shared" si="860"/>
        <v>#N/A</v>
      </c>
      <c r="QC83" s="199" t="e">
        <f t="shared" si="861"/>
        <v>#N/A</v>
      </c>
      <c r="QD83" s="200" t="e">
        <f t="shared" si="862"/>
        <v>#N/A</v>
      </c>
      <c r="QE83" s="200">
        <f t="shared" si="863"/>
        <v>0</v>
      </c>
      <c r="QF83" s="200">
        <f t="shared" si="864"/>
        <v>0</v>
      </c>
      <c r="QG83" s="200" t="e">
        <f t="shared" si="865"/>
        <v>#N/A</v>
      </c>
      <c r="QH83" s="210">
        <f t="shared" si="866"/>
        <v>0</v>
      </c>
      <c r="QI83" s="202">
        <f t="shared" si="867"/>
        <v>0</v>
      </c>
      <c r="QL83" s="230"/>
      <c r="QM83" s="171"/>
      <c r="QN83" s="212"/>
      <c r="QO83" s="228"/>
      <c r="QP83" s="207"/>
      <c r="QQ83" s="229"/>
      <c r="QR83" s="244"/>
      <c r="QS83" s="209" t="e">
        <f t="shared" si="868"/>
        <v>#N/A</v>
      </c>
      <c r="QT83" s="199" t="e">
        <f t="shared" si="869"/>
        <v>#N/A</v>
      </c>
      <c r="QU83" s="200" t="e">
        <f t="shared" si="870"/>
        <v>#N/A</v>
      </c>
      <c r="QV83" s="200">
        <f t="shared" si="871"/>
        <v>0</v>
      </c>
      <c r="QW83" s="200">
        <f t="shared" si="872"/>
        <v>0</v>
      </c>
      <c r="QX83" s="200" t="e">
        <f t="shared" si="873"/>
        <v>#N/A</v>
      </c>
      <c r="QY83" s="210">
        <f t="shared" si="874"/>
        <v>0</v>
      </c>
      <c r="QZ83" s="202">
        <f t="shared" si="875"/>
        <v>0</v>
      </c>
      <c r="RC83" s="230"/>
      <c r="RD83" s="171"/>
      <c r="RE83" s="212"/>
      <c r="RF83" s="228"/>
      <c r="RG83" s="207"/>
      <c r="RH83" s="229"/>
      <c r="RI83" s="244"/>
      <c r="RJ83" s="209" t="e">
        <f t="shared" si="876"/>
        <v>#N/A</v>
      </c>
      <c r="RK83" s="199" t="e">
        <f t="shared" si="877"/>
        <v>#N/A</v>
      </c>
      <c r="RL83" s="200" t="e">
        <f t="shared" si="878"/>
        <v>#N/A</v>
      </c>
      <c r="RM83" s="200">
        <f t="shared" si="879"/>
        <v>0</v>
      </c>
      <c r="RN83" s="200">
        <f t="shared" si="880"/>
        <v>0</v>
      </c>
      <c r="RO83" s="200" t="e">
        <f t="shared" si="881"/>
        <v>#N/A</v>
      </c>
      <c r="RP83" s="210">
        <f t="shared" si="882"/>
        <v>0</v>
      </c>
      <c r="RQ83" s="202">
        <f t="shared" si="883"/>
        <v>0</v>
      </c>
      <c r="RT83" s="230"/>
      <c r="RU83" s="171"/>
      <c r="RV83" s="212"/>
      <c r="RW83" s="228"/>
      <c r="RX83" s="207"/>
      <c r="RY83" s="229"/>
      <c r="RZ83" s="244"/>
      <c r="SA83" s="209" t="e">
        <f t="shared" si="884"/>
        <v>#N/A</v>
      </c>
      <c r="SB83" s="199" t="e">
        <f t="shared" si="885"/>
        <v>#N/A</v>
      </c>
      <c r="SC83" s="200" t="e">
        <f t="shared" si="886"/>
        <v>#N/A</v>
      </c>
      <c r="SD83" s="200">
        <f t="shared" si="887"/>
        <v>0</v>
      </c>
      <c r="SE83" s="200">
        <f t="shared" si="888"/>
        <v>0</v>
      </c>
      <c r="SF83" s="200" t="e">
        <f t="shared" si="889"/>
        <v>#N/A</v>
      </c>
      <c r="SG83" s="210">
        <f t="shared" si="890"/>
        <v>0</v>
      </c>
      <c r="SH83" s="202">
        <f t="shared" si="891"/>
        <v>0</v>
      </c>
      <c r="SK83" s="230"/>
      <c r="SL83" s="171"/>
      <c r="SM83" s="212"/>
      <c r="SN83" s="228"/>
      <c r="SO83" s="207"/>
      <c r="SP83" s="229"/>
      <c r="SQ83" s="244"/>
      <c r="SR83" s="209" t="e">
        <f t="shared" si="892"/>
        <v>#N/A</v>
      </c>
      <c r="SS83" s="199" t="e">
        <f t="shared" si="893"/>
        <v>#N/A</v>
      </c>
      <c r="ST83" s="200" t="e">
        <f t="shared" si="894"/>
        <v>#N/A</v>
      </c>
      <c r="SU83" s="200">
        <f t="shared" si="895"/>
        <v>0</v>
      </c>
      <c r="SV83" s="200">
        <f t="shared" si="896"/>
        <v>0</v>
      </c>
      <c r="SW83" s="200" t="e">
        <f t="shared" si="897"/>
        <v>#N/A</v>
      </c>
      <c r="SX83" s="210">
        <f t="shared" si="898"/>
        <v>0</v>
      </c>
      <c r="SY83" s="202">
        <f t="shared" si="899"/>
        <v>0</v>
      </c>
    </row>
    <row r="84" spans="2:519" ht="87.75" customHeight="1" thickTop="1" thickBot="1">
      <c r="B84" s="203" t="s">
        <v>215</v>
      </c>
      <c r="C84" s="230">
        <v>7.5</v>
      </c>
      <c r="D84" s="171" t="s">
        <v>304</v>
      </c>
      <c r="E84" s="212" t="s">
        <v>222</v>
      </c>
      <c r="F84" s="228">
        <v>1</v>
      </c>
      <c r="G84" s="207">
        <v>0</v>
      </c>
      <c r="H84" s="229">
        <f t="shared" si="900"/>
        <v>0</v>
      </c>
      <c r="I84" s="244"/>
      <c r="L84" s="375" t="s">
        <v>215</v>
      </c>
      <c r="M84" s="403">
        <v>7.5</v>
      </c>
      <c r="N84" s="415" t="s">
        <v>304</v>
      </c>
      <c r="O84" s="383" t="s">
        <v>222</v>
      </c>
      <c r="P84" s="401">
        <v>1</v>
      </c>
      <c r="Q84" s="380">
        <v>80000</v>
      </c>
      <c r="R84" s="402">
        <f t="shared" si="901"/>
        <v>80000</v>
      </c>
      <c r="S84" s="162">
        <f t="shared" si="902"/>
        <v>1</v>
      </c>
      <c r="T84" s="190">
        <f t="shared" si="756"/>
        <v>1</v>
      </c>
      <c r="U84" s="190">
        <f t="shared" si="763"/>
        <v>1</v>
      </c>
      <c r="V84" s="190">
        <f t="shared" si="757"/>
        <v>1</v>
      </c>
      <c r="W84" s="190">
        <f t="shared" si="758"/>
        <v>1</v>
      </c>
      <c r="X84" s="200">
        <f t="shared" si="759"/>
        <v>1</v>
      </c>
      <c r="Y84" s="210">
        <f t="shared" si="760"/>
        <v>80000</v>
      </c>
      <c r="Z84" s="202">
        <f t="shared" si="761"/>
        <v>0</v>
      </c>
      <c r="AA84" s="185"/>
      <c r="AB84" s="185"/>
      <c r="AC84" s="375" t="s">
        <v>215</v>
      </c>
      <c r="AD84" s="403">
        <v>7.5</v>
      </c>
      <c r="AE84" s="415" t="s">
        <v>304</v>
      </c>
      <c r="AF84" s="383" t="s">
        <v>222</v>
      </c>
      <c r="AG84" s="401">
        <v>1</v>
      </c>
      <c r="AH84" s="380">
        <v>99849</v>
      </c>
      <c r="AI84" s="402">
        <f t="shared" si="903"/>
        <v>99849</v>
      </c>
      <c r="AJ84" s="162">
        <f t="shared" si="904"/>
        <v>1</v>
      </c>
      <c r="AK84" s="190">
        <f t="shared" si="905"/>
        <v>1</v>
      </c>
      <c r="AL84" s="190">
        <f t="shared" si="906"/>
        <v>1</v>
      </c>
      <c r="AM84" s="190">
        <f t="shared" si="907"/>
        <v>1</v>
      </c>
      <c r="AN84" s="190">
        <f t="shared" si="908"/>
        <v>1</v>
      </c>
      <c r="AO84" s="200">
        <f t="shared" si="909"/>
        <v>1</v>
      </c>
      <c r="AP84" s="210">
        <f t="shared" si="910"/>
        <v>99849</v>
      </c>
      <c r="AQ84" s="202">
        <f t="shared" si="911"/>
        <v>0</v>
      </c>
      <c r="AR84" s="185"/>
      <c r="AS84" s="185"/>
      <c r="AT84" s="461" t="s">
        <v>215</v>
      </c>
      <c r="AU84" s="478">
        <v>7.5</v>
      </c>
      <c r="AV84" s="171" t="s">
        <v>304</v>
      </c>
      <c r="AW84" s="453" t="s">
        <v>222</v>
      </c>
      <c r="AX84" s="464">
        <v>1</v>
      </c>
      <c r="AY84" s="455">
        <v>97500</v>
      </c>
      <c r="AZ84" s="466">
        <f t="shared" si="912"/>
        <v>97500</v>
      </c>
      <c r="BA84" s="162">
        <f t="shared" si="913"/>
        <v>1</v>
      </c>
      <c r="BB84" s="190">
        <f t="shared" si="914"/>
        <v>1</v>
      </c>
      <c r="BC84" s="190">
        <f t="shared" si="915"/>
        <v>1</v>
      </c>
      <c r="BD84" s="190">
        <f t="shared" si="916"/>
        <v>1</v>
      </c>
      <c r="BE84" s="190">
        <f t="shared" si="917"/>
        <v>1</v>
      </c>
      <c r="BF84" s="200">
        <f t="shared" si="918"/>
        <v>1</v>
      </c>
      <c r="BG84" s="210">
        <f t="shared" si="919"/>
        <v>97500</v>
      </c>
      <c r="BH84" s="202">
        <f t="shared" si="920"/>
        <v>0</v>
      </c>
      <c r="BK84" s="461" t="s">
        <v>215</v>
      </c>
      <c r="BL84" s="538">
        <v>7.5</v>
      </c>
      <c r="BM84" s="545" t="s">
        <v>304</v>
      </c>
      <c r="BN84" s="383" t="s">
        <v>222</v>
      </c>
      <c r="BO84" s="536">
        <v>1</v>
      </c>
      <c r="BP84" s="380">
        <v>124328.54999999997</v>
      </c>
      <c r="BQ84" s="537">
        <f t="shared" si="921"/>
        <v>124328.54999999997</v>
      </c>
      <c r="BR84" s="162">
        <f t="shared" si="922"/>
        <v>1</v>
      </c>
      <c r="BS84" s="190">
        <f t="shared" si="923"/>
        <v>1</v>
      </c>
      <c r="BT84" s="190">
        <f t="shared" si="924"/>
        <v>1</v>
      </c>
      <c r="BU84" s="190">
        <f t="shared" si="925"/>
        <v>1</v>
      </c>
      <c r="BV84" s="190">
        <f t="shared" si="926"/>
        <v>1</v>
      </c>
      <c r="BW84" s="200">
        <f t="shared" si="927"/>
        <v>1</v>
      </c>
      <c r="BX84" s="210">
        <f t="shared" si="928"/>
        <v>124329</v>
      </c>
      <c r="BY84" s="202">
        <f t="shared" si="929"/>
        <v>-0.45000000002619345</v>
      </c>
      <c r="CB84" s="461" t="s">
        <v>215</v>
      </c>
      <c r="CC84" s="538">
        <v>7.5</v>
      </c>
      <c r="CD84" s="545" t="s">
        <v>304</v>
      </c>
      <c r="CE84" s="383" t="s">
        <v>222</v>
      </c>
      <c r="CF84" s="536">
        <v>1</v>
      </c>
      <c r="CG84" s="380">
        <v>90000</v>
      </c>
      <c r="CH84" s="537">
        <f t="shared" si="930"/>
        <v>90000</v>
      </c>
      <c r="CI84" s="162">
        <f t="shared" si="931"/>
        <v>1</v>
      </c>
      <c r="CJ84" s="190">
        <f t="shared" si="932"/>
        <v>1</v>
      </c>
      <c r="CK84" s="190">
        <f t="shared" si="933"/>
        <v>1</v>
      </c>
      <c r="CL84" s="190">
        <f t="shared" si="934"/>
        <v>1</v>
      </c>
      <c r="CM84" s="190">
        <f t="shared" si="935"/>
        <v>1</v>
      </c>
      <c r="CN84" s="200">
        <f t="shared" si="936"/>
        <v>1</v>
      </c>
      <c r="CO84" s="210">
        <f t="shared" si="937"/>
        <v>90000</v>
      </c>
      <c r="CP84" s="202">
        <f t="shared" si="938"/>
        <v>0</v>
      </c>
      <c r="CS84" s="461" t="s">
        <v>215</v>
      </c>
      <c r="CT84" s="538">
        <v>7.5</v>
      </c>
      <c r="CU84" s="545" t="s">
        <v>304</v>
      </c>
      <c r="CV84" s="383" t="s">
        <v>222</v>
      </c>
      <c r="CW84" s="536">
        <v>1</v>
      </c>
      <c r="CX84" s="565">
        <v>58048</v>
      </c>
      <c r="CY84" s="537">
        <f t="shared" si="939"/>
        <v>58048</v>
      </c>
      <c r="CZ84" s="162">
        <f t="shared" si="940"/>
        <v>1</v>
      </c>
      <c r="DA84" s="190">
        <f t="shared" si="941"/>
        <v>1</v>
      </c>
      <c r="DB84" s="190">
        <f t="shared" si="942"/>
        <v>1</v>
      </c>
      <c r="DC84" s="190">
        <f t="shared" si="943"/>
        <v>1</v>
      </c>
      <c r="DD84" s="190">
        <f t="shared" si="944"/>
        <v>1</v>
      </c>
      <c r="DE84" s="200">
        <f t="shared" si="945"/>
        <v>1</v>
      </c>
      <c r="DF84" s="210">
        <f t="shared" si="946"/>
        <v>58048</v>
      </c>
      <c r="DG84" s="202">
        <f t="shared" si="947"/>
        <v>0</v>
      </c>
      <c r="DJ84" s="461" t="s">
        <v>215</v>
      </c>
      <c r="DK84" s="538">
        <v>7.5</v>
      </c>
      <c r="DL84" s="545" t="s">
        <v>304</v>
      </c>
      <c r="DM84" s="383" t="s">
        <v>222</v>
      </c>
      <c r="DN84" s="536">
        <v>1</v>
      </c>
      <c r="DO84" s="380">
        <v>87235.995999999999</v>
      </c>
      <c r="DP84" s="537">
        <f t="shared" si="948"/>
        <v>87235.995999999999</v>
      </c>
      <c r="DQ84" s="162">
        <f t="shared" si="949"/>
        <v>1</v>
      </c>
      <c r="DR84" s="190">
        <f t="shared" si="950"/>
        <v>1</v>
      </c>
      <c r="DS84" s="190">
        <f t="shared" si="951"/>
        <v>1</v>
      </c>
      <c r="DT84" s="190">
        <f t="shared" si="952"/>
        <v>1</v>
      </c>
      <c r="DU84" s="190">
        <f t="shared" si="953"/>
        <v>1</v>
      </c>
      <c r="DV84" s="200">
        <f t="shared" si="954"/>
        <v>1</v>
      </c>
      <c r="DW84" s="210">
        <f t="shared" si="955"/>
        <v>87236</v>
      </c>
      <c r="DX84" s="202">
        <f t="shared" si="956"/>
        <v>-4.0000000008149073E-3</v>
      </c>
      <c r="EA84" s="578" t="s">
        <v>215</v>
      </c>
      <c r="EB84" s="540">
        <v>7.5</v>
      </c>
      <c r="EC84" s="545" t="s">
        <v>304</v>
      </c>
      <c r="ED84" s="383" t="s">
        <v>222</v>
      </c>
      <c r="EE84" s="536">
        <v>1</v>
      </c>
      <c r="EF84" s="380">
        <v>79900</v>
      </c>
      <c r="EG84" s="381">
        <f t="shared" si="762"/>
        <v>79900</v>
      </c>
      <c r="EH84" s="162">
        <f t="shared" si="957"/>
        <v>1</v>
      </c>
      <c r="EI84" s="190">
        <f t="shared" si="958"/>
        <v>1</v>
      </c>
      <c r="EJ84" s="190">
        <f t="shared" si="959"/>
        <v>1</v>
      </c>
      <c r="EK84" s="190">
        <f t="shared" si="960"/>
        <v>1</v>
      </c>
      <c r="EL84" s="190">
        <f t="shared" si="961"/>
        <v>1</v>
      </c>
      <c r="EM84" s="200">
        <f t="shared" si="962"/>
        <v>1</v>
      </c>
      <c r="EN84" s="210">
        <f t="shared" si="963"/>
        <v>79900</v>
      </c>
      <c r="EO84" s="202">
        <f t="shared" si="964"/>
        <v>0</v>
      </c>
      <c r="ER84" s="461" t="s">
        <v>215</v>
      </c>
      <c r="ES84" s="538">
        <v>7.5</v>
      </c>
      <c r="ET84" s="545" t="s">
        <v>304</v>
      </c>
      <c r="EU84" s="383" t="s">
        <v>222</v>
      </c>
      <c r="EV84" s="536">
        <v>1</v>
      </c>
      <c r="EW84" s="380">
        <v>123709.99999999999</v>
      </c>
      <c r="EX84" s="537">
        <f t="shared" si="965"/>
        <v>123709.99999999999</v>
      </c>
      <c r="EY84" s="162">
        <f t="shared" si="966"/>
        <v>1</v>
      </c>
      <c r="EZ84" s="190">
        <f t="shared" si="967"/>
        <v>1</v>
      </c>
      <c r="FA84" s="190">
        <f t="shared" si="968"/>
        <v>1</v>
      </c>
      <c r="FB84" s="190">
        <f t="shared" si="969"/>
        <v>1</v>
      </c>
      <c r="FC84" s="190">
        <f t="shared" si="970"/>
        <v>1</v>
      </c>
      <c r="FD84" s="200">
        <f t="shared" si="971"/>
        <v>1</v>
      </c>
      <c r="FE84" s="210">
        <f t="shared" si="972"/>
        <v>123710</v>
      </c>
      <c r="FF84" s="202">
        <f t="shared" si="973"/>
        <v>0</v>
      </c>
      <c r="FI84" s="461" t="s">
        <v>215</v>
      </c>
      <c r="FJ84" s="538">
        <v>7.5</v>
      </c>
      <c r="FK84" s="545" t="s">
        <v>304</v>
      </c>
      <c r="FL84" s="383" t="s">
        <v>222</v>
      </c>
      <c r="FM84" s="536">
        <v>1</v>
      </c>
      <c r="FN84" s="380">
        <v>54287</v>
      </c>
      <c r="FO84" s="537">
        <f t="shared" si="974"/>
        <v>54287</v>
      </c>
      <c r="FP84" s="162">
        <f t="shared" si="975"/>
        <v>1</v>
      </c>
      <c r="FQ84" s="190">
        <f t="shared" si="976"/>
        <v>1</v>
      </c>
      <c r="FR84" s="190">
        <f t="shared" si="977"/>
        <v>1</v>
      </c>
      <c r="FS84" s="190">
        <f t="shared" si="978"/>
        <v>1</v>
      </c>
      <c r="FT84" s="190">
        <f t="shared" si="979"/>
        <v>1</v>
      </c>
      <c r="FU84" s="200">
        <f t="shared" si="980"/>
        <v>1</v>
      </c>
      <c r="FV84" s="210">
        <f t="shared" si="981"/>
        <v>54287</v>
      </c>
      <c r="FW84" s="202">
        <f t="shared" si="982"/>
        <v>0</v>
      </c>
      <c r="FZ84" s="461" t="s">
        <v>215</v>
      </c>
      <c r="GA84" s="538">
        <v>7.5</v>
      </c>
      <c r="GB84" s="545" t="s">
        <v>304</v>
      </c>
      <c r="GC84" s="383" t="s">
        <v>222</v>
      </c>
      <c r="GD84" s="536">
        <v>1</v>
      </c>
      <c r="GE84" s="582">
        <v>110739</v>
      </c>
      <c r="GF84" s="537">
        <f t="shared" si="983"/>
        <v>110739</v>
      </c>
      <c r="GG84" s="162">
        <f t="shared" si="984"/>
        <v>1</v>
      </c>
      <c r="GH84" s="190">
        <f t="shared" si="985"/>
        <v>1</v>
      </c>
      <c r="GI84" s="190">
        <f t="shared" si="986"/>
        <v>1</v>
      </c>
      <c r="GJ84" s="190">
        <f t="shared" si="987"/>
        <v>1</v>
      </c>
      <c r="GK84" s="190">
        <f t="shared" si="988"/>
        <v>1</v>
      </c>
      <c r="GL84" s="200">
        <f t="shared" si="989"/>
        <v>1</v>
      </c>
      <c r="GM84" s="210">
        <f t="shared" si="990"/>
        <v>110739</v>
      </c>
      <c r="GN84" s="202">
        <f t="shared" si="991"/>
        <v>0</v>
      </c>
      <c r="GQ84" s="461" t="s">
        <v>215</v>
      </c>
      <c r="GR84" s="538">
        <v>7.5</v>
      </c>
      <c r="GS84" s="545" t="s">
        <v>304</v>
      </c>
      <c r="GT84" s="383" t="s">
        <v>222</v>
      </c>
      <c r="GU84" s="536">
        <v>1</v>
      </c>
      <c r="GV84" s="380">
        <v>95000</v>
      </c>
      <c r="GW84" s="537">
        <f t="shared" si="992"/>
        <v>95000</v>
      </c>
      <c r="GX84" s="162">
        <f t="shared" si="993"/>
        <v>1</v>
      </c>
      <c r="GY84" s="190">
        <f t="shared" si="994"/>
        <v>1</v>
      </c>
      <c r="GZ84" s="190">
        <f t="shared" si="995"/>
        <v>1</v>
      </c>
      <c r="HA84" s="190">
        <f t="shared" si="996"/>
        <v>1</v>
      </c>
      <c r="HB84" s="190">
        <f t="shared" si="997"/>
        <v>1</v>
      </c>
      <c r="HC84" s="200">
        <f t="shared" si="998"/>
        <v>1</v>
      </c>
      <c r="HD84" s="210">
        <f t="shared" si="999"/>
        <v>95000</v>
      </c>
      <c r="HE84" s="202">
        <f t="shared" si="1000"/>
        <v>0</v>
      </c>
      <c r="HH84" s="461" t="s">
        <v>215</v>
      </c>
      <c r="HI84" s="538">
        <v>7.5</v>
      </c>
      <c r="HJ84" s="545" t="s">
        <v>304</v>
      </c>
      <c r="HK84" s="383" t="s">
        <v>222</v>
      </c>
      <c r="HL84" s="536">
        <v>1</v>
      </c>
      <c r="HM84" s="380">
        <v>96899.999999999985</v>
      </c>
      <c r="HN84" s="537">
        <f t="shared" si="1001"/>
        <v>96899.999999999985</v>
      </c>
      <c r="HO84" s="162">
        <f t="shared" si="1002"/>
        <v>1</v>
      </c>
      <c r="HP84" s="190">
        <f t="shared" si="1003"/>
        <v>1</v>
      </c>
      <c r="HQ84" s="190">
        <f t="shared" si="1004"/>
        <v>1</v>
      </c>
      <c r="HR84" s="190">
        <f t="shared" si="1005"/>
        <v>1</v>
      </c>
      <c r="HS84" s="190">
        <f t="shared" si="1006"/>
        <v>1</v>
      </c>
      <c r="HT84" s="200">
        <f t="shared" si="1007"/>
        <v>1</v>
      </c>
      <c r="HU84" s="210">
        <f t="shared" si="1008"/>
        <v>96900</v>
      </c>
      <c r="HV84" s="202">
        <f t="shared" si="1009"/>
        <v>0</v>
      </c>
      <c r="HY84" s="230"/>
      <c r="HZ84" s="171"/>
      <c r="IA84" s="212"/>
      <c r="IB84" s="228"/>
      <c r="IC84" s="207"/>
      <c r="ID84" s="229"/>
      <c r="IE84" s="244"/>
      <c r="IF84" s="209" t="e">
        <f t="shared" si="764"/>
        <v>#N/A</v>
      </c>
      <c r="IG84" s="199" t="e">
        <f t="shared" si="765"/>
        <v>#N/A</v>
      </c>
      <c r="IH84" s="200" t="e">
        <f t="shared" si="766"/>
        <v>#N/A</v>
      </c>
      <c r="II84" s="200">
        <f t="shared" si="767"/>
        <v>0</v>
      </c>
      <c r="IJ84" s="200">
        <f t="shared" si="768"/>
        <v>0</v>
      </c>
      <c r="IK84" s="200" t="e">
        <f t="shared" si="769"/>
        <v>#N/A</v>
      </c>
      <c r="IL84" s="210">
        <f t="shared" si="770"/>
        <v>0</v>
      </c>
      <c r="IM84" s="202">
        <f t="shared" si="771"/>
        <v>0</v>
      </c>
      <c r="IP84" s="230"/>
      <c r="IQ84" s="171"/>
      <c r="IR84" s="212"/>
      <c r="IS84" s="228"/>
      <c r="IT84" s="207"/>
      <c r="IU84" s="229"/>
      <c r="IV84" s="244"/>
      <c r="IW84" s="209" t="e">
        <f t="shared" si="772"/>
        <v>#N/A</v>
      </c>
      <c r="IX84" s="199" t="e">
        <f t="shared" si="773"/>
        <v>#N/A</v>
      </c>
      <c r="IY84" s="200" t="e">
        <f t="shared" si="774"/>
        <v>#N/A</v>
      </c>
      <c r="IZ84" s="200">
        <f t="shared" si="775"/>
        <v>0</v>
      </c>
      <c r="JA84" s="200">
        <f t="shared" si="776"/>
        <v>0</v>
      </c>
      <c r="JB84" s="200" t="e">
        <f t="shared" si="777"/>
        <v>#N/A</v>
      </c>
      <c r="JC84" s="210">
        <f t="shared" si="778"/>
        <v>0</v>
      </c>
      <c r="JD84" s="202">
        <f t="shared" si="779"/>
        <v>0</v>
      </c>
      <c r="JG84" s="230"/>
      <c r="JH84" s="171"/>
      <c r="JI84" s="212"/>
      <c r="JJ84" s="228"/>
      <c r="JK84" s="207"/>
      <c r="JL84" s="229"/>
      <c r="JM84" s="244"/>
      <c r="JN84" s="209" t="e">
        <f t="shared" si="780"/>
        <v>#N/A</v>
      </c>
      <c r="JO84" s="199" t="e">
        <f t="shared" si="781"/>
        <v>#N/A</v>
      </c>
      <c r="JP84" s="200" t="e">
        <f t="shared" si="782"/>
        <v>#N/A</v>
      </c>
      <c r="JQ84" s="200">
        <f t="shared" si="783"/>
        <v>0</v>
      </c>
      <c r="JR84" s="200">
        <f t="shared" si="784"/>
        <v>0</v>
      </c>
      <c r="JS84" s="200" t="e">
        <f t="shared" si="785"/>
        <v>#N/A</v>
      </c>
      <c r="JT84" s="210">
        <f t="shared" si="786"/>
        <v>0</v>
      </c>
      <c r="JU84" s="202">
        <f t="shared" si="787"/>
        <v>0</v>
      </c>
      <c r="JX84" s="230"/>
      <c r="JY84" s="171"/>
      <c r="JZ84" s="212"/>
      <c r="KA84" s="228"/>
      <c r="KB84" s="207"/>
      <c r="KC84" s="229"/>
      <c r="KD84" s="244"/>
      <c r="KE84" s="209" t="e">
        <f t="shared" si="788"/>
        <v>#N/A</v>
      </c>
      <c r="KF84" s="199" t="e">
        <f t="shared" si="789"/>
        <v>#N/A</v>
      </c>
      <c r="KG84" s="200" t="e">
        <f t="shared" si="790"/>
        <v>#N/A</v>
      </c>
      <c r="KH84" s="200">
        <f t="shared" si="791"/>
        <v>0</v>
      </c>
      <c r="KI84" s="200">
        <f t="shared" si="792"/>
        <v>0</v>
      </c>
      <c r="KJ84" s="200" t="e">
        <f t="shared" si="793"/>
        <v>#N/A</v>
      </c>
      <c r="KK84" s="210">
        <f t="shared" si="794"/>
        <v>0</v>
      </c>
      <c r="KL84" s="202">
        <f t="shared" si="795"/>
        <v>0</v>
      </c>
      <c r="KO84" s="230"/>
      <c r="KP84" s="171"/>
      <c r="KQ84" s="212"/>
      <c r="KR84" s="228"/>
      <c r="KS84" s="207"/>
      <c r="KT84" s="229"/>
      <c r="KU84" s="244"/>
      <c r="KV84" s="209" t="e">
        <f t="shared" si="796"/>
        <v>#N/A</v>
      </c>
      <c r="KW84" s="199" t="e">
        <f t="shared" si="797"/>
        <v>#N/A</v>
      </c>
      <c r="KX84" s="200" t="e">
        <f t="shared" si="798"/>
        <v>#N/A</v>
      </c>
      <c r="KY84" s="200">
        <f t="shared" si="799"/>
        <v>0</v>
      </c>
      <c r="KZ84" s="200">
        <f t="shared" si="800"/>
        <v>0</v>
      </c>
      <c r="LA84" s="200" t="e">
        <f t="shared" si="801"/>
        <v>#N/A</v>
      </c>
      <c r="LB84" s="210">
        <f t="shared" si="802"/>
        <v>0</v>
      </c>
      <c r="LC84" s="202">
        <f t="shared" si="803"/>
        <v>0</v>
      </c>
      <c r="LF84" s="230"/>
      <c r="LG84" s="171"/>
      <c r="LH84" s="212"/>
      <c r="LI84" s="228"/>
      <c r="LJ84" s="207"/>
      <c r="LK84" s="229"/>
      <c r="LL84" s="244"/>
      <c r="LM84" s="209" t="e">
        <f t="shared" si="804"/>
        <v>#N/A</v>
      </c>
      <c r="LN84" s="199" t="e">
        <f t="shared" si="805"/>
        <v>#N/A</v>
      </c>
      <c r="LO84" s="200" t="e">
        <f t="shared" si="806"/>
        <v>#N/A</v>
      </c>
      <c r="LP84" s="200">
        <f t="shared" si="807"/>
        <v>0</v>
      </c>
      <c r="LQ84" s="200">
        <f t="shared" si="808"/>
        <v>0</v>
      </c>
      <c r="LR84" s="200" t="e">
        <f t="shared" si="809"/>
        <v>#N/A</v>
      </c>
      <c r="LS84" s="210">
        <f t="shared" si="810"/>
        <v>0</v>
      </c>
      <c r="LT84" s="202">
        <f t="shared" si="811"/>
        <v>0</v>
      </c>
      <c r="LW84" s="230"/>
      <c r="LX84" s="171"/>
      <c r="LY84" s="212"/>
      <c r="LZ84" s="228"/>
      <c r="MA84" s="207"/>
      <c r="MB84" s="229"/>
      <c r="MC84" s="244"/>
      <c r="MD84" s="209" t="e">
        <f t="shared" si="812"/>
        <v>#N/A</v>
      </c>
      <c r="ME84" s="199" t="e">
        <f t="shared" si="813"/>
        <v>#N/A</v>
      </c>
      <c r="MF84" s="200" t="e">
        <f t="shared" si="814"/>
        <v>#N/A</v>
      </c>
      <c r="MG84" s="200">
        <f t="shared" si="815"/>
        <v>0</v>
      </c>
      <c r="MH84" s="200">
        <f t="shared" si="816"/>
        <v>0</v>
      </c>
      <c r="MI84" s="200" t="e">
        <f t="shared" si="817"/>
        <v>#N/A</v>
      </c>
      <c r="MJ84" s="210">
        <f t="shared" si="818"/>
        <v>0</v>
      </c>
      <c r="MK84" s="202">
        <f t="shared" si="819"/>
        <v>0</v>
      </c>
      <c r="MN84" s="230"/>
      <c r="MO84" s="171"/>
      <c r="MP84" s="212"/>
      <c r="MQ84" s="228"/>
      <c r="MR84" s="207"/>
      <c r="MS84" s="229"/>
      <c r="MT84" s="244"/>
      <c r="MU84" s="209" t="e">
        <f t="shared" si="820"/>
        <v>#N/A</v>
      </c>
      <c r="MV84" s="199" t="e">
        <f t="shared" si="821"/>
        <v>#N/A</v>
      </c>
      <c r="MW84" s="200" t="e">
        <f t="shared" si="822"/>
        <v>#N/A</v>
      </c>
      <c r="MX84" s="200">
        <f t="shared" si="823"/>
        <v>0</v>
      </c>
      <c r="MY84" s="200">
        <f t="shared" si="824"/>
        <v>0</v>
      </c>
      <c r="MZ84" s="200" t="e">
        <f t="shared" si="825"/>
        <v>#N/A</v>
      </c>
      <c r="NA84" s="210">
        <f t="shared" si="826"/>
        <v>0</v>
      </c>
      <c r="NB84" s="202">
        <f t="shared" si="827"/>
        <v>0</v>
      </c>
      <c r="NE84" s="230"/>
      <c r="NF84" s="171"/>
      <c r="NG84" s="212"/>
      <c r="NH84" s="228"/>
      <c r="NI84" s="207"/>
      <c r="NJ84" s="229"/>
      <c r="NK84" s="244"/>
      <c r="NL84" s="209" t="e">
        <f t="shared" si="828"/>
        <v>#N/A</v>
      </c>
      <c r="NM84" s="199" t="e">
        <f t="shared" si="829"/>
        <v>#N/A</v>
      </c>
      <c r="NN84" s="200" t="e">
        <f t="shared" si="830"/>
        <v>#N/A</v>
      </c>
      <c r="NO84" s="200">
        <f t="shared" si="831"/>
        <v>0</v>
      </c>
      <c r="NP84" s="200">
        <f t="shared" si="832"/>
        <v>0</v>
      </c>
      <c r="NQ84" s="200" t="e">
        <f t="shared" si="833"/>
        <v>#N/A</v>
      </c>
      <c r="NR84" s="210">
        <f t="shared" si="834"/>
        <v>0</v>
      </c>
      <c r="NS84" s="202">
        <f t="shared" si="835"/>
        <v>0</v>
      </c>
      <c r="NV84" s="230"/>
      <c r="NW84" s="171"/>
      <c r="NX84" s="212"/>
      <c r="NY84" s="228"/>
      <c r="NZ84" s="207"/>
      <c r="OA84" s="229"/>
      <c r="OB84" s="244"/>
      <c r="OC84" s="209" t="e">
        <f t="shared" si="836"/>
        <v>#N/A</v>
      </c>
      <c r="OD84" s="199" t="e">
        <f t="shared" si="837"/>
        <v>#N/A</v>
      </c>
      <c r="OE84" s="200" t="e">
        <f t="shared" si="838"/>
        <v>#N/A</v>
      </c>
      <c r="OF84" s="200">
        <f t="shared" si="839"/>
        <v>0</v>
      </c>
      <c r="OG84" s="200">
        <f t="shared" si="840"/>
        <v>0</v>
      </c>
      <c r="OH84" s="200" t="e">
        <f t="shared" si="841"/>
        <v>#N/A</v>
      </c>
      <c r="OI84" s="210">
        <f t="shared" si="842"/>
        <v>0</v>
      </c>
      <c r="OJ84" s="202">
        <f t="shared" si="843"/>
        <v>0</v>
      </c>
      <c r="OM84" s="230"/>
      <c r="ON84" s="171"/>
      <c r="OO84" s="212"/>
      <c r="OP84" s="228"/>
      <c r="OQ84" s="207"/>
      <c r="OR84" s="229"/>
      <c r="OS84" s="244"/>
      <c r="OT84" s="209" t="e">
        <f t="shared" si="844"/>
        <v>#N/A</v>
      </c>
      <c r="OU84" s="199" t="e">
        <f t="shared" si="845"/>
        <v>#N/A</v>
      </c>
      <c r="OV84" s="200" t="e">
        <f t="shared" si="846"/>
        <v>#N/A</v>
      </c>
      <c r="OW84" s="200">
        <f t="shared" si="847"/>
        <v>0</v>
      </c>
      <c r="OX84" s="200">
        <f t="shared" si="848"/>
        <v>0</v>
      </c>
      <c r="OY84" s="200" t="e">
        <f t="shared" si="849"/>
        <v>#N/A</v>
      </c>
      <c r="OZ84" s="210">
        <f t="shared" si="850"/>
        <v>0</v>
      </c>
      <c r="PA84" s="202">
        <f t="shared" si="851"/>
        <v>0</v>
      </c>
      <c r="PD84" s="230"/>
      <c r="PE84" s="171"/>
      <c r="PF84" s="212"/>
      <c r="PG84" s="228"/>
      <c r="PH84" s="207"/>
      <c r="PI84" s="229"/>
      <c r="PJ84" s="244"/>
      <c r="PK84" s="209" t="e">
        <f t="shared" si="852"/>
        <v>#N/A</v>
      </c>
      <c r="PL84" s="199" t="e">
        <f t="shared" si="853"/>
        <v>#N/A</v>
      </c>
      <c r="PM84" s="200" t="e">
        <f t="shared" si="854"/>
        <v>#N/A</v>
      </c>
      <c r="PN84" s="200">
        <f t="shared" si="855"/>
        <v>0</v>
      </c>
      <c r="PO84" s="200">
        <f t="shared" si="856"/>
        <v>0</v>
      </c>
      <c r="PP84" s="200" t="e">
        <f t="shared" si="857"/>
        <v>#N/A</v>
      </c>
      <c r="PQ84" s="210">
        <f t="shared" si="858"/>
        <v>0</v>
      </c>
      <c r="PR84" s="202">
        <f t="shared" si="859"/>
        <v>0</v>
      </c>
      <c r="PU84" s="230"/>
      <c r="PV84" s="171"/>
      <c r="PW84" s="212"/>
      <c r="PX84" s="228"/>
      <c r="PY84" s="207"/>
      <c r="PZ84" s="229"/>
      <c r="QA84" s="244"/>
      <c r="QB84" s="209" t="e">
        <f t="shared" si="860"/>
        <v>#N/A</v>
      </c>
      <c r="QC84" s="199" t="e">
        <f t="shared" si="861"/>
        <v>#N/A</v>
      </c>
      <c r="QD84" s="200" t="e">
        <f t="shared" si="862"/>
        <v>#N/A</v>
      </c>
      <c r="QE84" s="200">
        <f t="shared" si="863"/>
        <v>0</v>
      </c>
      <c r="QF84" s="200">
        <f t="shared" si="864"/>
        <v>0</v>
      </c>
      <c r="QG84" s="200" t="e">
        <f t="shared" si="865"/>
        <v>#N/A</v>
      </c>
      <c r="QH84" s="210">
        <f t="shared" si="866"/>
        <v>0</v>
      </c>
      <c r="QI84" s="202">
        <f t="shared" si="867"/>
        <v>0</v>
      </c>
      <c r="QL84" s="230"/>
      <c r="QM84" s="171"/>
      <c r="QN84" s="212"/>
      <c r="QO84" s="228"/>
      <c r="QP84" s="207"/>
      <c r="QQ84" s="229"/>
      <c r="QR84" s="244"/>
      <c r="QS84" s="209" t="e">
        <f t="shared" si="868"/>
        <v>#N/A</v>
      </c>
      <c r="QT84" s="199" t="e">
        <f t="shared" si="869"/>
        <v>#N/A</v>
      </c>
      <c r="QU84" s="200" t="e">
        <f t="shared" si="870"/>
        <v>#N/A</v>
      </c>
      <c r="QV84" s="200">
        <f t="shared" si="871"/>
        <v>0</v>
      </c>
      <c r="QW84" s="200">
        <f t="shared" si="872"/>
        <v>0</v>
      </c>
      <c r="QX84" s="200" t="e">
        <f t="shared" si="873"/>
        <v>#N/A</v>
      </c>
      <c r="QY84" s="210">
        <f t="shared" si="874"/>
        <v>0</v>
      </c>
      <c r="QZ84" s="202">
        <f t="shared" si="875"/>
        <v>0</v>
      </c>
      <c r="RC84" s="230"/>
      <c r="RD84" s="171"/>
      <c r="RE84" s="212"/>
      <c r="RF84" s="228"/>
      <c r="RG84" s="207"/>
      <c r="RH84" s="229"/>
      <c r="RI84" s="244"/>
      <c r="RJ84" s="209" t="e">
        <f t="shared" si="876"/>
        <v>#N/A</v>
      </c>
      <c r="RK84" s="199" t="e">
        <f t="shared" si="877"/>
        <v>#N/A</v>
      </c>
      <c r="RL84" s="200" t="e">
        <f t="shared" si="878"/>
        <v>#N/A</v>
      </c>
      <c r="RM84" s="200">
        <f t="shared" si="879"/>
        <v>0</v>
      </c>
      <c r="RN84" s="200">
        <f t="shared" si="880"/>
        <v>0</v>
      </c>
      <c r="RO84" s="200" t="e">
        <f t="shared" si="881"/>
        <v>#N/A</v>
      </c>
      <c r="RP84" s="210">
        <f t="shared" si="882"/>
        <v>0</v>
      </c>
      <c r="RQ84" s="202">
        <f t="shared" si="883"/>
        <v>0</v>
      </c>
      <c r="RT84" s="230"/>
      <c r="RU84" s="171"/>
      <c r="RV84" s="212"/>
      <c r="RW84" s="228"/>
      <c r="RX84" s="207"/>
      <c r="RY84" s="229"/>
      <c r="RZ84" s="244"/>
      <c r="SA84" s="209" t="e">
        <f t="shared" si="884"/>
        <v>#N/A</v>
      </c>
      <c r="SB84" s="199" t="e">
        <f t="shared" si="885"/>
        <v>#N/A</v>
      </c>
      <c r="SC84" s="200" t="e">
        <f t="shared" si="886"/>
        <v>#N/A</v>
      </c>
      <c r="SD84" s="200">
        <f t="shared" si="887"/>
        <v>0</v>
      </c>
      <c r="SE84" s="200">
        <f t="shared" si="888"/>
        <v>0</v>
      </c>
      <c r="SF84" s="200" t="e">
        <f t="shared" si="889"/>
        <v>#N/A</v>
      </c>
      <c r="SG84" s="210">
        <f t="shared" si="890"/>
        <v>0</v>
      </c>
      <c r="SH84" s="202">
        <f t="shared" si="891"/>
        <v>0</v>
      </c>
      <c r="SK84" s="230"/>
      <c r="SL84" s="171"/>
      <c r="SM84" s="212"/>
      <c r="SN84" s="228"/>
      <c r="SO84" s="207"/>
      <c r="SP84" s="229"/>
      <c r="SQ84" s="244"/>
      <c r="SR84" s="209" t="e">
        <f t="shared" si="892"/>
        <v>#N/A</v>
      </c>
      <c r="SS84" s="199" t="e">
        <f t="shared" si="893"/>
        <v>#N/A</v>
      </c>
      <c r="ST84" s="200" t="e">
        <f t="shared" si="894"/>
        <v>#N/A</v>
      </c>
      <c r="SU84" s="200">
        <f t="shared" si="895"/>
        <v>0</v>
      </c>
      <c r="SV84" s="200">
        <f t="shared" si="896"/>
        <v>0</v>
      </c>
      <c r="SW84" s="200" t="e">
        <f t="shared" si="897"/>
        <v>#N/A</v>
      </c>
      <c r="SX84" s="210">
        <f t="shared" si="898"/>
        <v>0</v>
      </c>
      <c r="SY84" s="202">
        <f t="shared" si="899"/>
        <v>0</v>
      </c>
    </row>
    <row r="85" spans="2:519" ht="87.75" customHeight="1" thickTop="1" thickBot="1">
      <c r="B85" s="203" t="s">
        <v>215</v>
      </c>
      <c r="C85" s="230">
        <v>7.6</v>
      </c>
      <c r="D85" s="171" t="s">
        <v>305</v>
      </c>
      <c r="E85" s="212" t="s">
        <v>222</v>
      </c>
      <c r="F85" s="228">
        <v>1</v>
      </c>
      <c r="G85" s="207">
        <v>0</v>
      </c>
      <c r="H85" s="229">
        <f t="shared" si="900"/>
        <v>0</v>
      </c>
      <c r="I85" s="244"/>
      <c r="L85" s="375" t="s">
        <v>215</v>
      </c>
      <c r="M85" s="403">
        <v>7.6</v>
      </c>
      <c r="N85" s="415" t="s">
        <v>305</v>
      </c>
      <c r="O85" s="383" t="s">
        <v>222</v>
      </c>
      <c r="P85" s="401">
        <v>1</v>
      </c>
      <c r="Q85" s="380">
        <v>110000</v>
      </c>
      <c r="R85" s="402">
        <f t="shared" si="901"/>
        <v>110000</v>
      </c>
      <c r="S85" s="162">
        <f t="shared" si="902"/>
        <v>1</v>
      </c>
      <c r="T85" s="190">
        <f t="shared" si="756"/>
        <v>1</v>
      </c>
      <c r="U85" s="190">
        <f t="shared" si="763"/>
        <v>1</v>
      </c>
      <c r="V85" s="190">
        <f t="shared" si="757"/>
        <v>1</v>
      </c>
      <c r="W85" s="190">
        <f t="shared" si="758"/>
        <v>1</v>
      </c>
      <c r="X85" s="200">
        <f t="shared" si="759"/>
        <v>1</v>
      </c>
      <c r="Y85" s="210">
        <f t="shared" si="760"/>
        <v>110000</v>
      </c>
      <c r="Z85" s="202">
        <f t="shared" si="761"/>
        <v>0</v>
      </c>
      <c r="AA85" s="185"/>
      <c r="AB85" s="185"/>
      <c r="AC85" s="375" t="s">
        <v>215</v>
      </c>
      <c r="AD85" s="403">
        <v>7.6</v>
      </c>
      <c r="AE85" s="415" t="s">
        <v>305</v>
      </c>
      <c r="AF85" s="383" t="s">
        <v>222</v>
      </c>
      <c r="AG85" s="401">
        <v>1</v>
      </c>
      <c r="AH85" s="380">
        <v>155625</v>
      </c>
      <c r="AI85" s="402">
        <f t="shared" si="903"/>
        <v>155625</v>
      </c>
      <c r="AJ85" s="162">
        <f t="shared" si="904"/>
        <v>1</v>
      </c>
      <c r="AK85" s="190">
        <f t="shared" si="905"/>
        <v>1</v>
      </c>
      <c r="AL85" s="190">
        <f t="shared" si="906"/>
        <v>1</v>
      </c>
      <c r="AM85" s="190">
        <f t="shared" si="907"/>
        <v>1</v>
      </c>
      <c r="AN85" s="190">
        <f t="shared" si="908"/>
        <v>1</v>
      </c>
      <c r="AO85" s="200">
        <f t="shared" si="909"/>
        <v>1</v>
      </c>
      <c r="AP85" s="210">
        <f t="shared" si="910"/>
        <v>155625</v>
      </c>
      <c r="AQ85" s="202">
        <f t="shared" si="911"/>
        <v>0</v>
      </c>
      <c r="AR85" s="185"/>
      <c r="AS85" s="185"/>
      <c r="AT85" s="461" t="s">
        <v>215</v>
      </c>
      <c r="AU85" s="478">
        <v>7.6</v>
      </c>
      <c r="AV85" s="171" t="s">
        <v>305</v>
      </c>
      <c r="AW85" s="453" t="s">
        <v>222</v>
      </c>
      <c r="AX85" s="464">
        <v>1</v>
      </c>
      <c r="AY85" s="455">
        <v>126000</v>
      </c>
      <c r="AZ85" s="466">
        <f t="shared" si="912"/>
        <v>126000</v>
      </c>
      <c r="BA85" s="162">
        <f t="shared" si="913"/>
        <v>1</v>
      </c>
      <c r="BB85" s="190">
        <f t="shared" si="914"/>
        <v>1</v>
      </c>
      <c r="BC85" s="190">
        <f t="shared" si="915"/>
        <v>1</v>
      </c>
      <c r="BD85" s="190">
        <f t="shared" si="916"/>
        <v>1</v>
      </c>
      <c r="BE85" s="190">
        <f t="shared" si="917"/>
        <v>1</v>
      </c>
      <c r="BF85" s="200">
        <f t="shared" si="918"/>
        <v>1</v>
      </c>
      <c r="BG85" s="210">
        <f t="shared" si="919"/>
        <v>126000</v>
      </c>
      <c r="BH85" s="202">
        <f t="shared" si="920"/>
        <v>0</v>
      </c>
      <c r="BK85" s="461" t="s">
        <v>215</v>
      </c>
      <c r="BL85" s="538">
        <v>7.6</v>
      </c>
      <c r="BM85" s="545" t="s">
        <v>305</v>
      </c>
      <c r="BN85" s="383" t="s">
        <v>222</v>
      </c>
      <c r="BO85" s="536">
        <v>1</v>
      </c>
      <c r="BP85" s="380">
        <v>132151.46999999997</v>
      </c>
      <c r="BQ85" s="537">
        <f t="shared" si="921"/>
        <v>132151.46999999997</v>
      </c>
      <c r="BR85" s="162">
        <f t="shared" si="922"/>
        <v>1</v>
      </c>
      <c r="BS85" s="190">
        <f t="shared" si="923"/>
        <v>1</v>
      </c>
      <c r="BT85" s="190">
        <f t="shared" si="924"/>
        <v>1</v>
      </c>
      <c r="BU85" s="190">
        <f t="shared" si="925"/>
        <v>1</v>
      </c>
      <c r="BV85" s="190">
        <f t="shared" si="926"/>
        <v>1</v>
      </c>
      <c r="BW85" s="200">
        <f t="shared" si="927"/>
        <v>1</v>
      </c>
      <c r="BX85" s="210">
        <f t="shared" si="928"/>
        <v>132151</v>
      </c>
      <c r="BY85" s="202">
        <f t="shared" si="929"/>
        <v>0.46999999997206032</v>
      </c>
      <c r="CB85" s="461" t="s">
        <v>215</v>
      </c>
      <c r="CC85" s="538">
        <v>7.6</v>
      </c>
      <c r="CD85" s="545" t="s">
        <v>305</v>
      </c>
      <c r="CE85" s="383" t="s">
        <v>222</v>
      </c>
      <c r="CF85" s="536">
        <v>1</v>
      </c>
      <c r="CG85" s="380">
        <v>120000</v>
      </c>
      <c r="CH85" s="537">
        <f t="shared" si="930"/>
        <v>120000</v>
      </c>
      <c r="CI85" s="162">
        <f t="shared" si="931"/>
        <v>1</v>
      </c>
      <c r="CJ85" s="190">
        <f t="shared" si="932"/>
        <v>1</v>
      </c>
      <c r="CK85" s="190">
        <f t="shared" si="933"/>
        <v>1</v>
      </c>
      <c r="CL85" s="190">
        <f t="shared" si="934"/>
        <v>1</v>
      </c>
      <c r="CM85" s="190">
        <f t="shared" si="935"/>
        <v>1</v>
      </c>
      <c r="CN85" s="200">
        <f t="shared" si="936"/>
        <v>1</v>
      </c>
      <c r="CO85" s="210">
        <f t="shared" si="937"/>
        <v>120000</v>
      </c>
      <c r="CP85" s="202">
        <f t="shared" si="938"/>
        <v>0</v>
      </c>
      <c r="CS85" s="461" t="s">
        <v>215</v>
      </c>
      <c r="CT85" s="538">
        <v>7.6</v>
      </c>
      <c r="CU85" s="545" t="s">
        <v>305</v>
      </c>
      <c r="CV85" s="383" t="s">
        <v>222</v>
      </c>
      <c r="CW85" s="536">
        <v>1</v>
      </c>
      <c r="CX85" s="565">
        <v>92621</v>
      </c>
      <c r="CY85" s="537">
        <f t="shared" si="939"/>
        <v>92621</v>
      </c>
      <c r="CZ85" s="162">
        <f t="shared" si="940"/>
        <v>1</v>
      </c>
      <c r="DA85" s="190">
        <f t="shared" si="941"/>
        <v>1</v>
      </c>
      <c r="DB85" s="190">
        <f t="shared" si="942"/>
        <v>1</v>
      </c>
      <c r="DC85" s="190">
        <f t="shared" si="943"/>
        <v>1</v>
      </c>
      <c r="DD85" s="190">
        <f t="shared" si="944"/>
        <v>1</v>
      </c>
      <c r="DE85" s="200">
        <f t="shared" si="945"/>
        <v>1</v>
      </c>
      <c r="DF85" s="210">
        <f t="shared" si="946"/>
        <v>92621</v>
      </c>
      <c r="DG85" s="202">
        <f t="shared" si="947"/>
        <v>0</v>
      </c>
      <c r="DJ85" s="461" t="s">
        <v>215</v>
      </c>
      <c r="DK85" s="538">
        <v>7.6</v>
      </c>
      <c r="DL85" s="545" t="s">
        <v>305</v>
      </c>
      <c r="DM85" s="383" t="s">
        <v>222</v>
      </c>
      <c r="DN85" s="536">
        <v>1</v>
      </c>
      <c r="DO85" s="380">
        <v>132118.788</v>
      </c>
      <c r="DP85" s="537">
        <f t="shared" si="948"/>
        <v>132118.788</v>
      </c>
      <c r="DQ85" s="162">
        <f t="shared" si="949"/>
        <v>1</v>
      </c>
      <c r="DR85" s="190">
        <f t="shared" si="950"/>
        <v>1</v>
      </c>
      <c r="DS85" s="190">
        <f t="shared" si="951"/>
        <v>1</v>
      </c>
      <c r="DT85" s="190">
        <f t="shared" si="952"/>
        <v>1</v>
      </c>
      <c r="DU85" s="190">
        <f t="shared" si="953"/>
        <v>1</v>
      </c>
      <c r="DV85" s="200">
        <f t="shared" si="954"/>
        <v>1</v>
      </c>
      <c r="DW85" s="210">
        <f t="shared" si="955"/>
        <v>132119</v>
      </c>
      <c r="DX85" s="202">
        <f t="shared" si="956"/>
        <v>-0.21199999999953434</v>
      </c>
      <c r="EA85" s="461" t="s">
        <v>215</v>
      </c>
      <c r="EB85" s="538">
        <v>7.6</v>
      </c>
      <c r="EC85" s="545" t="s">
        <v>305</v>
      </c>
      <c r="ED85" s="383" t="s">
        <v>222</v>
      </c>
      <c r="EE85" s="536">
        <v>1</v>
      </c>
      <c r="EF85" s="380">
        <v>97300</v>
      </c>
      <c r="EG85" s="381">
        <f t="shared" si="762"/>
        <v>97300</v>
      </c>
      <c r="EH85" s="162">
        <f t="shared" si="957"/>
        <v>1</v>
      </c>
      <c r="EI85" s="190">
        <f t="shared" si="958"/>
        <v>1</v>
      </c>
      <c r="EJ85" s="190">
        <f t="shared" si="959"/>
        <v>1</v>
      </c>
      <c r="EK85" s="190">
        <f t="shared" si="960"/>
        <v>1</v>
      </c>
      <c r="EL85" s="190">
        <f t="shared" si="961"/>
        <v>1</v>
      </c>
      <c r="EM85" s="200">
        <f t="shared" si="962"/>
        <v>1</v>
      </c>
      <c r="EN85" s="210">
        <f t="shared" si="963"/>
        <v>97300</v>
      </c>
      <c r="EO85" s="202">
        <f t="shared" si="964"/>
        <v>0</v>
      </c>
      <c r="ER85" s="461" t="s">
        <v>215</v>
      </c>
      <c r="ES85" s="538">
        <v>7.6</v>
      </c>
      <c r="ET85" s="545" t="s">
        <v>305</v>
      </c>
      <c r="EU85" s="383" t="s">
        <v>222</v>
      </c>
      <c r="EV85" s="536">
        <v>1</v>
      </c>
      <c r="EW85" s="380">
        <v>131494</v>
      </c>
      <c r="EX85" s="537">
        <f t="shared" si="965"/>
        <v>131494</v>
      </c>
      <c r="EY85" s="162">
        <f t="shared" si="966"/>
        <v>1</v>
      </c>
      <c r="EZ85" s="190">
        <f t="shared" si="967"/>
        <v>1</v>
      </c>
      <c r="FA85" s="190">
        <f t="shared" si="968"/>
        <v>1</v>
      </c>
      <c r="FB85" s="190">
        <f t="shared" si="969"/>
        <v>1</v>
      </c>
      <c r="FC85" s="190">
        <f t="shared" si="970"/>
        <v>1</v>
      </c>
      <c r="FD85" s="200">
        <f t="shared" si="971"/>
        <v>1</v>
      </c>
      <c r="FE85" s="210">
        <f t="shared" si="972"/>
        <v>131494</v>
      </c>
      <c r="FF85" s="202">
        <f t="shared" si="973"/>
        <v>0</v>
      </c>
      <c r="FI85" s="461" t="s">
        <v>215</v>
      </c>
      <c r="FJ85" s="538">
        <v>7.6</v>
      </c>
      <c r="FK85" s="545" t="s">
        <v>305</v>
      </c>
      <c r="FL85" s="383" t="s">
        <v>222</v>
      </c>
      <c r="FM85" s="536">
        <v>1</v>
      </c>
      <c r="FN85" s="380">
        <v>68827</v>
      </c>
      <c r="FO85" s="537">
        <f t="shared" si="974"/>
        <v>68827</v>
      </c>
      <c r="FP85" s="162">
        <f t="shared" si="975"/>
        <v>1</v>
      </c>
      <c r="FQ85" s="190">
        <f t="shared" si="976"/>
        <v>1</v>
      </c>
      <c r="FR85" s="190">
        <f t="shared" si="977"/>
        <v>1</v>
      </c>
      <c r="FS85" s="190">
        <f t="shared" si="978"/>
        <v>1</v>
      </c>
      <c r="FT85" s="190">
        <f t="shared" si="979"/>
        <v>1</v>
      </c>
      <c r="FU85" s="200">
        <f t="shared" si="980"/>
        <v>1</v>
      </c>
      <c r="FV85" s="210">
        <f t="shared" si="981"/>
        <v>68827</v>
      </c>
      <c r="FW85" s="202">
        <f t="shared" si="982"/>
        <v>0</v>
      </c>
      <c r="FZ85" s="461" t="s">
        <v>215</v>
      </c>
      <c r="GA85" s="538">
        <v>7.6</v>
      </c>
      <c r="GB85" s="545" t="s">
        <v>305</v>
      </c>
      <c r="GC85" s="383" t="s">
        <v>222</v>
      </c>
      <c r="GD85" s="536">
        <v>1</v>
      </c>
      <c r="GE85" s="582">
        <v>126480</v>
      </c>
      <c r="GF85" s="537">
        <f t="shared" si="983"/>
        <v>126480</v>
      </c>
      <c r="GG85" s="162">
        <f t="shared" si="984"/>
        <v>1</v>
      </c>
      <c r="GH85" s="190">
        <f t="shared" si="985"/>
        <v>1</v>
      </c>
      <c r="GI85" s="190">
        <f t="shared" si="986"/>
        <v>1</v>
      </c>
      <c r="GJ85" s="190">
        <f t="shared" si="987"/>
        <v>1</v>
      </c>
      <c r="GK85" s="190">
        <f t="shared" si="988"/>
        <v>1</v>
      </c>
      <c r="GL85" s="200">
        <f t="shared" si="989"/>
        <v>1</v>
      </c>
      <c r="GM85" s="210">
        <f t="shared" si="990"/>
        <v>126480</v>
      </c>
      <c r="GN85" s="202">
        <f t="shared" si="991"/>
        <v>0</v>
      </c>
      <c r="GQ85" s="461" t="s">
        <v>215</v>
      </c>
      <c r="GR85" s="538">
        <v>7.6</v>
      </c>
      <c r="GS85" s="545" t="s">
        <v>305</v>
      </c>
      <c r="GT85" s="383" t="s">
        <v>222</v>
      </c>
      <c r="GU85" s="536">
        <v>1</v>
      </c>
      <c r="GV85" s="380">
        <v>120000</v>
      </c>
      <c r="GW85" s="537">
        <f t="shared" si="992"/>
        <v>120000</v>
      </c>
      <c r="GX85" s="162">
        <f t="shared" si="993"/>
        <v>1</v>
      </c>
      <c r="GY85" s="190">
        <f t="shared" si="994"/>
        <v>1</v>
      </c>
      <c r="GZ85" s="190">
        <f t="shared" si="995"/>
        <v>1</v>
      </c>
      <c r="HA85" s="190">
        <f t="shared" si="996"/>
        <v>1</v>
      </c>
      <c r="HB85" s="190">
        <f t="shared" si="997"/>
        <v>1</v>
      </c>
      <c r="HC85" s="200">
        <f t="shared" si="998"/>
        <v>1</v>
      </c>
      <c r="HD85" s="210">
        <f t="shared" si="999"/>
        <v>120000</v>
      </c>
      <c r="HE85" s="202">
        <f t="shared" si="1000"/>
        <v>0</v>
      </c>
      <c r="HH85" s="461" t="s">
        <v>215</v>
      </c>
      <c r="HI85" s="538">
        <v>7.6</v>
      </c>
      <c r="HJ85" s="545" t="s">
        <v>305</v>
      </c>
      <c r="HK85" s="383" t="s">
        <v>222</v>
      </c>
      <c r="HL85" s="536">
        <v>1</v>
      </c>
      <c r="HM85" s="380">
        <v>119699.99999999999</v>
      </c>
      <c r="HN85" s="537">
        <f t="shared" si="1001"/>
        <v>119699.99999999999</v>
      </c>
      <c r="HO85" s="162">
        <f t="shared" si="1002"/>
        <v>1</v>
      </c>
      <c r="HP85" s="190">
        <f t="shared" si="1003"/>
        <v>1</v>
      </c>
      <c r="HQ85" s="190">
        <f t="shared" si="1004"/>
        <v>1</v>
      </c>
      <c r="HR85" s="190">
        <f t="shared" si="1005"/>
        <v>1</v>
      </c>
      <c r="HS85" s="190">
        <f t="shared" si="1006"/>
        <v>1</v>
      </c>
      <c r="HT85" s="200">
        <f t="shared" si="1007"/>
        <v>1</v>
      </c>
      <c r="HU85" s="210">
        <f t="shared" si="1008"/>
        <v>119700</v>
      </c>
      <c r="HV85" s="202">
        <f t="shared" si="1009"/>
        <v>0</v>
      </c>
      <c r="HY85" s="230"/>
      <c r="HZ85" s="171"/>
      <c r="IA85" s="212"/>
      <c r="IB85" s="228"/>
      <c r="IC85" s="207"/>
      <c r="ID85" s="229"/>
      <c r="IE85" s="244"/>
      <c r="IF85" s="209" t="e">
        <f t="shared" si="764"/>
        <v>#N/A</v>
      </c>
      <c r="IG85" s="199" t="e">
        <f t="shared" si="765"/>
        <v>#N/A</v>
      </c>
      <c r="IH85" s="200" t="e">
        <f t="shared" si="766"/>
        <v>#N/A</v>
      </c>
      <c r="II85" s="200">
        <f t="shared" si="767"/>
        <v>0</v>
      </c>
      <c r="IJ85" s="200">
        <f t="shared" si="768"/>
        <v>0</v>
      </c>
      <c r="IK85" s="200" t="e">
        <f t="shared" si="769"/>
        <v>#N/A</v>
      </c>
      <c r="IL85" s="210">
        <f t="shared" si="770"/>
        <v>0</v>
      </c>
      <c r="IM85" s="202">
        <f t="shared" si="771"/>
        <v>0</v>
      </c>
      <c r="IP85" s="230"/>
      <c r="IQ85" s="171"/>
      <c r="IR85" s="212"/>
      <c r="IS85" s="228"/>
      <c r="IT85" s="207"/>
      <c r="IU85" s="229"/>
      <c r="IV85" s="244"/>
      <c r="IW85" s="209" t="e">
        <f t="shared" si="772"/>
        <v>#N/A</v>
      </c>
      <c r="IX85" s="199" t="e">
        <f t="shared" si="773"/>
        <v>#N/A</v>
      </c>
      <c r="IY85" s="200" t="e">
        <f t="shared" si="774"/>
        <v>#N/A</v>
      </c>
      <c r="IZ85" s="200">
        <f t="shared" si="775"/>
        <v>0</v>
      </c>
      <c r="JA85" s="200">
        <f t="shared" si="776"/>
        <v>0</v>
      </c>
      <c r="JB85" s="200" t="e">
        <f t="shared" si="777"/>
        <v>#N/A</v>
      </c>
      <c r="JC85" s="210">
        <f t="shared" si="778"/>
        <v>0</v>
      </c>
      <c r="JD85" s="202">
        <f t="shared" si="779"/>
        <v>0</v>
      </c>
      <c r="JG85" s="230"/>
      <c r="JH85" s="171"/>
      <c r="JI85" s="212"/>
      <c r="JJ85" s="228"/>
      <c r="JK85" s="207"/>
      <c r="JL85" s="229"/>
      <c r="JM85" s="244"/>
      <c r="JN85" s="209" t="e">
        <f t="shared" si="780"/>
        <v>#N/A</v>
      </c>
      <c r="JO85" s="199" t="e">
        <f t="shared" si="781"/>
        <v>#N/A</v>
      </c>
      <c r="JP85" s="200" t="e">
        <f t="shared" si="782"/>
        <v>#N/A</v>
      </c>
      <c r="JQ85" s="200">
        <f t="shared" si="783"/>
        <v>0</v>
      </c>
      <c r="JR85" s="200">
        <f t="shared" si="784"/>
        <v>0</v>
      </c>
      <c r="JS85" s="200" t="e">
        <f t="shared" si="785"/>
        <v>#N/A</v>
      </c>
      <c r="JT85" s="210">
        <f t="shared" si="786"/>
        <v>0</v>
      </c>
      <c r="JU85" s="202">
        <f t="shared" si="787"/>
        <v>0</v>
      </c>
      <c r="JX85" s="230"/>
      <c r="JY85" s="171"/>
      <c r="JZ85" s="212"/>
      <c r="KA85" s="228"/>
      <c r="KB85" s="207"/>
      <c r="KC85" s="229"/>
      <c r="KD85" s="244"/>
      <c r="KE85" s="209" t="e">
        <f t="shared" si="788"/>
        <v>#N/A</v>
      </c>
      <c r="KF85" s="199" t="e">
        <f t="shared" si="789"/>
        <v>#N/A</v>
      </c>
      <c r="KG85" s="200" t="e">
        <f t="shared" si="790"/>
        <v>#N/A</v>
      </c>
      <c r="KH85" s="200">
        <f t="shared" si="791"/>
        <v>0</v>
      </c>
      <c r="KI85" s="200">
        <f t="shared" si="792"/>
        <v>0</v>
      </c>
      <c r="KJ85" s="200" t="e">
        <f t="shared" si="793"/>
        <v>#N/A</v>
      </c>
      <c r="KK85" s="210">
        <f t="shared" si="794"/>
        <v>0</v>
      </c>
      <c r="KL85" s="202">
        <f t="shared" si="795"/>
        <v>0</v>
      </c>
      <c r="KO85" s="230"/>
      <c r="KP85" s="171"/>
      <c r="KQ85" s="212"/>
      <c r="KR85" s="228"/>
      <c r="KS85" s="207"/>
      <c r="KT85" s="229"/>
      <c r="KU85" s="244"/>
      <c r="KV85" s="209" t="e">
        <f t="shared" si="796"/>
        <v>#N/A</v>
      </c>
      <c r="KW85" s="199" t="e">
        <f t="shared" si="797"/>
        <v>#N/A</v>
      </c>
      <c r="KX85" s="200" t="e">
        <f t="shared" si="798"/>
        <v>#N/A</v>
      </c>
      <c r="KY85" s="200">
        <f t="shared" si="799"/>
        <v>0</v>
      </c>
      <c r="KZ85" s="200">
        <f t="shared" si="800"/>
        <v>0</v>
      </c>
      <c r="LA85" s="200" t="e">
        <f t="shared" si="801"/>
        <v>#N/A</v>
      </c>
      <c r="LB85" s="210">
        <f t="shared" si="802"/>
        <v>0</v>
      </c>
      <c r="LC85" s="202">
        <f t="shared" si="803"/>
        <v>0</v>
      </c>
      <c r="LF85" s="230"/>
      <c r="LG85" s="171"/>
      <c r="LH85" s="212"/>
      <c r="LI85" s="228"/>
      <c r="LJ85" s="207"/>
      <c r="LK85" s="229"/>
      <c r="LL85" s="244"/>
      <c r="LM85" s="209" t="e">
        <f t="shared" si="804"/>
        <v>#N/A</v>
      </c>
      <c r="LN85" s="199" t="e">
        <f t="shared" si="805"/>
        <v>#N/A</v>
      </c>
      <c r="LO85" s="200" t="e">
        <f t="shared" si="806"/>
        <v>#N/A</v>
      </c>
      <c r="LP85" s="200">
        <f t="shared" si="807"/>
        <v>0</v>
      </c>
      <c r="LQ85" s="200">
        <f t="shared" si="808"/>
        <v>0</v>
      </c>
      <c r="LR85" s="200" t="e">
        <f t="shared" si="809"/>
        <v>#N/A</v>
      </c>
      <c r="LS85" s="210">
        <f t="shared" si="810"/>
        <v>0</v>
      </c>
      <c r="LT85" s="202">
        <f t="shared" si="811"/>
        <v>0</v>
      </c>
      <c r="LW85" s="230"/>
      <c r="LX85" s="171"/>
      <c r="LY85" s="212"/>
      <c r="LZ85" s="228"/>
      <c r="MA85" s="207"/>
      <c r="MB85" s="229"/>
      <c r="MC85" s="244"/>
      <c r="MD85" s="209" t="e">
        <f t="shared" si="812"/>
        <v>#N/A</v>
      </c>
      <c r="ME85" s="199" t="e">
        <f t="shared" si="813"/>
        <v>#N/A</v>
      </c>
      <c r="MF85" s="200" t="e">
        <f t="shared" si="814"/>
        <v>#N/A</v>
      </c>
      <c r="MG85" s="200">
        <f t="shared" si="815"/>
        <v>0</v>
      </c>
      <c r="MH85" s="200">
        <f t="shared" si="816"/>
        <v>0</v>
      </c>
      <c r="MI85" s="200" t="e">
        <f t="shared" si="817"/>
        <v>#N/A</v>
      </c>
      <c r="MJ85" s="210">
        <f t="shared" si="818"/>
        <v>0</v>
      </c>
      <c r="MK85" s="202">
        <f t="shared" si="819"/>
        <v>0</v>
      </c>
      <c r="MN85" s="230"/>
      <c r="MO85" s="171"/>
      <c r="MP85" s="212"/>
      <c r="MQ85" s="228"/>
      <c r="MR85" s="207"/>
      <c r="MS85" s="229"/>
      <c r="MT85" s="244"/>
      <c r="MU85" s="209" t="e">
        <f t="shared" si="820"/>
        <v>#N/A</v>
      </c>
      <c r="MV85" s="199" t="e">
        <f t="shared" si="821"/>
        <v>#N/A</v>
      </c>
      <c r="MW85" s="200" t="e">
        <f t="shared" si="822"/>
        <v>#N/A</v>
      </c>
      <c r="MX85" s="200">
        <f t="shared" si="823"/>
        <v>0</v>
      </c>
      <c r="MY85" s="200">
        <f t="shared" si="824"/>
        <v>0</v>
      </c>
      <c r="MZ85" s="200" t="e">
        <f t="shared" si="825"/>
        <v>#N/A</v>
      </c>
      <c r="NA85" s="210">
        <f t="shared" si="826"/>
        <v>0</v>
      </c>
      <c r="NB85" s="202">
        <f t="shared" si="827"/>
        <v>0</v>
      </c>
      <c r="NE85" s="230"/>
      <c r="NF85" s="171"/>
      <c r="NG85" s="212"/>
      <c r="NH85" s="228"/>
      <c r="NI85" s="207"/>
      <c r="NJ85" s="229"/>
      <c r="NK85" s="244"/>
      <c r="NL85" s="209" t="e">
        <f t="shared" si="828"/>
        <v>#N/A</v>
      </c>
      <c r="NM85" s="199" t="e">
        <f t="shared" si="829"/>
        <v>#N/A</v>
      </c>
      <c r="NN85" s="200" t="e">
        <f t="shared" si="830"/>
        <v>#N/A</v>
      </c>
      <c r="NO85" s="200">
        <f t="shared" si="831"/>
        <v>0</v>
      </c>
      <c r="NP85" s="200">
        <f t="shared" si="832"/>
        <v>0</v>
      </c>
      <c r="NQ85" s="200" t="e">
        <f t="shared" si="833"/>
        <v>#N/A</v>
      </c>
      <c r="NR85" s="210">
        <f t="shared" si="834"/>
        <v>0</v>
      </c>
      <c r="NS85" s="202">
        <f t="shared" si="835"/>
        <v>0</v>
      </c>
      <c r="NV85" s="230"/>
      <c r="NW85" s="171"/>
      <c r="NX85" s="212"/>
      <c r="NY85" s="228"/>
      <c r="NZ85" s="207"/>
      <c r="OA85" s="229"/>
      <c r="OB85" s="244"/>
      <c r="OC85" s="209" t="e">
        <f t="shared" si="836"/>
        <v>#N/A</v>
      </c>
      <c r="OD85" s="199" t="e">
        <f t="shared" si="837"/>
        <v>#N/A</v>
      </c>
      <c r="OE85" s="200" t="e">
        <f t="shared" si="838"/>
        <v>#N/A</v>
      </c>
      <c r="OF85" s="200">
        <f t="shared" si="839"/>
        <v>0</v>
      </c>
      <c r="OG85" s="200">
        <f t="shared" si="840"/>
        <v>0</v>
      </c>
      <c r="OH85" s="200" t="e">
        <f t="shared" si="841"/>
        <v>#N/A</v>
      </c>
      <c r="OI85" s="210">
        <f t="shared" si="842"/>
        <v>0</v>
      </c>
      <c r="OJ85" s="202">
        <f t="shared" si="843"/>
        <v>0</v>
      </c>
      <c r="OM85" s="230"/>
      <c r="ON85" s="171"/>
      <c r="OO85" s="212"/>
      <c r="OP85" s="228"/>
      <c r="OQ85" s="207"/>
      <c r="OR85" s="229"/>
      <c r="OS85" s="244"/>
      <c r="OT85" s="209" t="e">
        <f t="shared" si="844"/>
        <v>#N/A</v>
      </c>
      <c r="OU85" s="199" t="e">
        <f t="shared" si="845"/>
        <v>#N/A</v>
      </c>
      <c r="OV85" s="200" t="e">
        <f t="shared" si="846"/>
        <v>#N/A</v>
      </c>
      <c r="OW85" s="200">
        <f t="shared" si="847"/>
        <v>0</v>
      </c>
      <c r="OX85" s="200">
        <f t="shared" si="848"/>
        <v>0</v>
      </c>
      <c r="OY85" s="200" t="e">
        <f t="shared" si="849"/>
        <v>#N/A</v>
      </c>
      <c r="OZ85" s="210">
        <f t="shared" si="850"/>
        <v>0</v>
      </c>
      <c r="PA85" s="202">
        <f t="shared" si="851"/>
        <v>0</v>
      </c>
      <c r="PD85" s="230"/>
      <c r="PE85" s="171"/>
      <c r="PF85" s="212"/>
      <c r="PG85" s="228"/>
      <c r="PH85" s="207"/>
      <c r="PI85" s="229"/>
      <c r="PJ85" s="244"/>
      <c r="PK85" s="209" t="e">
        <f t="shared" si="852"/>
        <v>#N/A</v>
      </c>
      <c r="PL85" s="199" t="e">
        <f t="shared" si="853"/>
        <v>#N/A</v>
      </c>
      <c r="PM85" s="200" t="e">
        <f t="shared" si="854"/>
        <v>#N/A</v>
      </c>
      <c r="PN85" s="200">
        <f t="shared" si="855"/>
        <v>0</v>
      </c>
      <c r="PO85" s="200">
        <f t="shared" si="856"/>
        <v>0</v>
      </c>
      <c r="PP85" s="200" t="e">
        <f t="shared" si="857"/>
        <v>#N/A</v>
      </c>
      <c r="PQ85" s="210">
        <f t="shared" si="858"/>
        <v>0</v>
      </c>
      <c r="PR85" s="202">
        <f t="shared" si="859"/>
        <v>0</v>
      </c>
      <c r="PU85" s="230"/>
      <c r="PV85" s="171"/>
      <c r="PW85" s="212"/>
      <c r="PX85" s="228"/>
      <c r="PY85" s="207"/>
      <c r="PZ85" s="229"/>
      <c r="QA85" s="244"/>
      <c r="QB85" s="209" t="e">
        <f t="shared" si="860"/>
        <v>#N/A</v>
      </c>
      <c r="QC85" s="199" t="e">
        <f t="shared" si="861"/>
        <v>#N/A</v>
      </c>
      <c r="QD85" s="200" t="e">
        <f t="shared" si="862"/>
        <v>#N/A</v>
      </c>
      <c r="QE85" s="200">
        <f t="shared" si="863"/>
        <v>0</v>
      </c>
      <c r="QF85" s="200">
        <f t="shared" si="864"/>
        <v>0</v>
      </c>
      <c r="QG85" s="200" t="e">
        <f t="shared" si="865"/>
        <v>#N/A</v>
      </c>
      <c r="QH85" s="210">
        <f t="shared" si="866"/>
        <v>0</v>
      </c>
      <c r="QI85" s="202">
        <f t="shared" si="867"/>
        <v>0</v>
      </c>
      <c r="QL85" s="230"/>
      <c r="QM85" s="171"/>
      <c r="QN85" s="212"/>
      <c r="QO85" s="228"/>
      <c r="QP85" s="207"/>
      <c r="QQ85" s="229"/>
      <c r="QR85" s="244"/>
      <c r="QS85" s="209" t="e">
        <f t="shared" si="868"/>
        <v>#N/A</v>
      </c>
      <c r="QT85" s="199" t="e">
        <f t="shared" si="869"/>
        <v>#N/A</v>
      </c>
      <c r="QU85" s="200" t="e">
        <f t="shared" si="870"/>
        <v>#N/A</v>
      </c>
      <c r="QV85" s="200">
        <f t="shared" si="871"/>
        <v>0</v>
      </c>
      <c r="QW85" s="200">
        <f t="shared" si="872"/>
        <v>0</v>
      </c>
      <c r="QX85" s="200" t="e">
        <f t="shared" si="873"/>
        <v>#N/A</v>
      </c>
      <c r="QY85" s="210">
        <f t="shared" si="874"/>
        <v>0</v>
      </c>
      <c r="QZ85" s="202">
        <f t="shared" si="875"/>
        <v>0</v>
      </c>
      <c r="RC85" s="230"/>
      <c r="RD85" s="171"/>
      <c r="RE85" s="212"/>
      <c r="RF85" s="228"/>
      <c r="RG85" s="207"/>
      <c r="RH85" s="229"/>
      <c r="RI85" s="244"/>
      <c r="RJ85" s="209" t="e">
        <f t="shared" si="876"/>
        <v>#N/A</v>
      </c>
      <c r="RK85" s="199" t="e">
        <f t="shared" si="877"/>
        <v>#N/A</v>
      </c>
      <c r="RL85" s="200" t="e">
        <f t="shared" si="878"/>
        <v>#N/A</v>
      </c>
      <c r="RM85" s="200">
        <f t="shared" si="879"/>
        <v>0</v>
      </c>
      <c r="RN85" s="200">
        <f t="shared" si="880"/>
        <v>0</v>
      </c>
      <c r="RO85" s="200" t="e">
        <f t="shared" si="881"/>
        <v>#N/A</v>
      </c>
      <c r="RP85" s="210">
        <f t="shared" si="882"/>
        <v>0</v>
      </c>
      <c r="RQ85" s="202">
        <f t="shared" si="883"/>
        <v>0</v>
      </c>
      <c r="RT85" s="230"/>
      <c r="RU85" s="171"/>
      <c r="RV85" s="212"/>
      <c r="RW85" s="228"/>
      <c r="RX85" s="207"/>
      <c r="RY85" s="229"/>
      <c r="RZ85" s="244"/>
      <c r="SA85" s="209" t="e">
        <f t="shared" si="884"/>
        <v>#N/A</v>
      </c>
      <c r="SB85" s="199" t="e">
        <f t="shared" si="885"/>
        <v>#N/A</v>
      </c>
      <c r="SC85" s="200" t="e">
        <f t="shared" si="886"/>
        <v>#N/A</v>
      </c>
      <c r="SD85" s="200">
        <f t="shared" si="887"/>
        <v>0</v>
      </c>
      <c r="SE85" s="200">
        <f t="shared" si="888"/>
        <v>0</v>
      </c>
      <c r="SF85" s="200" t="e">
        <f t="shared" si="889"/>
        <v>#N/A</v>
      </c>
      <c r="SG85" s="210">
        <f t="shared" si="890"/>
        <v>0</v>
      </c>
      <c r="SH85" s="202">
        <f t="shared" si="891"/>
        <v>0</v>
      </c>
      <c r="SK85" s="230"/>
      <c r="SL85" s="171"/>
      <c r="SM85" s="212"/>
      <c r="SN85" s="228"/>
      <c r="SO85" s="207"/>
      <c r="SP85" s="229"/>
      <c r="SQ85" s="244"/>
      <c r="SR85" s="209" t="e">
        <f t="shared" si="892"/>
        <v>#N/A</v>
      </c>
      <c r="SS85" s="199" t="e">
        <f t="shared" si="893"/>
        <v>#N/A</v>
      </c>
      <c r="ST85" s="200" t="e">
        <f t="shared" si="894"/>
        <v>#N/A</v>
      </c>
      <c r="SU85" s="200">
        <f t="shared" si="895"/>
        <v>0</v>
      </c>
      <c r="SV85" s="200">
        <f t="shared" si="896"/>
        <v>0</v>
      </c>
      <c r="SW85" s="200" t="e">
        <f t="shared" si="897"/>
        <v>#N/A</v>
      </c>
      <c r="SX85" s="210">
        <f t="shared" si="898"/>
        <v>0</v>
      </c>
      <c r="SY85" s="202">
        <f t="shared" si="899"/>
        <v>0</v>
      </c>
    </row>
    <row r="86" spans="2:519" ht="17.25" thickTop="1" thickBot="1">
      <c r="B86" s="165"/>
      <c r="C86" s="166" t="s">
        <v>189</v>
      </c>
      <c r="D86" s="226" t="s">
        <v>306</v>
      </c>
      <c r="E86" s="214"/>
      <c r="F86" s="215"/>
      <c r="G86" s="207">
        <v>0</v>
      </c>
      <c r="H86" s="216"/>
      <c r="I86" s="244"/>
      <c r="L86" s="369"/>
      <c r="M86" s="384" t="s">
        <v>189</v>
      </c>
      <c r="N86" s="399" t="s">
        <v>306</v>
      </c>
      <c r="O86" s="386"/>
      <c r="P86" s="387"/>
      <c r="Q86" s="380"/>
      <c r="R86" s="388"/>
      <c r="S86" s="162"/>
      <c r="T86" s="190"/>
      <c r="U86" s="190"/>
      <c r="V86" s="190"/>
      <c r="W86" s="190"/>
      <c r="X86" s="200"/>
      <c r="Y86" s="210"/>
      <c r="Z86" s="202"/>
      <c r="AA86" s="185"/>
      <c r="AB86" s="185"/>
      <c r="AC86" s="369"/>
      <c r="AD86" s="384" t="s">
        <v>189</v>
      </c>
      <c r="AE86" s="399" t="s">
        <v>306</v>
      </c>
      <c r="AF86" s="386"/>
      <c r="AG86" s="387"/>
      <c r="AH86" s="387"/>
      <c r="AI86" s="388"/>
      <c r="AJ86" s="162"/>
      <c r="AK86" s="190"/>
      <c r="AL86" s="190"/>
      <c r="AM86" s="190"/>
      <c r="AN86" s="190"/>
      <c r="AO86" s="200"/>
      <c r="AP86" s="210"/>
      <c r="AQ86" s="202"/>
      <c r="AR86" s="185"/>
      <c r="AS86" s="185"/>
      <c r="AT86" s="472"/>
      <c r="AU86" s="480" t="s">
        <v>189</v>
      </c>
      <c r="AV86" s="226" t="s">
        <v>306</v>
      </c>
      <c r="AW86" s="474"/>
      <c r="AX86" s="475"/>
      <c r="AY86" s="475"/>
      <c r="AZ86" s="476"/>
      <c r="BA86" s="162"/>
      <c r="BB86" s="190"/>
      <c r="BC86" s="190"/>
      <c r="BD86" s="190"/>
      <c r="BE86" s="190"/>
      <c r="BF86" s="200"/>
      <c r="BG86" s="210"/>
      <c r="BH86" s="202"/>
      <c r="BK86" s="516"/>
      <c r="BL86" s="524" t="s">
        <v>189</v>
      </c>
      <c r="BM86" s="534" t="s">
        <v>306</v>
      </c>
      <c r="BN86" s="526"/>
      <c r="BO86" s="527"/>
      <c r="BP86" s="527"/>
      <c r="BQ86" s="528"/>
      <c r="BR86" s="162"/>
      <c r="BS86" s="190"/>
      <c r="BT86" s="190"/>
      <c r="BU86" s="190"/>
      <c r="BV86" s="190"/>
      <c r="BW86" s="200"/>
      <c r="BX86" s="210"/>
      <c r="BY86" s="202"/>
      <c r="CB86" s="516"/>
      <c r="CC86" s="524" t="s">
        <v>189</v>
      </c>
      <c r="CD86" s="534" t="s">
        <v>306</v>
      </c>
      <c r="CE86" s="526"/>
      <c r="CF86" s="527"/>
      <c r="CG86" s="380"/>
      <c r="CH86" s="528"/>
      <c r="CI86" s="162"/>
      <c r="CJ86" s="190"/>
      <c r="CK86" s="190"/>
      <c r="CL86" s="190"/>
      <c r="CM86" s="190"/>
      <c r="CN86" s="200"/>
      <c r="CO86" s="210"/>
      <c r="CP86" s="202"/>
      <c r="CS86" s="516"/>
      <c r="CT86" s="524" t="s">
        <v>189</v>
      </c>
      <c r="CU86" s="534" t="s">
        <v>306</v>
      </c>
      <c r="CV86" s="526"/>
      <c r="CW86" s="527"/>
      <c r="CX86" s="527"/>
      <c r="CY86" s="528"/>
      <c r="CZ86" s="162"/>
      <c r="DA86" s="190"/>
      <c r="DB86" s="190"/>
      <c r="DC86" s="190"/>
      <c r="DD86" s="190"/>
      <c r="DE86" s="200"/>
      <c r="DF86" s="210"/>
      <c r="DG86" s="202"/>
      <c r="DJ86" s="516"/>
      <c r="DK86" s="524" t="s">
        <v>189</v>
      </c>
      <c r="DL86" s="573" t="s">
        <v>306</v>
      </c>
      <c r="DM86" s="526"/>
      <c r="DN86" s="527"/>
      <c r="DO86" s="380">
        <v>0</v>
      </c>
      <c r="DP86" s="528"/>
      <c r="DQ86" s="162"/>
      <c r="DR86" s="190"/>
      <c r="DS86" s="190"/>
      <c r="DT86" s="190"/>
      <c r="DU86" s="190"/>
      <c r="DV86" s="200"/>
      <c r="DW86" s="210"/>
      <c r="DX86" s="202"/>
      <c r="EA86" s="516"/>
      <c r="EB86" s="524" t="s">
        <v>189</v>
      </c>
      <c r="EC86" s="534" t="s">
        <v>306</v>
      </c>
      <c r="ED86" s="526"/>
      <c r="EE86" s="527"/>
      <c r="EF86" s="579"/>
      <c r="EG86" s="577"/>
      <c r="EH86" s="162"/>
      <c r="EI86" s="190"/>
      <c r="EJ86" s="190"/>
      <c r="EK86" s="190"/>
      <c r="EL86" s="190"/>
      <c r="EM86" s="200"/>
      <c r="EN86" s="210"/>
      <c r="EO86" s="202"/>
      <c r="ER86" s="516"/>
      <c r="ES86" s="524" t="s">
        <v>189</v>
      </c>
      <c r="ET86" s="534" t="s">
        <v>306</v>
      </c>
      <c r="EU86" s="526"/>
      <c r="EV86" s="527"/>
      <c r="EW86" s="527"/>
      <c r="EX86" s="528"/>
      <c r="EY86" s="162"/>
      <c r="EZ86" s="190"/>
      <c r="FA86" s="190"/>
      <c r="FB86" s="190"/>
      <c r="FC86" s="190"/>
      <c r="FD86" s="200"/>
      <c r="FE86" s="210"/>
      <c r="FF86" s="202"/>
      <c r="FI86" s="516"/>
      <c r="FJ86" s="524" t="s">
        <v>189</v>
      </c>
      <c r="FK86" s="534" t="s">
        <v>306</v>
      </c>
      <c r="FL86" s="526"/>
      <c r="FM86" s="527"/>
      <c r="FN86" s="527"/>
      <c r="FO86" s="528"/>
      <c r="FP86" s="162"/>
      <c r="FQ86" s="190"/>
      <c r="FR86" s="190"/>
      <c r="FS86" s="190"/>
      <c r="FT86" s="190"/>
      <c r="FU86" s="200"/>
      <c r="FV86" s="210"/>
      <c r="FW86" s="202"/>
      <c r="FZ86" s="516"/>
      <c r="GA86" s="524" t="s">
        <v>189</v>
      </c>
      <c r="GB86" s="534" t="s">
        <v>306</v>
      </c>
      <c r="GC86" s="526"/>
      <c r="GD86" s="527"/>
      <c r="GE86" s="583"/>
      <c r="GF86" s="528"/>
      <c r="GG86" s="162"/>
      <c r="GH86" s="190"/>
      <c r="GI86" s="190"/>
      <c r="GJ86" s="190"/>
      <c r="GK86" s="190"/>
      <c r="GL86" s="200"/>
      <c r="GM86" s="210"/>
      <c r="GN86" s="202"/>
      <c r="GQ86" s="516"/>
      <c r="GR86" s="524" t="s">
        <v>189</v>
      </c>
      <c r="GS86" s="534" t="s">
        <v>306</v>
      </c>
      <c r="GT86" s="526"/>
      <c r="GU86" s="527"/>
      <c r="GV86" s="579"/>
      <c r="GW86" s="528"/>
      <c r="GX86" s="162"/>
      <c r="GY86" s="190"/>
      <c r="GZ86" s="190"/>
      <c r="HA86" s="190"/>
      <c r="HB86" s="190"/>
      <c r="HC86" s="200"/>
      <c r="HD86" s="210"/>
      <c r="HE86" s="202"/>
      <c r="HH86" s="516"/>
      <c r="HI86" s="524" t="s">
        <v>189</v>
      </c>
      <c r="HJ86" s="534" t="s">
        <v>306</v>
      </c>
      <c r="HK86" s="526"/>
      <c r="HL86" s="527"/>
      <c r="HM86" s="527"/>
      <c r="HN86" s="528"/>
      <c r="HO86" s="162"/>
      <c r="HP86" s="190"/>
      <c r="HQ86" s="190"/>
      <c r="HR86" s="190"/>
      <c r="HS86" s="190"/>
      <c r="HT86" s="200"/>
      <c r="HU86" s="210"/>
      <c r="HV86" s="202"/>
      <c r="HY86" s="230"/>
      <c r="HZ86" s="171"/>
      <c r="IA86" s="212"/>
      <c r="IB86" s="228"/>
      <c r="IC86" s="207"/>
      <c r="ID86" s="229"/>
      <c r="IE86" s="244"/>
      <c r="IF86" s="209" t="e">
        <f t="shared" si="764"/>
        <v>#N/A</v>
      </c>
      <c r="IG86" s="199" t="e">
        <f t="shared" si="765"/>
        <v>#N/A</v>
      </c>
      <c r="IH86" s="200" t="e">
        <f t="shared" si="766"/>
        <v>#N/A</v>
      </c>
      <c r="II86" s="200">
        <f t="shared" si="767"/>
        <v>0</v>
      </c>
      <c r="IJ86" s="200">
        <f t="shared" si="768"/>
        <v>0</v>
      </c>
      <c r="IK86" s="200" t="e">
        <f t="shared" si="769"/>
        <v>#N/A</v>
      </c>
      <c r="IL86" s="210">
        <f t="shared" si="770"/>
        <v>0</v>
      </c>
      <c r="IM86" s="202">
        <f t="shared" si="771"/>
        <v>0</v>
      </c>
      <c r="IP86" s="230"/>
      <c r="IQ86" s="171"/>
      <c r="IR86" s="212"/>
      <c r="IS86" s="228"/>
      <c r="IT86" s="207"/>
      <c r="IU86" s="229"/>
      <c r="IV86" s="244"/>
      <c r="IW86" s="209" t="e">
        <f t="shared" si="772"/>
        <v>#N/A</v>
      </c>
      <c r="IX86" s="199" t="e">
        <f t="shared" si="773"/>
        <v>#N/A</v>
      </c>
      <c r="IY86" s="200" t="e">
        <f t="shared" si="774"/>
        <v>#N/A</v>
      </c>
      <c r="IZ86" s="200">
        <f t="shared" si="775"/>
        <v>0</v>
      </c>
      <c r="JA86" s="200">
        <f t="shared" si="776"/>
        <v>0</v>
      </c>
      <c r="JB86" s="200" t="e">
        <f t="shared" si="777"/>
        <v>#N/A</v>
      </c>
      <c r="JC86" s="210">
        <f t="shared" si="778"/>
        <v>0</v>
      </c>
      <c r="JD86" s="202">
        <f t="shared" si="779"/>
        <v>0</v>
      </c>
      <c r="JG86" s="230"/>
      <c r="JH86" s="171"/>
      <c r="JI86" s="212"/>
      <c r="JJ86" s="228"/>
      <c r="JK86" s="207"/>
      <c r="JL86" s="229"/>
      <c r="JM86" s="244"/>
      <c r="JN86" s="209" t="e">
        <f t="shared" si="780"/>
        <v>#N/A</v>
      </c>
      <c r="JO86" s="199" t="e">
        <f t="shared" si="781"/>
        <v>#N/A</v>
      </c>
      <c r="JP86" s="200" t="e">
        <f t="shared" si="782"/>
        <v>#N/A</v>
      </c>
      <c r="JQ86" s="200">
        <f t="shared" si="783"/>
        <v>0</v>
      </c>
      <c r="JR86" s="200">
        <f t="shared" si="784"/>
        <v>0</v>
      </c>
      <c r="JS86" s="200" t="e">
        <f t="shared" si="785"/>
        <v>#N/A</v>
      </c>
      <c r="JT86" s="210">
        <f t="shared" si="786"/>
        <v>0</v>
      </c>
      <c r="JU86" s="202">
        <f t="shared" si="787"/>
        <v>0</v>
      </c>
      <c r="JX86" s="230"/>
      <c r="JY86" s="171"/>
      <c r="JZ86" s="212"/>
      <c r="KA86" s="228"/>
      <c r="KB86" s="207"/>
      <c r="KC86" s="229"/>
      <c r="KD86" s="244"/>
      <c r="KE86" s="209" t="e">
        <f t="shared" si="788"/>
        <v>#N/A</v>
      </c>
      <c r="KF86" s="199" t="e">
        <f t="shared" si="789"/>
        <v>#N/A</v>
      </c>
      <c r="KG86" s="200" t="e">
        <f t="shared" si="790"/>
        <v>#N/A</v>
      </c>
      <c r="KH86" s="200">
        <f t="shared" si="791"/>
        <v>0</v>
      </c>
      <c r="KI86" s="200">
        <f t="shared" si="792"/>
        <v>0</v>
      </c>
      <c r="KJ86" s="200" t="e">
        <f t="shared" si="793"/>
        <v>#N/A</v>
      </c>
      <c r="KK86" s="210">
        <f t="shared" si="794"/>
        <v>0</v>
      </c>
      <c r="KL86" s="202">
        <f t="shared" si="795"/>
        <v>0</v>
      </c>
      <c r="KO86" s="230"/>
      <c r="KP86" s="171"/>
      <c r="KQ86" s="212"/>
      <c r="KR86" s="228"/>
      <c r="KS86" s="207"/>
      <c r="KT86" s="229"/>
      <c r="KU86" s="244"/>
      <c r="KV86" s="209" t="e">
        <f t="shared" si="796"/>
        <v>#N/A</v>
      </c>
      <c r="KW86" s="199" t="e">
        <f t="shared" si="797"/>
        <v>#N/A</v>
      </c>
      <c r="KX86" s="200" t="e">
        <f t="shared" si="798"/>
        <v>#N/A</v>
      </c>
      <c r="KY86" s="200">
        <f t="shared" si="799"/>
        <v>0</v>
      </c>
      <c r="KZ86" s="200">
        <f t="shared" si="800"/>
        <v>0</v>
      </c>
      <c r="LA86" s="200" t="e">
        <f t="shared" si="801"/>
        <v>#N/A</v>
      </c>
      <c r="LB86" s="210">
        <f t="shared" si="802"/>
        <v>0</v>
      </c>
      <c r="LC86" s="202">
        <f t="shared" si="803"/>
        <v>0</v>
      </c>
      <c r="LF86" s="230"/>
      <c r="LG86" s="171"/>
      <c r="LH86" s="212"/>
      <c r="LI86" s="228"/>
      <c r="LJ86" s="207"/>
      <c r="LK86" s="229"/>
      <c r="LL86" s="244"/>
      <c r="LM86" s="209" t="e">
        <f t="shared" si="804"/>
        <v>#N/A</v>
      </c>
      <c r="LN86" s="199" t="e">
        <f t="shared" si="805"/>
        <v>#N/A</v>
      </c>
      <c r="LO86" s="200" t="e">
        <f t="shared" si="806"/>
        <v>#N/A</v>
      </c>
      <c r="LP86" s="200">
        <f t="shared" si="807"/>
        <v>0</v>
      </c>
      <c r="LQ86" s="200">
        <f t="shared" si="808"/>
        <v>0</v>
      </c>
      <c r="LR86" s="200" t="e">
        <f t="shared" si="809"/>
        <v>#N/A</v>
      </c>
      <c r="LS86" s="210">
        <f t="shared" si="810"/>
        <v>0</v>
      </c>
      <c r="LT86" s="202">
        <f t="shared" si="811"/>
        <v>0</v>
      </c>
      <c r="LW86" s="230"/>
      <c r="LX86" s="171"/>
      <c r="LY86" s="212"/>
      <c r="LZ86" s="228"/>
      <c r="MA86" s="207"/>
      <c r="MB86" s="229"/>
      <c r="MC86" s="244"/>
      <c r="MD86" s="209" t="e">
        <f t="shared" si="812"/>
        <v>#N/A</v>
      </c>
      <c r="ME86" s="199" t="e">
        <f t="shared" si="813"/>
        <v>#N/A</v>
      </c>
      <c r="MF86" s="200" t="e">
        <f t="shared" si="814"/>
        <v>#N/A</v>
      </c>
      <c r="MG86" s="200">
        <f t="shared" si="815"/>
        <v>0</v>
      </c>
      <c r="MH86" s="200">
        <f t="shared" si="816"/>
        <v>0</v>
      </c>
      <c r="MI86" s="200" t="e">
        <f t="shared" si="817"/>
        <v>#N/A</v>
      </c>
      <c r="MJ86" s="210">
        <f t="shared" si="818"/>
        <v>0</v>
      </c>
      <c r="MK86" s="202">
        <f t="shared" si="819"/>
        <v>0</v>
      </c>
      <c r="MN86" s="230"/>
      <c r="MO86" s="171"/>
      <c r="MP86" s="212"/>
      <c r="MQ86" s="228"/>
      <c r="MR86" s="207"/>
      <c r="MS86" s="229"/>
      <c r="MT86" s="244"/>
      <c r="MU86" s="209" t="e">
        <f t="shared" si="820"/>
        <v>#N/A</v>
      </c>
      <c r="MV86" s="199" t="e">
        <f t="shared" si="821"/>
        <v>#N/A</v>
      </c>
      <c r="MW86" s="200" t="e">
        <f t="shared" si="822"/>
        <v>#N/A</v>
      </c>
      <c r="MX86" s="200">
        <f t="shared" si="823"/>
        <v>0</v>
      </c>
      <c r="MY86" s="200">
        <f t="shared" si="824"/>
        <v>0</v>
      </c>
      <c r="MZ86" s="200" t="e">
        <f t="shared" si="825"/>
        <v>#N/A</v>
      </c>
      <c r="NA86" s="210">
        <f t="shared" si="826"/>
        <v>0</v>
      </c>
      <c r="NB86" s="202">
        <f t="shared" si="827"/>
        <v>0</v>
      </c>
      <c r="NE86" s="230"/>
      <c r="NF86" s="171"/>
      <c r="NG86" s="212"/>
      <c r="NH86" s="228"/>
      <c r="NI86" s="207"/>
      <c r="NJ86" s="229"/>
      <c r="NK86" s="244"/>
      <c r="NL86" s="209" t="e">
        <f t="shared" si="828"/>
        <v>#N/A</v>
      </c>
      <c r="NM86" s="199" t="e">
        <f t="shared" si="829"/>
        <v>#N/A</v>
      </c>
      <c r="NN86" s="200" t="e">
        <f t="shared" si="830"/>
        <v>#N/A</v>
      </c>
      <c r="NO86" s="200">
        <f t="shared" si="831"/>
        <v>0</v>
      </c>
      <c r="NP86" s="200">
        <f t="shared" si="832"/>
        <v>0</v>
      </c>
      <c r="NQ86" s="200" t="e">
        <f t="shared" si="833"/>
        <v>#N/A</v>
      </c>
      <c r="NR86" s="210">
        <f t="shared" si="834"/>
        <v>0</v>
      </c>
      <c r="NS86" s="202">
        <f t="shared" si="835"/>
        <v>0</v>
      </c>
      <c r="NV86" s="230"/>
      <c r="NW86" s="171"/>
      <c r="NX86" s="212"/>
      <c r="NY86" s="228"/>
      <c r="NZ86" s="207"/>
      <c r="OA86" s="229"/>
      <c r="OB86" s="244"/>
      <c r="OC86" s="209" t="e">
        <f t="shared" si="836"/>
        <v>#N/A</v>
      </c>
      <c r="OD86" s="199" t="e">
        <f t="shared" si="837"/>
        <v>#N/A</v>
      </c>
      <c r="OE86" s="200" t="e">
        <f t="shared" si="838"/>
        <v>#N/A</v>
      </c>
      <c r="OF86" s="200">
        <f t="shared" si="839"/>
        <v>0</v>
      </c>
      <c r="OG86" s="200">
        <f t="shared" si="840"/>
        <v>0</v>
      </c>
      <c r="OH86" s="200" t="e">
        <f t="shared" si="841"/>
        <v>#N/A</v>
      </c>
      <c r="OI86" s="210">
        <f t="shared" si="842"/>
        <v>0</v>
      </c>
      <c r="OJ86" s="202">
        <f t="shared" si="843"/>
        <v>0</v>
      </c>
      <c r="OM86" s="230"/>
      <c r="ON86" s="171"/>
      <c r="OO86" s="212"/>
      <c r="OP86" s="228"/>
      <c r="OQ86" s="207"/>
      <c r="OR86" s="229"/>
      <c r="OS86" s="244"/>
      <c r="OT86" s="209" t="e">
        <f t="shared" si="844"/>
        <v>#N/A</v>
      </c>
      <c r="OU86" s="199" t="e">
        <f t="shared" si="845"/>
        <v>#N/A</v>
      </c>
      <c r="OV86" s="200" t="e">
        <f t="shared" si="846"/>
        <v>#N/A</v>
      </c>
      <c r="OW86" s="200">
        <f t="shared" si="847"/>
        <v>0</v>
      </c>
      <c r="OX86" s="200">
        <f t="shared" si="848"/>
        <v>0</v>
      </c>
      <c r="OY86" s="200" t="e">
        <f t="shared" si="849"/>
        <v>#N/A</v>
      </c>
      <c r="OZ86" s="210">
        <f t="shared" si="850"/>
        <v>0</v>
      </c>
      <c r="PA86" s="202">
        <f t="shared" si="851"/>
        <v>0</v>
      </c>
      <c r="PD86" s="230"/>
      <c r="PE86" s="171"/>
      <c r="PF86" s="212"/>
      <c r="PG86" s="228"/>
      <c r="PH86" s="207"/>
      <c r="PI86" s="229"/>
      <c r="PJ86" s="244"/>
      <c r="PK86" s="209" t="e">
        <f t="shared" si="852"/>
        <v>#N/A</v>
      </c>
      <c r="PL86" s="199" t="e">
        <f t="shared" si="853"/>
        <v>#N/A</v>
      </c>
      <c r="PM86" s="200" t="e">
        <f t="shared" si="854"/>
        <v>#N/A</v>
      </c>
      <c r="PN86" s="200">
        <f t="shared" si="855"/>
        <v>0</v>
      </c>
      <c r="PO86" s="200">
        <f t="shared" si="856"/>
        <v>0</v>
      </c>
      <c r="PP86" s="200" t="e">
        <f t="shared" si="857"/>
        <v>#N/A</v>
      </c>
      <c r="PQ86" s="210">
        <f t="shared" si="858"/>
        <v>0</v>
      </c>
      <c r="PR86" s="202">
        <f t="shared" si="859"/>
        <v>0</v>
      </c>
      <c r="PU86" s="230"/>
      <c r="PV86" s="171"/>
      <c r="PW86" s="212"/>
      <c r="PX86" s="228"/>
      <c r="PY86" s="207"/>
      <c r="PZ86" s="229"/>
      <c r="QA86" s="244"/>
      <c r="QB86" s="209" t="e">
        <f t="shared" si="860"/>
        <v>#N/A</v>
      </c>
      <c r="QC86" s="199" t="e">
        <f t="shared" si="861"/>
        <v>#N/A</v>
      </c>
      <c r="QD86" s="200" t="e">
        <f t="shared" si="862"/>
        <v>#N/A</v>
      </c>
      <c r="QE86" s="200">
        <f t="shared" si="863"/>
        <v>0</v>
      </c>
      <c r="QF86" s="200">
        <f t="shared" si="864"/>
        <v>0</v>
      </c>
      <c r="QG86" s="200" t="e">
        <f t="shared" si="865"/>
        <v>#N/A</v>
      </c>
      <c r="QH86" s="210">
        <f t="shared" si="866"/>
        <v>0</v>
      </c>
      <c r="QI86" s="202">
        <f t="shared" si="867"/>
        <v>0</v>
      </c>
      <c r="QL86" s="230"/>
      <c r="QM86" s="171"/>
      <c r="QN86" s="212"/>
      <c r="QO86" s="228"/>
      <c r="QP86" s="207"/>
      <c r="QQ86" s="229"/>
      <c r="QR86" s="244"/>
      <c r="QS86" s="209" t="e">
        <f t="shared" si="868"/>
        <v>#N/A</v>
      </c>
      <c r="QT86" s="199" t="e">
        <f t="shared" si="869"/>
        <v>#N/A</v>
      </c>
      <c r="QU86" s="200" t="e">
        <f t="shared" si="870"/>
        <v>#N/A</v>
      </c>
      <c r="QV86" s="200">
        <f t="shared" si="871"/>
        <v>0</v>
      </c>
      <c r="QW86" s="200">
        <f t="shared" si="872"/>
        <v>0</v>
      </c>
      <c r="QX86" s="200" t="e">
        <f t="shared" si="873"/>
        <v>#N/A</v>
      </c>
      <c r="QY86" s="210">
        <f t="shared" si="874"/>
        <v>0</v>
      </c>
      <c r="QZ86" s="202">
        <f t="shared" si="875"/>
        <v>0</v>
      </c>
      <c r="RC86" s="230"/>
      <c r="RD86" s="171"/>
      <c r="RE86" s="212"/>
      <c r="RF86" s="228"/>
      <c r="RG86" s="207"/>
      <c r="RH86" s="229"/>
      <c r="RI86" s="244"/>
      <c r="RJ86" s="209" t="e">
        <f t="shared" si="876"/>
        <v>#N/A</v>
      </c>
      <c r="RK86" s="199" t="e">
        <f t="shared" si="877"/>
        <v>#N/A</v>
      </c>
      <c r="RL86" s="200" t="e">
        <f t="shared" si="878"/>
        <v>#N/A</v>
      </c>
      <c r="RM86" s="200">
        <f t="shared" si="879"/>
        <v>0</v>
      </c>
      <c r="RN86" s="200">
        <f t="shared" si="880"/>
        <v>0</v>
      </c>
      <c r="RO86" s="200" t="e">
        <f t="shared" si="881"/>
        <v>#N/A</v>
      </c>
      <c r="RP86" s="210">
        <f t="shared" si="882"/>
        <v>0</v>
      </c>
      <c r="RQ86" s="202">
        <f t="shared" si="883"/>
        <v>0</v>
      </c>
      <c r="RT86" s="230"/>
      <c r="RU86" s="171"/>
      <c r="RV86" s="212"/>
      <c r="RW86" s="228"/>
      <c r="RX86" s="207"/>
      <c r="RY86" s="229"/>
      <c r="RZ86" s="244"/>
      <c r="SA86" s="209" t="e">
        <f t="shared" si="884"/>
        <v>#N/A</v>
      </c>
      <c r="SB86" s="199" t="e">
        <f t="shared" si="885"/>
        <v>#N/A</v>
      </c>
      <c r="SC86" s="200" t="e">
        <f t="shared" si="886"/>
        <v>#N/A</v>
      </c>
      <c r="SD86" s="200">
        <f t="shared" si="887"/>
        <v>0</v>
      </c>
      <c r="SE86" s="200">
        <f t="shared" si="888"/>
        <v>0</v>
      </c>
      <c r="SF86" s="200" t="e">
        <f t="shared" si="889"/>
        <v>#N/A</v>
      </c>
      <c r="SG86" s="210">
        <f t="shared" si="890"/>
        <v>0</v>
      </c>
      <c r="SH86" s="202">
        <f t="shared" si="891"/>
        <v>0</v>
      </c>
      <c r="SK86" s="230"/>
      <c r="SL86" s="171"/>
      <c r="SM86" s="212"/>
      <c r="SN86" s="228"/>
      <c r="SO86" s="207"/>
      <c r="SP86" s="229"/>
      <c r="SQ86" s="244"/>
      <c r="SR86" s="209" t="e">
        <f t="shared" si="892"/>
        <v>#N/A</v>
      </c>
      <c r="SS86" s="199" t="e">
        <f t="shared" si="893"/>
        <v>#N/A</v>
      </c>
      <c r="ST86" s="200" t="e">
        <f t="shared" si="894"/>
        <v>#N/A</v>
      </c>
      <c r="SU86" s="200">
        <f t="shared" si="895"/>
        <v>0</v>
      </c>
      <c r="SV86" s="200">
        <f t="shared" si="896"/>
        <v>0</v>
      </c>
      <c r="SW86" s="200" t="e">
        <f t="shared" si="897"/>
        <v>#N/A</v>
      </c>
      <c r="SX86" s="210">
        <f t="shared" si="898"/>
        <v>0</v>
      </c>
      <c r="SY86" s="202">
        <f t="shared" si="899"/>
        <v>0</v>
      </c>
    </row>
    <row r="87" spans="2:519" ht="159" customHeight="1" thickTop="1" thickBot="1">
      <c r="B87" s="203" t="s">
        <v>220</v>
      </c>
      <c r="C87" s="230">
        <v>8.1</v>
      </c>
      <c r="D87" s="171" t="s">
        <v>307</v>
      </c>
      <c r="E87" s="212" t="s">
        <v>222</v>
      </c>
      <c r="F87" s="228">
        <v>1</v>
      </c>
      <c r="G87" s="207">
        <v>0</v>
      </c>
      <c r="H87" s="229">
        <f t="shared" ref="H87:H95" si="1010">G87*F87</f>
        <v>0</v>
      </c>
      <c r="I87" s="648"/>
      <c r="L87" s="375" t="s">
        <v>220</v>
      </c>
      <c r="M87" s="403">
        <v>8.1</v>
      </c>
      <c r="N87" s="415" t="s">
        <v>307</v>
      </c>
      <c r="O87" s="383" t="s">
        <v>222</v>
      </c>
      <c r="P87" s="401">
        <v>1</v>
      </c>
      <c r="Q87" s="380">
        <v>180000</v>
      </c>
      <c r="R87" s="402">
        <f t="shared" ref="R87:R95" si="1011">Q87*P87</f>
        <v>180000</v>
      </c>
      <c r="S87" s="162">
        <f t="shared" ref="S87:S95" si="1012">IF($D87=N87,1,0)</f>
        <v>1</v>
      </c>
      <c r="T87" s="190">
        <f t="shared" si="756"/>
        <v>1</v>
      </c>
      <c r="U87" s="190">
        <f t="shared" si="763"/>
        <v>1</v>
      </c>
      <c r="V87" s="190">
        <f t="shared" si="757"/>
        <v>1</v>
      </c>
      <c r="W87" s="190">
        <f t="shared" si="758"/>
        <v>1</v>
      </c>
      <c r="X87" s="200">
        <f t="shared" si="759"/>
        <v>1</v>
      </c>
      <c r="Y87" s="210">
        <f t="shared" si="760"/>
        <v>180000</v>
      </c>
      <c r="Z87" s="202">
        <f t="shared" si="761"/>
        <v>0</v>
      </c>
      <c r="AA87" s="185"/>
      <c r="AB87" s="185"/>
      <c r="AC87" s="446" t="s">
        <v>220</v>
      </c>
      <c r="AD87" s="405">
        <v>8.1</v>
      </c>
      <c r="AE87" s="415" t="s">
        <v>307</v>
      </c>
      <c r="AF87" s="383" t="s">
        <v>222</v>
      </c>
      <c r="AG87" s="401">
        <v>1</v>
      </c>
      <c r="AH87" s="380">
        <v>201690</v>
      </c>
      <c r="AI87" s="402">
        <f t="shared" ref="AI87:AI95" si="1013">AH87*AG87</f>
        <v>201690</v>
      </c>
      <c r="AJ87" s="162">
        <f t="shared" ref="AJ87:AJ95" si="1014">IF($D87=AE87,1,0)</f>
        <v>1</v>
      </c>
      <c r="AK87" s="190">
        <f t="shared" ref="AK87:AK95" si="1015">IF($E87=AF87,1,0)</f>
        <v>1</v>
      </c>
      <c r="AL87" s="190">
        <f t="shared" ref="AL87:AL95" si="1016">IF($F87=AG87,1,0)</f>
        <v>1</v>
      </c>
      <c r="AM87" s="190">
        <f t="shared" ref="AM87:AM95" si="1017">IF(AH87=0,0,1)</f>
        <v>1</v>
      </c>
      <c r="AN87" s="190">
        <f t="shared" ref="AN87:AN95" si="1018">IF(AI87=0,0,1)</f>
        <v>1</v>
      </c>
      <c r="AO87" s="200">
        <f t="shared" ref="AO87:AO95" si="1019">PRODUCT(AJ87:AN87)</f>
        <v>1</v>
      </c>
      <c r="AP87" s="210">
        <f t="shared" ref="AP87:AP95" si="1020">ROUND(AH87,0)</f>
        <v>201690</v>
      </c>
      <c r="AQ87" s="202">
        <f t="shared" ref="AQ87:AQ95" si="1021">AH87-AP87</f>
        <v>0</v>
      </c>
      <c r="AR87" s="185"/>
      <c r="AS87" s="185"/>
      <c r="AT87" s="461" t="s">
        <v>220</v>
      </c>
      <c r="AU87" s="478">
        <v>8.1</v>
      </c>
      <c r="AV87" s="171" t="s">
        <v>307</v>
      </c>
      <c r="AW87" s="453" t="s">
        <v>222</v>
      </c>
      <c r="AX87" s="464">
        <v>1</v>
      </c>
      <c r="AY87" s="455">
        <v>156000</v>
      </c>
      <c r="AZ87" s="466">
        <f t="shared" ref="AZ87:AZ95" si="1022">AY87*AX87</f>
        <v>156000</v>
      </c>
      <c r="BA87" s="162">
        <f t="shared" ref="BA87:BA95" si="1023">IF($D87=AV87,1,0)</f>
        <v>1</v>
      </c>
      <c r="BB87" s="190">
        <f t="shared" ref="BB87:BB95" si="1024">IF($E87=AW87,1,0)</f>
        <v>1</v>
      </c>
      <c r="BC87" s="190">
        <f t="shared" ref="BC87:BC95" si="1025">IF($F87=AX87,1,0)</f>
        <v>1</v>
      </c>
      <c r="BD87" s="190">
        <f t="shared" ref="BD87:BD95" si="1026">IF(AY87=0,0,1)</f>
        <v>1</v>
      </c>
      <c r="BE87" s="190">
        <f t="shared" ref="BE87:BE95" si="1027">IF(AZ87=0,0,1)</f>
        <v>1</v>
      </c>
      <c r="BF87" s="200">
        <f t="shared" ref="BF87:BF95" si="1028">PRODUCT(BA87:BE87)</f>
        <v>1</v>
      </c>
      <c r="BG87" s="210">
        <f t="shared" ref="BG87:BG95" si="1029">ROUND(AY87,0)</f>
        <v>156000</v>
      </c>
      <c r="BH87" s="202">
        <f t="shared" ref="BH87:BH95" si="1030">AY87-BG87</f>
        <v>0</v>
      </c>
      <c r="BK87" s="461" t="s">
        <v>220</v>
      </c>
      <c r="BL87" s="538">
        <v>8.1</v>
      </c>
      <c r="BM87" s="545" t="s">
        <v>307</v>
      </c>
      <c r="BN87" s="383" t="s">
        <v>222</v>
      </c>
      <c r="BO87" s="536">
        <v>1</v>
      </c>
      <c r="BP87" s="380">
        <v>150870.59999999998</v>
      </c>
      <c r="BQ87" s="537">
        <f t="shared" ref="BQ87:BQ95" si="1031">BP87*BO87</f>
        <v>150870.59999999998</v>
      </c>
      <c r="BR87" s="162">
        <f t="shared" ref="BR87:BR95" si="1032">IF($D87=BM87,1,0)</f>
        <v>1</v>
      </c>
      <c r="BS87" s="190">
        <f t="shared" ref="BS87:BS95" si="1033">IF($E87=BN87,1,0)</f>
        <v>1</v>
      </c>
      <c r="BT87" s="190">
        <f t="shared" ref="BT87:BT95" si="1034">IF($F87=BO87,1,0)</f>
        <v>1</v>
      </c>
      <c r="BU87" s="190">
        <f t="shared" ref="BU87:BU95" si="1035">IF(BP87=0,0,1)</f>
        <v>1</v>
      </c>
      <c r="BV87" s="190">
        <f t="shared" ref="BV87:BV95" si="1036">IF(BQ87=0,0,1)</f>
        <v>1</v>
      </c>
      <c r="BW87" s="200">
        <f t="shared" ref="BW87:BW95" si="1037">PRODUCT(BR87:BV87)</f>
        <v>1</v>
      </c>
      <c r="BX87" s="210">
        <f t="shared" ref="BX87:BX95" si="1038">ROUND(BP87,0)</f>
        <v>150871</v>
      </c>
      <c r="BY87" s="202">
        <f t="shared" ref="BY87:BY95" si="1039">BP87-BX87</f>
        <v>-0.40000000002328306</v>
      </c>
      <c r="CB87" s="461" t="s">
        <v>220</v>
      </c>
      <c r="CC87" s="538">
        <v>8.1</v>
      </c>
      <c r="CD87" s="545" t="s">
        <v>307</v>
      </c>
      <c r="CE87" s="383" t="s">
        <v>222</v>
      </c>
      <c r="CF87" s="536">
        <v>1</v>
      </c>
      <c r="CG87" s="380">
        <v>170000</v>
      </c>
      <c r="CH87" s="537">
        <f t="shared" ref="CH87:CH95" si="1040">CG87*CF87</f>
        <v>170000</v>
      </c>
      <c r="CI87" s="162">
        <f t="shared" ref="CI87:CI95" si="1041">IF($D87=CD87,1,0)</f>
        <v>1</v>
      </c>
      <c r="CJ87" s="190">
        <f t="shared" ref="CJ87:CJ95" si="1042">IF($E87=CE87,1,0)</f>
        <v>1</v>
      </c>
      <c r="CK87" s="190">
        <f t="shared" ref="CK87:CK95" si="1043">IF($F87=CF87,1,0)</f>
        <v>1</v>
      </c>
      <c r="CL87" s="190">
        <f t="shared" ref="CL87:CL95" si="1044">IF(CG87=0,0,1)</f>
        <v>1</v>
      </c>
      <c r="CM87" s="190">
        <f t="shared" ref="CM87:CM95" si="1045">IF(CH87=0,0,1)</f>
        <v>1</v>
      </c>
      <c r="CN87" s="200">
        <f t="shared" ref="CN87:CN95" si="1046">PRODUCT(CI87:CM87)</f>
        <v>1</v>
      </c>
      <c r="CO87" s="210">
        <f t="shared" ref="CO87:CO95" si="1047">ROUND(CG87,0)</f>
        <v>170000</v>
      </c>
      <c r="CP87" s="202">
        <f t="shared" ref="CP87:CP95" si="1048">CG87-CO87</f>
        <v>0</v>
      </c>
      <c r="CS87" s="461" t="s">
        <v>220</v>
      </c>
      <c r="CT87" s="538">
        <v>8.1</v>
      </c>
      <c r="CU87" s="545" t="s">
        <v>307</v>
      </c>
      <c r="CV87" s="383" t="s">
        <v>222</v>
      </c>
      <c r="CW87" s="536">
        <v>1</v>
      </c>
      <c r="CX87" s="565">
        <v>176704</v>
      </c>
      <c r="CY87" s="537">
        <f t="shared" ref="CY87:CY95" si="1049">CX87*CW87</f>
        <v>176704</v>
      </c>
      <c r="CZ87" s="162">
        <f t="shared" ref="CZ87:CZ95" si="1050">IF($D87=CU87,1,0)</f>
        <v>1</v>
      </c>
      <c r="DA87" s="190">
        <f t="shared" ref="DA87:DA95" si="1051">IF($E87=CV87,1,0)</f>
        <v>1</v>
      </c>
      <c r="DB87" s="190">
        <f t="shared" ref="DB87:DB95" si="1052">IF($F87=CW87,1,0)</f>
        <v>1</v>
      </c>
      <c r="DC87" s="190">
        <f t="shared" ref="DC87:DC95" si="1053">IF(CX87=0,0,1)</f>
        <v>1</v>
      </c>
      <c r="DD87" s="190">
        <f t="shared" ref="DD87:DD95" si="1054">IF(CY87=0,0,1)</f>
        <v>1</v>
      </c>
      <c r="DE87" s="200">
        <f t="shared" ref="DE87:DE95" si="1055">PRODUCT(CZ87:DD87)</f>
        <v>1</v>
      </c>
      <c r="DF87" s="210">
        <f t="shared" ref="DF87:DF95" si="1056">ROUND(CX87,0)</f>
        <v>176704</v>
      </c>
      <c r="DG87" s="202">
        <f t="shared" ref="DG87:DG95" si="1057">CX87-DF87</f>
        <v>0</v>
      </c>
      <c r="DJ87" s="461" t="s">
        <v>220</v>
      </c>
      <c r="DK87" s="538">
        <v>8.1</v>
      </c>
      <c r="DL87" s="545" t="s">
        <v>307</v>
      </c>
      <c r="DM87" s="383" t="s">
        <v>222</v>
      </c>
      <c r="DN87" s="536">
        <v>1</v>
      </c>
      <c r="DO87" s="380">
        <v>126463.212</v>
      </c>
      <c r="DP87" s="537">
        <f t="shared" ref="DP87:DP95" si="1058">DO87*DN87</f>
        <v>126463.212</v>
      </c>
      <c r="DQ87" s="162">
        <f t="shared" ref="DQ87:DQ95" si="1059">IF($D87=DL87,1,0)</f>
        <v>1</v>
      </c>
      <c r="DR87" s="190">
        <f t="shared" ref="DR87:DR95" si="1060">IF($E87=DM87,1,0)</f>
        <v>1</v>
      </c>
      <c r="DS87" s="190">
        <f t="shared" ref="DS87:DS95" si="1061">IF($F87=DN87,1,0)</f>
        <v>1</v>
      </c>
      <c r="DT87" s="190">
        <f t="shared" ref="DT87:DT95" si="1062">IF(DO87=0,0,1)</f>
        <v>1</v>
      </c>
      <c r="DU87" s="190">
        <f t="shared" ref="DU87:DU95" si="1063">IF(DP87=0,0,1)</f>
        <v>1</v>
      </c>
      <c r="DV87" s="200">
        <f t="shared" ref="DV87:DV95" si="1064">PRODUCT(DQ87:DU87)</f>
        <v>1</v>
      </c>
      <c r="DW87" s="210">
        <f t="shared" ref="DW87:DW95" si="1065">ROUND(DO87,0)</f>
        <v>126463</v>
      </c>
      <c r="DX87" s="202">
        <f t="shared" ref="DX87:DX95" si="1066">DO87-DW87</f>
        <v>0.21199999999953434</v>
      </c>
      <c r="EA87" s="461" t="s">
        <v>220</v>
      </c>
      <c r="EB87" s="538">
        <v>8.1</v>
      </c>
      <c r="EC87" s="545" t="s">
        <v>307</v>
      </c>
      <c r="ED87" s="383" t="s">
        <v>222</v>
      </c>
      <c r="EE87" s="536">
        <v>1</v>
      </c>
      <c r="EF87" s="380">
        <v>119500</v>
      </c>
      <c r="EG87" s="381">
        <f t="shared" si="762"/>
        <v>119500</v>
      </c>
      <c r="EH87" s="162">
        <f t="shared" ref="EH87:EH95" si="1067">IF($D87=EC87,1,0)</f>
        <v>1</v>
      </c>
      <c r="EI87" s="190">
        <f t="shared" ref="EI87:EI95" si="1068">IF($E87=ED87,1,0)</f>
        <v>1</v>
      </c>
      <c r="EJ87" s="190">
        <f t="shared" ref="EJ87:EJ95" si="1069">IF($F87=EE87,1,0)</f>
        <v>1</v>
      </c>
      <c r="EK87" s="190">
        <f t="shared" ref="EK87:EK95" si="1070">IF(EF87=0,0,1)</f>
        <v>1</v>
      </c>
      <c r="EL87" s="190">
        <f t="shared" ref="EL87:EL95" si="1071">IF(EG87=0,0,1)</f>
        <v>1</v>
      </c>
      <c r="EM87" s="200">
        <f t="shared" ref="EM87:EM95" si="1072">PRODUCT(EH87:EL87)</f>
        <v>1</v>
      </c>
      <c r="EN87" s="210">
        <f t="shared" ref="EN87:EN95" si="1073">ROUND(EF87,0)</f>
        <v>119500</v>
      </c>
      <c r="EO87" s="202">
        <f t="shared" ref="EO87:EO95" si="1074">EF87-EN87</f>
        <v>0</v>
      </c>
      <c r="ER87" s="461" t="s">
        <v>220</v>
      </c>
      <c r="ES87" s="538">
        <v>8.1</v>
      </c>
      <c r="ET87" s="545" t="s">
        <v>307</v>
      </c>
      <c r="EU87" s="383" t="s">
        <v>222</v>
      </c>
      <c r="EV87" s="536">
        <v>1</v>
      </c>
      <c r="EW87" s="380">
        <v>150120</v>
      </c>
      <c r="EX87" s="537">
        <f t="shared" ref="EX87:EX95" si="1075">EW87*EV87</f>
        <v>150120</v>
      </c>
      <c r="EY87" s="162">
        <f t="shared" ref="EY87:EY95" si="1076">IF($D87=ET87,1,0)</f>
        <v>1</v>
      </c>
      <c r="EZ87" s="190">
        <f t="shared" ref="EZ87:EZ95" si="1077">IF($E87=EU87,1,0)</f>
        <v>1</v>
      </c>
      <c r="FA87" s="190">
        <f t="shared" ref="FA87:FA95" si="1078">IF($F87=EV87,1,0)</f>
        <v>1</v>
      </c>
      <c r="FB87" s="190">
        <f t="shared" ref="FB87:FB95" si="1079">IF(EW87=0,0,1)</f>
        <v>1</v>
      </c>
      <c r="FC87" s="190">
        <f t="shared" ref="FC87:FC95" si="1080">IF(EX87=0,0,1)</f>
        <v>1</v>
      </c>
      <c r="FD87" s="200">
        <f t="shared" ref="FD87:FD95" si="1081">PRODUCT(EY87:FC87)</f>
        <v>1</v>
      </c>
      <c r="FE87" s="210">
        <f t="shared" ref="FE87:FE95" si="1082">ROUND(EW87,0)</f>
        <v>150120</v>
      </c>
      <c r="FF87" s="202">
        <f t="shared" ref="FF87:FF95" si="1083">EW87-FE87</f>
        <v>0</v>
      </c>
      <c r="FI87" s="461" t="s">
        <v>220</v>
      </c>
      <c r="FJ87" s="538">
        <v>8.1</v>
      </c>
      <c r="FK87" s="545" t="s">
        <v>307</v>
      </c>
      <c r="FL87" s="383" t="s">
        <v>222</v>
      </c>
      <c r="FM87" s="536">
        <v>1</v>
      </c>
      <c r="FN87" s="380">
        <v>89938</v>
      </c>
      <c r="FO87" s="537">
        <f t="shared" ref="FO87:FO95" si="1084">FN87*FM87</f>
        <v>89938</v>
      </c>
      <c r="FP87" s="162">
        <f t="shared" ref="FP87:FP95" si="1085">IF($D87=FK87,1,0)</f>
        <v>1</v>
      </c>
      <c r="FQ87" s="190">
        <f t="shared" ref="FQ87:FQ95" si="1086">IF($E87=FL87,1,0)</f>
        <v>1</v>
      </c>
      <c r="FR87" s="190">
        <f t="shared" ref="FR87:FR95" si="1087">IF($F87=FM87,1,0)</f>
        <v>1</v>
      </c>
      <c r="FS87" s="190">
        <f t="shared" ref="FS87:FS95" si="1088">IF(FN87=0,0,1)</f>
        <v>1</v>
      </c>
      <c r="FT87" s="190">
        <f t="shared" ref="FT87:FT95" si="1089">IF(FO87=0,0,1)</f>
        <v>1</v>
      </c>
      <c r="FU87" s="200">
        <f t="shared" ref="FU87:FU95" si="1090">PRODUCT(FP87:FT87)</f>
        <v>1</v>
      </c>
      <c r="FV87" s="210">
        <f t="shared" ref="FV87:FV95" si="1091">ROUND(FN87,0)</f>
        <v>89938</v>
      </c>
      <c r="FW87" s="202">
        <f t="shared" ref="FW87:FW95" si="1092">FN87-FV87</f>
        <v>0</v>
      </c>
      <c r="FZ87" s="461" t="s">
        <v>220</v>
      </c>
      <c r="GA87" s="538">
        <v>8.1</v>
      </c>
      <c r="GB87" s="545" t="s">
        <v>307</v>
      </c>
      <c r="GC87" s="383" t="s">
        <v>222</v>
      </c>
      <c r="GD87" s="536">
        <v>1</v>
      </c>
      <c r="GE87" s="582">
        <v>155525</v>
      </c>
      <c r="GF87" s="537">
        <f t="shared" ref="GF87:GF95" si="1093">GE87*GD87</f>
        <v>155525</v>
      </c>
      <c r="GG87" s="162">
        <f t="shared" ref="GG87:GG95" si="1094">IF($D87=GB87,1,0)</f>
        <v>1</v>
      </c>
      <c r="GH87" s="190">
        <f t="shared" ref="GH87:GH95" si="1095">IF($E87=GC87,1,0)</f>
        <v>1</v>
      </c>
      <c r="GI87" s="190">
        <f t="shared" ref="GI87:GI95" si="1096">IF($F87=GD87,1,0)</f>
        <v>1</v>
      </c>
      <c r="GJ87" s="190">
        <f t="shared" ref="GJ87:GJ95" si="1097">IF(GE87=0,0,1)</f>
        <v>1</v>
      </c>
      <c r="GK87" s="190">
        <f t="shared" ref="GK87:GK95" si="1098">IF(GF87=0,0,1)</f>
        <v>1</v>
      </c>
      <c r="GL87" s="200">
        <f t="shared" ref="GL87:GL95" si="1099">PRODUCT(GG87:GK87)</f>
        <v>1</v>
      </c>
      <c r="GM87" s="210">
        <f t="shared" ref="GM87:GM95" si="1100">ROUND(GE87,0)</f>
        <v>155525</v>
      </c>
      <c r="GN87" s="202">
        <f t="shared" ref="GN87:GN95" si="1101">GE87-GM87</f>
        <v>0</v>
      </c>
      <c r="GQ87" s="461" t="s">
        <v>220</v>
      </c>
      <c r="GR87" s="538">
        <v>8.1</v>
      </c>
      <c r="GS87" s="545" t="s">
        <v>307</v>
      </c>
      <c r="GT87" s="383" t="s">
        <v>222</v>
      </c>
      <c r="GU87" s="536">
        <v>1</v>
      </c>
      <c r="GV87" s="380">
        <v>135000</v>
      </c>
      <c r="GW87" s="537">
        <f t="shared" ref="GW87:GW95" si="1102">GV87*GU87</f>
        <v>135000</v>
      </c>
      <c r="GX87" s="162">
        <f t="shared" ref="GX87:GX95" si="1103">IF($D87=GS87,1,0)</f>
        <v>1</v>
      </c>
      <c r="GY87" s="190">
        <f t="shared" ref="GY87:GY95" si="1104">IF($E87=GT87,1,0)</f>
        <v>1</v>
      </c>
      <c r="GZ87" s="190">
        <f t="shared" ref="GZ87:GZ95" si="1105">IF($F87=GU87,1,0)</f>
        <v>1</v>
      </c>
      <c r="HA87" s="190">
        <f t="shared" ref="HA87:HA95" si="1106">IF(GV87=0,0,1)</f>
        <v>1</v>
      </c>
      <c r="HB87" s="190">
        <f t="shared" ref="HB87:HB95" si="1107">IF(GW87=0,0,1)</f>
        <v>1</v>
      </c>
      <c r="HC87" s="200">
        <f t="shared" ref="HC87:HC95" si="1108">PRODUCT(GX87:HB87)</f>
        <v>1</v>
      </c>
      <c r="HD87" s="210">
        <f t="shared" ref="HD87:HD95" si="1109">ROUND(GV87,0)</f>
        <v>135000</v>
      </c>
      <c r="HE87" s="202">
        <f t="shared" ref="HE87:HE95" si="1110">GV87-HD87</f>
        <v>0</v>
      </c>
      <c r="HH87" s="461" t="s">
        <v>220</v>
      </c>
      <c r="HI87" s="538">
        <v>8.1</v>
      </c>
      <c r="HJ87" s="545" t="s">
        <v>307</v>
      </c>
      <c r="HK87" s="383" t="s">
        <v>222</v>
      </c>
      <c r="HL87" s="536">
        <v>1</v>
      </c>
      <c r="HM87" s="380">
        <v>79800</v>
      </c>
      <c r="HN87" s="537">
        <f t="shared" ref="HN87:HN95" si="1111">HM87*HL87</f>
        <v>79800</v>
      </c>
      <c r="HO87" s="162">
        <f t="shared" ref="HO87:HO95" si="1112">IF($D87=HJ87,1,0)</f>
        <v>1</v>
      </c>
      <c r="HP87" s="190">
        <f t="shared" ref="HP87:HP95" si="1113">IF($E87=HK87,1,0)</f>
        <v>1</v>
      </c>
      <c r="HQ87" s="190">
        <f t="shared" ref="HQ87:HQ95" si="1114">IF($F87=HL87,1,0)</f>
        <v>1</v>
      </c>
      <c r="HR87" s="190">
        <f t="shared" ref="HR87:HR95" si="1115">IF(HM87=0,0,1)</f>
        <v>1</v>
      </c>
      <c r="HS87" s="190">
        <f t="shared" ref="HS87:HS95" si="1116">IF(HN87=0,0,1)</f>
        <v>1</v>
      </c>
      <c r="HT87" s="200">
        <f t="shared" ref="HT87:HT95" si="1117">PRODUCT(HO87:HS87)</f>
        <v>1</v>
      </c>
      <c r="HU87" s="210">
        <f t="shared" ref="HU87:HU95" si="1118">ROUND(HM87,0)</f>
        <v>79800</v>
      </c>
      <c r="HV87" s="202">
        <f t="shared" ref="HV87:HV95" si="1119">HM87-HU87</f>
        <v>0</v>
      </c>
      <c r="HY87" s="230"/>
      <c r="HZ87" s="171"/>
      <c r="IA87" s="212"/>
      <c r="IB87" s="228"/>
      <c r="IC87" s="207"/>
      <c r="ID87" s="229"/>
      <c r="IE87" s="244"/>
      <c r="IF87" s="209" t="e">
        <f t="shared" si="764"/>
        <v>#N/A</v>
      </c>
      <c r="IG87" s="199" t="e">
        <f t="shared" si="765"/>
        <v>#N/A</v>
      </c>
      <c r="IH87" s="200" t="e">
        <f t="shared" si="766"/>
        <v>#N/A</v>
      </c>
      <c r="II87" s="200">
        <f t="shared" si="767"/>
        <v>0</v>
      </c>
      <c r="IJ87" s="200">
        <f t="shared" si="768"/>
        <v>0</v>
      </c>
      <c r="IK87" s="200" t="e">
        <f t="shared" si="769"/>
        <v>#N/A</v>
      </c>
      <c r="IL87" s="210">
        <f t="shared" si="770"/>
        <v>0</v>
      </c>
      <c r="IM87" s="202">
        <f t="shared" si="771"/>
        <v>0</v>
      </c>
      <c r="IP87" s="230"/>
      <c r="IQ87" s="171"/>
      <c r="IR87" s="212"/>
      <c r="IS87" s="228"/>
      <c r="IT87" s="207"/>
      <c r="IU87" s="229"/>
      <c r="IV87" s="244"/>
      <c r="IW87" s="209" t="e">
        <f t="shared" si="772"/>
        <v>#N/A</v>
      </c>
      <c r="IX87" s="199" t="e">
        <f t="shared" si="773"/>
        <v>#N/A</v>
      </c>
      <c r="IY87" s="200" t="e">
        <f t="shared" si="774"/>
        <v>#N/A</v>
      </c>
      <c r="IZ87" s="200">
        <f t="shared" si="775"/>
        <v>0</v>
      </c>
      <c r="JA87" s="200">
        <f t="shared" si="776"/>
        <v>0</v>
      </c>
      <c r="JB87" s="200" t="e">
        <f t="shared" si="777"/>
        <v>#N/A</v>
      </c>
      <c r="JC87" s="210">
        <f t="shared" si="778"/>
        <v>0</v>
      </c>
      <c r="JD87" s="202">
        <f t="shared" si="779"/>
        <v>0</v>
      </c>
      <c r="JG87" s="230"/>
      <c r="JH87" s="171"/>
      <c r="JI87" s="212"/>
      <c r="JJ87" s="228"/>
      <c r="JK87" s="207"/>
      <c r="JL87" s="229"/>
      <c r="JM87" s="244"/>
      <c r="JN87" s="209" t="e">
        <f t="shared" si="780"/>
        <v>#N/A</v>
      </c>
      <c r="JO87" s="199" t="e">
        <f t="shared" si="781"/>
        <v>#N/A</v>
      </c>
      <c r="JP87" s="200" t="e">
        <f t="shared" si="782"/>
        <v>#N/A</v>
      </c>
      <c r="JQ87" s="200">
        <f t="shared" si="783"/>
        <v>0</v>
      </c>
      <c r="JR87" s="200">
        <f t="shared" si="784"/>
        <v>0</v>
      </c>
      <c r="JS87" s="200" t="e">
        <f t="shared" si="785"/>
        <v>#N/A</v>
      </c>
      <c r="JT87" s="210">
        <f t="shared" si="786"/>
        <v>0</v>
      </c>
      <c r="JU87" s="202">
        <f t="shared" si="787"/>
        <v>0</v>
      </c>
      <c r="JX87" s="230"/>
      <c r="JY87" s="171"/>
      <c r="JZ87" s="212"/>
      <c r="KA87" s="228"/>
      <c r="KB87" s="207"/>
      <c r="KC87" s="229"/>
      <c r="KD87" s="244"/>
      <c r="KE87" s="209" t="e">
        <f t="shared" si="788"/>
        <v>#N/A</v>
      </c>
      <c r="KF87" s="199" t="e">
        <f t="shared" si="789"/>
        <v>#N/A</v>
      </c>
      <c r="KG87" s="200" t="e">
        <f t="shared" si="790"/>
        <v>#N/A</v>
      </c>
      <c r="KH87" s="200">
        <f t="shared" si="791"/>
        <v>0</v>
      </c>
      <c r="KI87" s="200">
        <f t="shared" si="792"/>
        <v>0</v>
      </c>
      <c r="KJ87" s="200" t="e">
        <f t="shared" si="793"/>
        <v>#N/A</v>
      </c>
      <c r="KK87" s="210">
        <f t="shared" si="794"/>
        <v>0</v>
      </c>
      <c r="KL87" s="202">
        <f t="shared" si="795"/>
        <v>0</v>
      </c>
      <c r="KO87" s="230"/>
      <c r="KP87" s="171"/>
      <c r="KQ87" s="212"/>
      <c r="KR87" s="228"/>
      <c r="KS87" s="207"/>
      <c r="KT87" s="229"/>
      <c r="KU87" s="244"/>
      <c r="KV87" s="209" t="e">
        <f t="shared" si="796"/>
        <v>#N/A</v>
      </c>
      <c r="KW87" s="199" t="e">
        <f t="shared" si="797"/>
        <v>#N/A</v>
      </c>
      <c r="KX87" s="200" t="e">
        <f t="shared" si="798"/>
        <v>#N/A</v>
      </c>
      <c r="KY87" s="200">
        <f t="shared" si="799"/>
        <v>0</v>
      </c>
      <c r="KZ87" s="200">
        <f t="shared" si="800"/>
        <v>0</v>
      </c>
      <c r="LA87" s="200" t="e">
        <f t="shared" si="801"/>
        <v>#N/A</v>
      </c>
      <c r="LB87" s="210">
        <f t="shared" si="802"/>
        <v>0</v>
      </c>
      <c r="LC87" s="202">
        <f t="shared" si="803"/>
        <v>0</v>
      </c>
      <c r="LF87" s="230"/>
      <c r="LG87" s="171"/>
      <c r="LH87" s="212"/>
      <c r="LI87" s="228"/>
      <c r="LJ87" s="207"/>
      <c r="LK87" s="229"/>
      <c r="LL87" s="244"/>
      <c r="LM87" s="209" t="e">
        <f t="shared" si="804"/>
        <v>#N/A</v>
      </c>
      <c r="LN87" s="199" t="e">
        <f t="shared" si="805"/>
        <v>#N/A</v>
      </c>
      <c r="LO87" s="200" t="e">
        <f t="shared" si="806"/>
        <v>#N/A</v>
      </c>
      <c r="LP87" s="200">
        <f t="shared" si="807"/>
        <v>0</v>
      </c>
      <c r="LQ87" s="200">
        <f t="shared" si="808"/>
        <v>0</v>
      </c>
      <c r="LR87" s="200" t="e">
        <f t="shared" si="809"/>
        <v>#N/A</v>
      </c>
      <c r="LS87" s="210">
        <f t="shared" si="810"/>
        <v>0</v>
      </c>
      <c r="LT87" s="202">
        <f t="shared" si="811"/>
        <v>0</v>
      </c>
      <c r="LW87" s="230"/>
      <c r="LX87" s="171"/>
      <c r="LY87" s="212"/>
      <c r="LZ87" s="228"/>
      <c r="MA87" s="207"/>
      <c r="MB87" s="229"/>
      <c r="MC87" s="244"/>
      <c r="MD87" s="209" t="e">
        <f t="shared" si="812"/>
        <v>#N/A</v>
      </c>
      <c r="ME87" s="199" t="e">
        <f t="shared" si="813"/>
        <v>#N/A</v>
      </c>
      <c r="MF87" s="200" t="e">
        <f t="shared" si="814"/>
        <v>#N/A</v>
      </c>
      <c r="MG87" s="200">
        <f t="shared" si="815"/>
        <v>0</v>
      </c>
      <c r="MH87" s="200">
        <f t="shared" si="816"/>
        <v>0</v>
      </c>
      <c r="MI87" s="200" t="e">
        <f t="shared" si="817"/>
        <v>#N/A</v>
      </c>
      <c r="MJ87" s="210">
        <f t="shared" si="818"/>
        <v>0</v>
      </c>
      <c r="MK87" s="202">
        <f t="shared" si="819"/>
        <v>0</v>
      </c>
      <c r="MN87" s="230"/>
      <c r="MO87" s="171"/>
      <c r="MP87" s="212"/>
      <c r="MQ87" s="228"/>
      <c r="MR87" s="207"/>
      <c r="MS87" s="229"/>
      <c r="MT87" s="244"/>
      <c r="MU87" s="209" t="e">
        <f t="shared" si="820"/>
        <v>#N/A</v>
      </c>
      <c r="MV87" s="199" t="e">
        <f t="shared" si="821"/>
        <v>#N/A</v>
      </c>
      <c r="MW87" s="200" t="e">
        <f t="shared" si="822"/>
        <v>#N/A</v>
      </c>
      <c r="MX87" s="200">
        <f t="shared" si="823"/>
        <v>0</v>
      </c>
      <c r="MY87" s="200">
        <f t="shared" si="824"/>
        <v>0</v>
      </c>
      <c r="MZ87" s="200" t="e">
        <f t="shared" si="825"/>
        <v>#N/A</v>
      </c>
      <c r="NA87" s="210">
        <f t="shared" si="826"/>
        <v>0</v>
      </c>
      <c r="NB87" s="202">
        <f t="shared" si="827"/>
        <v>0</v>
      </c>
      <c r="NE87" s="230"/>
      <c r="NF87" s="171"/>
      <c r="NG87" s="212"/>
      <c r="NH87" s="228"/>
      <c r="NI87" s="207"/>
      <c r="NJ87" s="229"/>
      <c r="NK87" s="244"/>
      <c r="NL87" s="209" t="e">
        <f t="shared" si="828"/>
        <v>#N/A</v>
      </c>
      <c r="NM87" s="199" t="e">
        <f t="shared" si="829"/>
        <v>#N/A</v>
      </c>
      <c r="NN87" s="200" t="e">
        <f t="shared" si="830"/>
        <v>#N/A</v>
      </c>
      <c r="NO87" s="200">
        <f t="shared" si="831"/>
        <v>0</v>
      </c>
      <c r="NP87" s="200">
        <f t="shared" si="832"/>
        <v>0</v>
      </c>
      <c r="NQ87" s="200" t="e">
        <f t="shared" si="833"/>
        <v>#N/A</v>
      </c>
      <c r="NR87" s="210">
        <f t="shared" si="834"/>
        <v>0</v>
      </c>
      <c r="NS87" s="202">
        <f t="shared" si="835"/>
        <v>0</v>
      </c>
      <c r="NV87" s="230"/>
      <c r="NW87" s="171"/>
      <c r="NX87" s="212"/>
      <c r="NY87" s="228"/>
      <c r="NZ87" s="207"/>
      <c r="OA87" s="229"/>
      <c r="OB87" s="244"/>
      <c r="OC87" s="209" t="e">
        <f t="shared" si="836"/>
        <v>#N/A</v>
      </c>
      <c r="OD87" s="199" t="e">
        <f t="shared" si="837"/>
        <v>#N/A</v>
      </c>
      <c r="OE87" s="200" t="e">
        <f t="shared" si="838"/>
        <v>#N/A</v>
      </c>
      <c r="OF87" s="200">
        <f t="shared" si="839"/>
        <v>0</v>
      </c>
      <c r="OG87" s="200">
        <f t="shared" si="840"/>
        <v>0</v>
      </c>
      <c r="OH87" s="200" t="e">
        <f t="shared" si="841"/>
        <v>#N/A</v>
      </c>
      <c r="OI87" s="210">
        <f t="shared" si="842"/>
        <v>0</v>
      </c>
      <c r="OJ87" s="202">
        <f t="shared" si="843"/>
        <v>0</v>
      </c>
      <c r="OM87" s="230"/>
      <c r="ON87" s="171"/>
      <c r="OO87" s="212"/>
      <c r="OP87" s="228"/>
      <c r="OQ87" s="207"/>
      <c r="OR87" s="229"/>
      <c r="OS87" s="244"/>
      <c r="OT87" s="209" t="e">
        <f t="shared" si="844"/>
        <v>#N/A</v>
      </c>
      <c r="OU87" s="199" t="e">
        <f t="shared" si="845"/>
        <v>#N/A</v>
      </c>
      <c r="OV87" s="200" t="e">
        <f t="shared" si="846"/>
        <v>#N/A</v>
      </c>
      <c r="OW87" s="200">
        <f t="shared" si="847"/>
        <v>0</v>
      </c>
      <c r="OX87" s="200">
        <f t="shared" si="848"/>
        <v>0</v>
      </c>
      <c r="OY87" s="200" t="e">
        <f t="shared" si="849"/>
        <v>#N/A</v>
      </c>
      <c r="OZ87" s="210">
        <f t="shared" si="850"/>
        <v>0</v>
      </c>
      <c r="PA87" s="202">
        <f t="shared" si="851"/>
        <v>0</v>
      </c>
      <c r="PD87" s="230"/>
      <c r="PE87" s="171"/>
      <c r="PF87" s="212"/>
      <c r="PG87" s="228"/>
      <c r="PH87" s="207"/>
      <c r="PI87" s="229"/>
      <c r="PJ87" s="244"/>
      <c r="PK87" s="209" t="e">
        <f t="shared" si="852"/>
        <v>#N/A</v>
      </c>
      <c r="PL87" s="199" t="e">
        <f t="shared" si="853"/>
        <v>#N/A</v>
      </c>
      <c r="PM87" s="200" t="e">
        <f t="shared" si="854"/>
        <v>#N/A</v>
      </c>
      <c r="PN87" s="200">
        <f t="shared" si="855"/>
        <v>0</v>
      </c>
      <c r="PO87" s="200">
        <f t="shared" si="856"/>
        <v>0</v>
      </c>
      <c r="PP87" s="200" t="e">
        <f t="shared" si="857"/>
        <v>#N/A</v>
      </c>
      <c r="PQ87" s="210">
        <f t="shared" si="858"/>
        <v>0</v>
      </c>
      <c r="PR87" s="202">
        <f t="shared" si="859"/>
        <v>0</v>
      </c>
      <c r="PU87" s="230"/>
      <c r="PV87" s="171"/>
      <c r="PW87" s="212"/>
      <c r="PX87" s="228"/>
      <c r="PY87" s="207"/>
      <c r="PZ87" s="229"/>
      <c r="QA87" s="244"/>
      <c r="QB87" s="209" t="e">
        <f t="shared" si="860"/>
        <v>#N/A</v>
      </c>
      <c r="QC87" s="199" t="e">
        <f t="shared" si="861"/>
        <v>#N/A</v>
      </c>
      <c r="QD87" s="200" t="e">
        <f t="shared" si="862"/>
        <v>#N/A</v>
      </c>
      <c r="QE87" s="200">
        <f t="shared" si="863"/>
        <v>0</v>
      </c>
      <c r="QF87" s="200">
        <f t="shared" si="864"/>
        <v>0</v>
      </c>
      <c r="QG87" s="200" t="e">
        <f t="shared" si="865"/>
        <v>#N/A</v>
      </c>
      <c r="QH87" s="210">
        <f t="shared" si="866"/>
        <v>0</v>
      </c>
      <c r="QI87" s="202">
        <f t="shared" si="867"/>
        <v>0</v>
      </c>
      <c r="QL87" s="230"/>
      <c r="QM87" s="171"/>
      <c r="QN87" s="212"/>
      <c r="QO87" s="228"/>
      <c r="QP87" s="207"/>
      <c r="QQ87" s="229"/>
      <c r="QR87" s="244"/>
      <c r="QS87" s="209" t="e">
        <f t="shared" si="868"/>
        <v>#N/A</v>
      </c>
      <c r="QT87" s="199" t="e">
        <f t="shared" si="869"/>
        <v>#N/A</v>
      </c>
      <c r="QU87" s="200" t="e">
        <f t="shared" si="870"/>
        <v>#N/A</v>
      </c>
      <c r="QV87" s="200">
        <f t="shared" si="871"/>
        <v>0</v>
      </c>
      <c r="QW87" s="200">
        <f t="shared" si="872"/>
        <v>0</v>
      </c>
      <c r="QX87" s="200" t="e">
        <f t="shared" si="873"/>
        <v>#N/A</v>
      </c>
      <c r="QY87" s="210">
        <f t="shared" si="874"/>
        <v>0</v>
      </c>
      <c r="QZ87" s="202">
        <f t="shared" si="875"/>
        <v>0</v>
      </c>
      <c r="RC87" s="230"/>
      <c r="RD87" s="171"/>
      <c r="RE87" s="212"/>
      <c r="RF87" s="228"/>
      <c r="RG87" s="207"/>
      <c r="RH87" s="229"/>
      <c r="RI87" s="244"/>
      <c r="RJ87" s="209" t="e">
        <f t="shared" si="876"/>
        <v>#N/A</v>
      </c>
      <c r="RK87" s="199" t="e">
        <f t="shared" si="877"/>
        <v>#N/A</v>
      </c>
      <c r="RL87" s="200" t="e">
        <f t="shared" si="878"/>
        <v>#N/A</v>
      </c>
      <c r="RM87" s="200">
        <f t="shared" si="879"/>
        <v>0</v>
      </c>
      <c r="RN87" s="200">
        <f t="shared" si="880"/>
        <v>0</v>
      </c>
      <c r="RO87" s="200" t="e">
        <f t="shared" si="881"/>
        <v>#N/A</v>
      </c>
      <c r="RP87" s="210">
        <f t="shared" si="882"/>
        <v>0</v>
      </c>
      <c r="RQ87" s="202">
        <f t="shared" si="883"/>
        <v>0</v>
      </c>
      <c r="RT87" s="230"/>
      <c r="RU87" s="171"/>
      <c r="RV87" s="212"/>
      <c r="RW87" s="228"/>
      <c r="RX87" s="207"/>
      <c r="RY87" s="229"/>
      <c r="RZ87" s="244"/>
      <c r="SA87" s="209" t="e">
        <f t="shared" si="884"/>
        <v>#N/A</v>
      </c>
      <c r="SB87" s="199" t="e">
        <f t="shared" si="885"/>
        <v>#N/A</v>
      </c>
      <c r="SC87" s="200" t="e">
        <f t="shared" si="886"/>
        <v>#N/A</v>
      </c>
      <c r="SD87" s="200">
        <f t="shared" si="887"/>
        <v>0</v>
      </c>
      <c r="SE87" s="200">
        <f t="shared" si="888"/>
        <v>0</v>
      </c>
      <c r="SF87" s="200" t="e">
        <f t="shared" si="889"/>
        <v>#N/A</v>
      </c>
      <c r="SG87" s="210">
        <f t="shared" si="890"/>
        <v>0</v>
      </c>
      <c r="SH87" s="202">
        <f t="shared" si="891"/>
        <v>0</v>
      </c>
      <c r="SK87" s="230"/>
      <c r="SL87" s="171"/>
      <c r="SM87" s="212"/>
      <c r="SN87" s="228"/>
      <c r="SO87" s="207"/>
      <c r="SP87" s="229"/>
      <c r="SQ87" s="244"/>
      <c r="SR87" s="209" t="e">
        <f t="shared" si="892"/>
        <v>#N/A</v>
      </c>
      <c r="SS87" s="199" t="e">
        <f t="shared" si="893"/>
        <v>#N/A</v>
      </c>
      <c r="ST87" s="200" t="e">
        <f t="shared" si="894"/>
        <v>#N/A</v>
      </c>
      <c r="SU87" s="200">
        <f t="shared" si="895"/>
        <v>0</v>
      </c>
      <c r="SV87" s="200">
        <f t="shared" si="896"/>
        <v>0</v>
      </c>
      <c r="SW87" s="200" t="e">
        <f t="shared" si="897"/>
        <v>#N/A</v>
      </c>
      <c r="SX87" s="210">
        <f t="shared" si="898"/>
        <v>0</v>
      </c>
      <c r="SY87" s="202">
        <f t="shared" si="899"/>
        <v>0</v>
      </c>
    </row>
    <row r="88" spans="2:519" ht="156.75" customHeight="1" thickTop="1" thickBot="1">
      <c r="B88" s="203" t="s">
        <v>215</v>
      </c>
      <c r="C88" s="230">
        <v>8.1999999999999993</v>
      </c>
      <c r="D88" s="171" t="s">
        <v>308</v>
      </c>
      <c r="E88" s="212" t="s">
        <v>222</v>
      </c>
      <c r="F88" s="228">
        <v>1</v>
      </c>
      <c r="G88" s="207">
        <v>0</v>
      </c>
      <c r="H88" s="229">
        <f t="shared" si="1010"/>
        <v>0</v>
      </c>
      <c r="I88" s="648"/>
      <c r="L88" s="375" t="s">
        <v>215</v>
      </c>
      <c r="M88" s="403">
        <v>8.1999999999999993</v>
      </c>
      <c r="N88" s="415" t="s">
        <v>308</v>
      </c>
      <c r="O88" s="383" t="s">
        <v>222</v>
      </c>
      <c r="P88" s="401">
        <v>1</v>
      </c>
      <c r="Q88" s="380">
        <v>185000</v>
      </c>
      <c r="R88" s="402">
        <f t="shared" si="1011"/>
        <v>185000</v>
      </c>
      <c r="S88" s="162">
        <f t="shared" si="1012"/>
        <v>1</v>
      </c>
      <c r="T88" s="190">
        <f t="shared" si="756"/>
        <v>1</v>
      </c>
      <c r="U88" s="190">
        <f t="shared" si="763"/>
        <v>1</v>
      </c>
      <c r="V88" s="190">
        <f t="shared" si="757"/>
        <v>1</v>
      </c>
      <c r="W88" s="190">
        <f t="shared" si="758"/>
        <v>1</v>
      </c>
      <c r="X88" s="200">
        <f t="shared" si="759"/>
        <v>1</v>
      </c>
      <c r="Y88" s="210">
        <f t="shared" si="760"/>
        <v>185000</v>
      </c>
      <c r="Z88" s="202">
        <f t="shared" si="761"/>
        <v>0</v>
      </c>
      <c r="AA88" s="185"/>
      <c r="AB88" s="185"/>
      <c r="AC88" s="446" t="s">
        <v>215</v>
      </c>
      <c r="AD88" s="405">
        <v>8.1999999999999993</v>
      </c>
      <c r="AE88" s="415" t="s">
        <v>308</v>
      </c>
      <c r="AF88" s="383" t="s">
        <v>222</v>
      </c>
      <c r="AG88" s="401">
        <v>1</v>
      </c>
      <c r="AH88" s="380">
        <v>249000</v>
      </c>
      <c r="AI88" s="402">
        <f t="shared" si="1013"/>
        <v>249000</v>
      </c>
      <c r="AJ88" s="162">
        <f t="shared" si="1014"/>
        <v>1</v>
      </c>
      <c r="AK88" s="190">
        <f t="shared" si="1015"/>
        <v>1</v>
      </c>
      <c r="AL88" s="190">
        <f t="shared" si="1016"/>
        <v>1</v>
      </c>
      <c r="AM88" s="190">
        <f t="shared" si="1017"/>
        <v>1</v>
      </c>
      <c r="AN88" s="190">
        <f t="shared" si="1018"/>
        <v>1</v>
      </c>
      <c r="AO88" s="200">
        <f t="shared" si="1019"/>
        <v>1</v>
      </c>
      <c r="AP88" s="210">
        <f t="shared" si="1020"/>
        <v>249000</v>
      </c>
      <c r="AQ88" s="202">
        <f t="shared" si="1021"/>
        <v>0</v>
      </c>
      <c r="AR88" s="185"/>
      <c r="AS88" s="185"/>
      <c r="AT88" s="461" t="s">
        <v>215</v>
      </c>
      <c r="AU88" s="478">
        <v>8.1999999999999993</v>
      </c>
      <c r="AV88" s="171" t="s">
        <v>308</v>
      </c>
      <c r="AW88" s="453" t="s">
        <v>222</v>
      </c>
      <c r="AX88" s="464">
        <v>1</v>
      </c>
      <c r="AY88" s="455">
        <v>188000</v>
      </c>
      <c r="AZ88" s="466">
        <f t="shared" si="1022"/>
        <v>188000</v>
      </c>
      <c r="BA88" s="162">
        <f t="shared" si="1023"/>
        <v>1</v>
      </c>
      <c r="BB88" s="190">
        <f t="shared" si="1024"/>
        <v>1</v>
      </c>
      <c r="BC88" s="190">
        <f t="shared" si="1025"/>
        <v>1</v>
      </c>
      <c r="BD88" s="190">
        <f t="shared" si="1026"/>
        <v>1</v>
      </c>
      <c r="BE88" s="190">
        <f t="shared" si="1027"/>
        <v>1</v>
      </c>
      <c r="BF88" s="200">
        <f t="shared" si="1028"/>
        <v>1</v>
      </c>
      <c r="BG88" s="210">
        <f t="shared" si="1029"/>
        <v>188000</v>
      </c>
      <c r="BH88" s="202">
        <f t="shared" si="1030"/>
        <v>0</v>
      </c>
      <c r="BK88" s="461" t="s">
        <v>215</v>
      </c>
      <c r="BL88" s="538">
        <v>8.1999999999999993</v>
      </c>
      <c r="BM88" s="545" t="s">
        <v>308</v>
      </c>
      <c r="BN88" s="383" t="s">
        <v>222</v>
      </c>
      <c r="BO88" s="536">
        <v>1</v>
      </c>
      <c r="BP88" s="380">
        <v>174059.96999999997</v>
      </c>
      <c r="BQ88" s="537">
        <f t="shared" si="1031"/>
        <v>174059.96999999997</v>
      </c>
      <c r="BR88" s="162">
        <f t="shared" si="1032"/>
        <v>1</v>
      </c>
      <c r="BS88" s="190">
        <f t="shared" si="1033"/>
        <v>1</v>
      </c>
      <c r="BT88" s="190">
        <f t="shared" si="1034"/>
        <v>1</v>
      </c>
      <c r="BU88" s="190">
        <f t="shared" si="1035"/>
        <v>1</v>
      </c>
      <c r="BV88" s="190">
        <f t="shared" si="1036"/>
        <v>1</v>
      </c>
      <c r="BW88" s="200">
        <f t="shared" si="1037"/>
        <v>1</v>
      </c>
      <c r="BX88" s="210">
        <f t="shared" si="1038"/>
        <v>174060</v>
      </c>
      <c r="BY88" s="202">
        <f t="shared" si="1039"/>
        <v>-3.0000000027939677E-2</v>
      </c>
      <c r="CB88" s="461" t="s">
        <v>215</v>
      </c>
      <c r="CC88" s="538">
        <v>8.1999999999999993</v>
      </c>
      <c r="CD88" s="545" t="s">
        <v>308</v>
      </c>
      <c r="CE88" s="383" t="s">
        <v>222</v>
      </c>
      <c r="CF88" s="536">
        <v>1</v>
      </c>
      <c r="CG88" s="380">
        <v>180000</v>
      </c>
      <c r="CH88" s="537">
        <f t="shared" si="1040"/>
        <v>180000</v>
      </c>
      <c r="CI88" s="162">
        <f t="shared" si="1041"/>
        <v>1</v>
      </c>
      <c r="CJ88" s="190">
        <f t="shared" si="1042"/>
        <v>1</v>
      </c>
      <c r="CK88" s="190">
        <f t="shared" si="1043"/>
        <v>1</v>
      </c>
      <c r="CL88" s="190">
        <f t="shared" si="1044"/>
        <v>1</v>
      </c>
      <c r="CM88" s="190">
        <f t="shared" si="1045"/>
        <v>1</v>
      </c>
      <c r="CN88" s="200">
        <f t="shared" si="1046"/>
        <v>1</v>
      </c>
      <c r="CO88" s="210">
        <f t="shared" si="1047"/>
        <v>180000</v>
      </c>
      <c r="CP88" s="202">
        <f t="shared" si="1048"/>
        <v>0</v>
      </c>
      <c r="CS88" s="461" t="s">
        <v>215</v>
      </c>
      <c r="CT88" s="538">
        <v>8.1999999999999993</v>
      </c>
      <c r="CU88" s="545" t="s">
        <v>308</v>
      </c>
      <c r="CV88" s="383" t="s">
        <v>222</v>
      </c>
      <c r="CW88" s="536">
        <v>1</v>
      </c>
      <c r="CX88" s="565">
        <v>210238</v>
      </c>
      <c r="CY88" s="537">
        <f t="shared" si="1049"/>
        <v>210238</v>
      </c>
      <c r="CZ88" s="162">
        <f t="shared" si="1050"/>
        <v>1</v>
      </c>
      <c r="DA88" s="190">
        <f t="shared" si="1051"/>
        <v>1</v>
      </c>
      <c r="DB88" s="190">
        <f t="shared" si="1052"/>
        <v>1</v>
      </c>
      <c r="DC88" s="190">
        <f t="shared" si="1053"/>
        <v>1</v>
      </c>
      <c r="DD88" s="190">
        <f t="shared" si="1054"/>
        <v>1</v>
      </c>
      <c r="DE88" s="200">
        <f t="shared" si="1055"/>
        <v>1</v>
      </c>
      <c r="DF88" s="210">
        <f t="shared" si="1056"/>
        <v>210238</v>
      </c>
      <c r="DG88" s="202">
        <f t="shared" si="1057"/>
        <v>0</v>
      </c>
      <c r="DJ88" s="461" t="s">
        <v>215</v>
      </c>
      <c r="DK88" s="538">
        <v>8.1999999999999993</v>
      </c>
      <c r="DL88" s="545" t="s">
        <v>308</v>
      </c>
      <c r="DM88" s="383" t="s">
        <v>222</v>
      </c>
      <c r="DN88" s="536">
        <v>1</v>
      </c>
      <c r="DO88" s="380">
        <v>181061.92799999999</v>
      </c>
      <c r="DP88" s="537">
        <f t="shared" si="1058"/>
        <v>181061.92799999999</v>
      </c>
      <c r="DQ88" s="162">
        <f t="shared" si="1059"/>
        <v>1</v>
      </c>
      <c r="DR88" s="190">
        <f t="shared" si="1060"/>
        <v>1</v>
      </c>
      <c r="DS88" s="190">
        <f t="shared" si="1061"/>
        <v>1</v>
      </c>
      <c r="DT88" s="190">
        <f t="shared" si="1062"/>
        <v>1</v>
      </c>
      <c r="DU88" s="190">
        <f t="shared" si="1063"/>
        <v>1</v>
      </c>
      <c r="DV88" s="200">
        <f t="shared" si="1064"/>
        <v>1</v>
      </c>
      <c r="DW88" s="210">
        <f t="shared" si="1065"/>
        <v>181062</v>
      </c>
      <c r="DX88" s="202">
        <f t="shared" si="1066"/>
        <v>-7.2000000014668331E-2</v>
      </c>
      <c r="EA88" s="461" t="s">
        <v>215</v>
      </c>
      <c r="EB88" s="538">
        <v>8.1999999999999993</v>
      </c>
      <c r="EC88" s="545" t="s">
        <v>308</v>
      </c>
      <c r="ED88" s="383" t="s">
        <v>222</v>
      </c>
      <c r="EE88" s="536">
        <v>1</v>
      </c>
      <c r="EF88" s="380">
        <v>182000</v>
      </c>
      <c r="EG88" s="381">
        <f t="shared" si="762"/>
        <v>182000</v>
      </c>
      <c r="EH88" s="162">
        <f t="shared" si="1067"/>
        <v>1</v>
      </c>
      <c r="EI88" s="190">
        <f t="shared" si="1068"/>
        <v>1</v>
      </c>
      <c r="EJ88" s="190">
        <f t="shared" si="1069"/>
        <v>1</v>
      </c>
      <c r="EK88" s="190">
        <f t="shared" si="1070"/>
        <v>1</v>
      </c>
      <c r="EL88" s="190">
        <f t="shared" si="1071"/>
        <v>1</v>
      </c>
      <c r="EM88" s="200">
        <f t="shared" si="1072"/>
        <v>1</v>
      </c>
      <c r="EN88" s="210">
        <f t="shared" si="1073"/>
        <v>182000</v>
      </c>
      <c r="EO88" s="202">
        <f t="shared" si="1074"/>
        <v>0</v>
      </c>
      <c r="ER88" s="461" t="s">
        <v>215</v>
      </c>
      <c r="ES88" s="538">
        <v>8.1999999999999993</v>
      </c>
      <c r="ET88" s="545" t="s">
        <v>308</v>
      </c>
      <c r="EU88" s="383" t="s">
        <v>222</v>
      </c>
      <c r="EV88" s="536">
        <v>1</v>
      </c>
      <c r="EW88" s="380">
        <v>173194</v>
      </c>
      <c r="EX88" s="537">
        <f t="shared" si="1075"/>
        <v>173194</v>
      </c>
      <c r="EY88" s="162">
        <f t="shared" si="1076"/>
        <v>1</v>
      </c>
      <c r="EZ88" s="190">
        <f t="shared" si="1077"/>
        <v>1</v>
      </c>
      <c r="FA88" s="190">
        <f t="shared" si="1078"/>
        <v>1</v>
      </c>
      <c r="FB88" s="190">
        <f t="shared" si="1079"/>
        <v>1</v>
      </c>
      <c r="FC88" s="190">
        <f t="shared" si="1080"/>
        <v>1</v>
      </c>
      <c r="FD88" s="200">
        <f t="shared" si="1081"/>
        <v>1</v>
      </c>
      <c r="FE88" s="210">
        <f t="shared" si="1082"/>
        <v>173194</v>
      </c>
      <c r="FF88" s="202">
        <f t="shared" si="1083"/>
        <v>0</v>
      </c>
      <c r="FI88" s="461" t="s">
        <v>215</v>
      </c>
      <c r="FJ88" s="538">
        <v>8.1999999999999993</v>
      </c>
      <c r="FK88" s="545" t="s">
        <v>308</v>
      </c>
      <c r="FL88" s="383" t="s">
        <v>222</v>
      </c>
      <c r="FM88" s="536">
        <v>1</v>
      </c>
      <c r="FN88" s="380">
        <v>110544</v>
      </c>
      <c r="FO88" s="537">
        <f t="shared" si="1084"/>
        <v>110544</v>
      </c>
      <c r="FP88" s="162">
        <f t="shared" si="1085"/>
        <v>1</v>
      </c>
      <c r="FQ88" s="190">
        <f t="shared" si="1086"/>
        <v>1</v>
      </c>
      <c r="FR88" s="190">
        <f t="shared" si="1087"/>
        <v>1</v>
      </c>
      <c r="FS88" s="190">
        <f t="shared" si="1088"/>
        <v>1</v>
      </c>
      <c r="FT88" s="190">
        <f t="shared" si="1089"/>
        <v>1</v>
      </c>
      <c r="FU88" s="200">
        <f t="shared" si="1090"/>
        <v>1</v>
      </c>
      <c r="FV88" s="210">
        <f t="shared" si="1091"/>
        <v>110544</v>
      </c>
      <c r="FW88" s="202">
        <f t="shared" si="1092"/>
        <v>0</v>
      </c>
      <c r="FZ88" s="461" t="s">
        <v>215</v>
      </c>
      <c r="GA88" s="538">
        <v>8.1999999999999993</v>
      </c>
      <c r="GB88" s="545" t="s">
        <v>308</v>
      </c>
      <c r="GC88" s="383" t="s">
        <v>222</v>
      </c>
      <c r="GD88" s="536">
        <v>1</v>
      </c>
      <c r="GE88" s="582">
        <v>178358</v>
      </c>
      <c r="GF88" s="537">
        <f t="shared" si="1093"/>
        <v>178358</v>
      </c>
      <c r="GG88" s="162">
        <f t="shared" si="1094"/>
        <v>1</v>
      </c>
      <c r="GH88" s="190">
        <f t="shared" si="1095"/>
        <v>1</v>
      </c>
      <c r="GI88" s="190">
        <f t="shared" si="1096"/>
        <v>1</v>
      </c>
      <c r="GJ88" s="190">
        <f t="shared" si="1097"/>
        <v>1</v>
      </c>
      <c r="GK88" s="190">
        <f t="shared" si="1098"/>
        <v>1</v>
      </c>
      <c r="GL88" s="200">
        <f t="shared" si="1099"/>
        <v>1</v>
      </c>
      <c r="GM88" s="210">
        <f t="shared" si="1100"/>
        <v>178358</v>
      </c>
      <c r="GN88" s="202">
        <f t="shared" si="1101"/>
        <v>0</v>
      </c>
      <c r="GQ88" s="461" t="s">
        <v>215</v>
      </c>
      <c r="GR88" s="538">
        <v>8.1999999999999993</v>
      </c>
      <c r="GS88" s="545" t="s">
        <v>308</v>
      </c>
      <c r="GT88" s="383" t="s">
        <v>222</v>
      </c>
      <c r="GU88" s="536">
        <v>1</v>
      </c>
      <c r="GV88" s="380">
        <v>145000</v>
      </c>
      <c r="GW88" s="537">
        <f t="shared" si="1102"/>
        <v>145000</v>
      </c>
      <c r="GX88" s="162">
        <f t="shared" si="1103"/>
        <v>1</v>
      </c>
      <c r="GY88" s="190">
        <f t="shared" si="1104"/>
        <v>1</v>
      </c>
      <c r="GZ88" s="190">
        <f t="shared" si="1105"/>
        <v>1</v>
      </c>
      <c r="HA88" s="190">
        <f t="shared" si="1106"/>
        <v>1</v>
      </c>
      <c r="HB88" s="190">
        <f t="shared" si="1107"/>
        <v>1</v>
      </c>
      <c r="HC88" s="200">
        <f t="shared" si="1108"/>
        <v>1</v>
      </c>
      <c r="HD88" s="210">
        <f t="shared" si="1109"/>
        <v>145000</v>
      </c>
      <c r="HE88" s="202">
        <f t="shared" si="1110"/>
        <v>0</v>
      </c>
      <c r="HH88" s="461" t="s">
        <v>215</v>
      </c>
      <c r="HI88" s="538">
        <v>8.1999999999999993</v>
      </c>
      <c r="HJ88" s="545" t="s">
        <v>308</v>
      </c>
      <c r="HK88" s="383" t="s">
        <v>222</v>
      </c>
      <c r="HL88" s="536">
        <v>1</v>
      </c>
      <c r="HM88" s="380">
        <v>88919.999999999985</v>
      </c>
      <c r="HN88" s="537">
        <f t="shared" si="1111"/>
        <v>88919.999999999985</v>
      </c>
      <c r="HO88" s="162">
        <f t="shared" si="1112"/>
        <v>1</v>
      </c>
      <c r="HP88" s="190">
        <f t="shared" si="1113"/>
        <v>1</v>
      </c>
      <c r="HQ88" s="190">
        <f t="shared" si="1114"/>
        <v>1</v>
      </c>
      <c r="HR88" s="190">
        <f t="shared" si="1115"/>
        <v>1</v>
      </c>
      <c r="HS88" s="190">
        <f t="shared" si="1116"/>
        <v>1</v>
      </c>
      <c r="HT88" s="200">
        <f t="shared" si="1117"/>
        <v>1</v>
      </c>
      <c r="HU88" s="210">
        <f t="shared" si="1118"/>
        <v>88920</v>
      </c>
      <c r="HV88" s="202">
        <f t="shared" si="1119"/>
        <v>0</v>
      </c>
      <c r="HY88" s="166"/>
      <c r="HZ88" s="226"/>
      <c r="IA88" s="214"/>
      <c r="IB88" s="215"/>
      <c r="IC88" s="207"/>
      <c r="ID88" s="216"/>
      <c r="IE88" s="244"/>
      <c r="IF88" s="209" t="e">
        <f t="shared" si="764"/>
        <v>#N/A</v>
      </c>
      <c r="IG88" s="199" t="e">
        <f t="shared" si="765"/>
        <v>#N/A</v>
      </c>
      <c r="IH88" s="200" t="e">
        <f t="shared" si="766"/>
        <v>#N/A</v>
      </c>
      <c r="II88" s="200">
        <f t="shared" si="767"/>
        <v>0</v>
      </c>
      <c r="IJ88" s="200">
        <f t="shared" si="768"/>
        <v>0</v>
      </c>
      <c r="IK88" s="200" t="e">
        <f t="shared" si="769"/>
        <v>#N/A</v>
      </c>
      <c r="IL88" s="210">
        <f t="shared" si="770"/>
        <v>0</v>
      </c>
      <c r="IM88" s="202">
        <f t="shared" si="771"/>
        <v>0</v>
      </c>
      <c r="IP88" s="166"/>
      <c r="IQ88" s="226"/>
      <c r="IR88" s="214"/>
      <c r="IS88" s="215"/>
      <c r="IT88" s="207"/>
      <c r="IU88" s="216"/>
      <c r="IV88" s="244"/>
      <c r="IW88" s="209" t="e">
        <f t="shared" si="772"/>
        <v>#N/A</v>
      </c>
      <c r="IX88" s="199" t="e">
        <f t="shared" si="773"/>
        <v>#N/A</v>
      </c>
      <c r="IY88" s="200" t="e">
        <f t="shared" si="774"/>
        <v>#N/A</v>
      </c>
      <c r="IZ88" s="200">
        <f t="shared" si="775"/>
        <v>0</v>
      </c>
      <c r="JA88" s="200">
        <f t="shared" si="776"/>
        <v>0</v>
      </c>
      <c r="JB88" s="200" t="e">
        <f t="shared" si="777"/>
        <v>#N/A</v>
      </c>
      <c r="JC88" s="210">
        <f t="shared" si="778"/>
        <v>0</v>
      </c>
      <c r="JD88" s="202">
        <f t="shared" si="779"/>
        <v>0</v>
      </c>
      <c r="JG88" s="166"/>
      <c r="JH88" s="226"/>
      <c r="JI88" s="214"/>
      <c r="JJ88" s="215"/>
      <c r="JK88" s="207"/>
      <c r="JL88" s="216"/>
      <c r="JM88" s="244"/>
      <c r="JN88" s="209" t="e">
        <f t="shared" si="780"/>
        <v>#N/A</v>
      </c>
      <c r="JO88" s="199" t="e">
        <f t="shared" si="781"/>
        <v>#N/A</v>
      </c>
      <c r="JP88" s="200" t="e">
        <f t="shared" si="782"/>
        <v>#N/A</v>
      </c>
      <c r="JQ88" s="200">
        <f t="shared" si="783"/>
        <v>0</v>
      </c>
      <c r="JR88" s="200">
        <f t="shared" si="784"/>
        <v>0</v>
      </c>
      <c r="JS88" s="200" t="e">
        <f t="shared" si="785"/>
        <v>#N/A</v>
      </c>
      <c r="JT88" s="210">
        <f t="shared" si="786"/>
        <v>0</v>
      </c>
      <c r="JU88" s="202">
        <f t="shared" si="787"/>
        <v>0</v>
      </c>
      <c r="JX88" s="166"/>
      <c r="JY88" s="226"/>
      <c r="JZ88" s="214"/>
      <c r="KA88" s="215"/>
      <c r="KB88" s="207"/>
      <c r="KC88" s="216"/>
      <c r="KD88" s="244"/>
      <c r="KE88" s="209" t="e">
        <f t="shared" si="788"/>
        <v>#N/A</v>
      </c>
      <c r="KF88" s="199" t="e">
        <f t="shared" si="789"/>
        <v>#N/A</v>
      </c>
      <c r="KG88" s="200" t="e">
        <f t="shared" si="790"/>
        <v>#N/A</v>
      </c>
      <c r="KH88" s="200">
        <f t="shared" si="791"/>
        <v>0</v>
      </c>
      <c r="KI88" s="200">
        <f t="shared" si="792"/>
        <v>0</v>
      </c>
      <c r="KJ88" s="200" t="e">
        <f t="shared" si="793"/>
        <v>#N/A</v>
      </c>
      <c r="KK88" s="210">
        <f t="shared" si="794"/>
        <v>0</v>
      </c>
      <c r="KL88" s="202">
        <f t="shared" si="795"/>
        <v>0</v>
      </c>
      <c r="KO88" s="166"/>
      <c r="KP88" s="226"/>
      <c r="KQ88" s="214"/>
      <c r="KR88" s="215"/>
      <c r="KS88" s="207"/>
      <c r="KT88" s="216"/>
      <c r="KU88" s="244"/>
      <c r="KV88" s="209" t="e">
        <f t="shared" si="796"/>
        <v>#N/A</v>
      </c>
      <c r="KW88" s="199" t="e">
        <f t="shared" si="797"/>
        <v>#N/A</v>
      </c>
      <c r="KX88" s="200" t="e">
        <f t="shared" si="798"/>
        <v>#N/A</v>
      </c>
      <c r="KY88" s="200">
        <f t="shared" si="799"/>
        <v>0</v>
      </c>
      <c r="KZ88" s="200">
        <f t="shared" si="800"/>
        <v>0</v>
      </c>
      <c r="LA88" s="200" t="e">
        <f t="shared" si="801"/>
        <v>#N/A</v>
      </c>
      <c r="LB88" s="210">
        <f t="shared" si="802"/>
        <v>0</v>
      </c>
      <c r="LC88" s="202">
        <f t="shared" si="803"/>
        <v>0</v>
      </c>
      <c r="LF88" s="166"/>
      <c r="LG88" s="226"/>
      <c r="LH88" s="214"/>
      <c r="LI88" s="215"/>
      <c r="LJ88" s="207"/>
      <c r="LK88" s="216"/>
      <c r="LL88" s="244"/>
      <c r="LM88" s="209" t="e">
        <f t="shared" si="804"/>
        <v>#N/A</v>
      </c>
      <c r="LN88" s="199" t="e">
        <f t="shared" si="805"/>
        <v>#N/A</v>
      </c>
      <c r="LO88" s="200" t="e">
        <f t="shared" si="806"/>
        <v>#N/A</v>
      </c>
      <c r="LP88" s="200">
        <f t="shared" si="807"/>
        <v>0</v>
      </c>
      <c r="LQ88" s="200">
        <f t="shared" si="808"/>
        <v>0</v>
      </c>
      <c r="LR88" s="200" t="e">
        <f t="shared" si="809"/>
        <v>#N/A</v>
      </c>
      <c r="LS88" s="210">
        <f t="shared" si="810"/>
        <v>0</v>
      </c>
      <c r="LT88" s="202">
        <f t="shared" si="811"/>
        <v>0</v>
      </c>
      <c r="LW88" s="166"/>
      <c r="LX88" s="226"/>
      <c r="LY88" s="214"/>
      <c r="LZ88" s="215"/>
      <c r="MA88" s="207"/>
      <c r="MB88" s="216"/>
      <c r="MC88" s="244"/>
      <c r="MD88" s="209" t="e">
        <f t="shared" si="812"/>
        <v>#N/A</v>
      </c>
      <c r="ME88" s="199" t="e">
        <f t="shared" si="813"/>
        <v>#N/A</v>
      </c>
      <c r="MF88" s="200" t="e">
        <f t="shared" si="814"/>
        <v>#N/A</v>
      </c>
      <c r="MG88" s="200">
        <f t="shared" si="815"/>
        <v>0</v>
      </c>
      <c r="MH88" s="200">
        <f t="shared" si="816"/>
        <v>0</v>
      </c>
      <c r="MI88" s="200" t="e">
        <f t="shared" si="817"/>
        <v>#N/A</v>
      </c>
      <c r="MJ88" s="210">
        <f t="shared" si="818"/>
        <v>0</v>
      </c>
      <c r="MK88" s="202">
        <f t="shared" si="819"/>
        <v>0</v>
      </c>
      <c r="MN88" s="166"/>
      <c r="MO88" s="226"/>
      <c r="MP88" s="214"/>
      <c r="MQ88" s="215"/>
      <c r="MR88" s="207"/>
      <c r="MS88" s="216"/>
      <c r="MT88" s="244"/>
      <c r="MU88" s="209" t="e">
        <f t="shared" si="820"/>
        <v>#N/A</v>
      </c>
      <c r="MV88" s="199" t="e">
        <f t="shared" si="821"/>
        <v>#N/A</v>
      </c>
      <c r="MW88" s="200" t="e">
        <f t="shared" si="822"/>
        <v>#N/A</v>
      </c>
      <c r="MX88" s="200">
        <f t="shared" si="823"/>
        <v>0</v>
      </c>
      <c r="MY88" s="200">
        <f t="shared" si="824"/>
        <v>0</v>
      </c>
      <c r="MZ88" s="200" t="e">
        <f t="shared" si="825"/>
        <v>#N/A</v>
      </c>
      <c r="NA88" s="210">
        <f t="shared" si="826"/>
        <v>0</v>
      </c>
      <c r="NB88" s="202">
        <f t="shared" si="827"/>
        <v>0</v>
      </c>
      <c r="NE88" s="166"/>
      <c r="NF88" s="226"/>
      <c r="NG88" s="214"/>
      <c r="NH88" s="215"/>
      <c r="NI88" s="207"/>
      <c r="NJ88" s="216"/>
      <c r="NK88" s="244"/>
      <c r="NL88" s="209" t="e">
        <f t="shared" si="828"/>
        <v>#N/A</v>
      </c>
      <c r="NM88" s="199" t="e">
        <f t="shared" si="829"/>
        <v>#N/A</v>
      </c>
      <c r="NN88" s="200" t="e">
        <f t="shared" si="830"/>
        <v>#N/A</v>
      </c>
      <c r="NO88" s="200">
        <f t="shared" si="831"/>
        <v>0</v>
      </c>
      <c r="NP88" s="200">
        <f t="shared" si="832"/>
        <v>0</v>
      </c>
      <c r="NQ88" s="200" t="e">
        <f t="shared" si="833"/>
        <v>#N/A</v>
      </c>
      <c r="NR88" s="210">
        <f t="shared" si="834"/>
        <v>0</v>
      </c>
      <c r="NS88" s="202">
        <f t="shared" si="835"/>
        <v>0</v>
      </c>
      <c r="NV88" s="166"/>
      <c r="NW88" s="226"/>
      <c r="NX88" s="214"/>
      <c r="NY88" s="215"/>
      <c r="NZ88" s="207"/>
      <c r="OA88" s="216"/>
      <c r="OB88" s="244"/>
      <c r="OC88" s="209" t="e">
        <f t="shared" si="836"/>
        <v>#N/A</v>
      </c>
      <c r="OD88" s="199" t="e">
        <f t="shared" si="837"/>
        <v>#N/A</v>
      </c>
      <c r="OE88" s="200" t="e">
        <f t="shared" si="838"/>
        <v>#N/A</v>
      </c>
      <c r="OF88" s="200">
        <f t="shared" si="839"/>
        <v>0</v>
      </c>
      <c r="OG88" s="200">
        <f t="shared" si="840"/>
        <v>0</v>
      </c>
      <c r="OH88" s="200" t="e">
        <f t="shared" si="841"/>
        <v>#N/A</v>
      </c>
      <c r="OI88" s="210">
        <f t="shared" si="842"/>
        <v>0</v>
      </c>
      <c r="OJ88" s="202">
        <f t="shared" si="843"/>
        <v>0</v>
      </c>
      <c r="OM88" s="166"/>
      <c r="ON88" s="226"/>
      <c r="OO88" s="214"/>
      <c r="OP88" s="215"/>
      <c r="OQ88" s="207"/>
      <c r="OR88" s="216"/>
      <c r="OS88" s="244"/>
      <c r="OT88" s="209" t="e">
        <f t="shared" si="844"/>
        <v>#N/A</v>
      </c>
      <c r="OU88" s="199" t="e">
        <f t="shared" si="845"/>
        <v>#N/A</v>
      </c>
      <c r="OV88" s="200" t="e">
        <f t="shared" si="846"/>
        <v>#N/A</v>
      </c>
      <c r="OW88" s="200">
        <f t="shared" si="847"/>
        <v>0</v>
      </c>
      <c r="OX88" s="200">
        <f t="shared" si="848"/>
        <v>0</v>
      </c>
      <c r="OY88" s="200" t="e">
        <f t="shared" si="849"/>
        <v>#N/A</v>
      </c>
      <c r="OZ88" s="210">
        <f t="shared" si="850"/>
        <v>0</v>
      </c>
      <c r="PA88" s="202">
        <f t="shared" si="851"/>
        <v>0</v>
      </c>
      <c r="PD88" s="166"/>
      <c r="PE88" s="226"/>
      <c r="PF88" s="214"/>
      <c r="PG88" s="215"/>
      <c r="PH88" s="207"/>
      <c r="PI88" s="216"/>
      <c r="PJ88" s="244"/>
      <c r="PK88" s="209" t="e">
        <f t="shared" si="852"/>
        <v>#N/A</v>
      </c>
      <c r="PL88" s="199" t="e">
        <f t="shared" si="853"/>
        <v>#N/A</v>
      </c>
      <c r="PM88" s="200" t="e">
        <f t="shared" si="854"/>
        <v>#N/A</v>
      </c>
      <c r="PN88" s="200">
        <f t="shared" si="855"/>
        <v>0</v>
      </c>
      <c r="PO88" s="200">
        <f t="shared" si="856"/>
        <v>0</v>
      </c>
      <c r="PP88" s="200" t="e">
        <f t="shared" si="857"/>
        <v>#N/A</v>
      </c>
      <c r="PQ88" s="210">
        <f t="shared" si="858"/>
        <v>0</v>
      </c>
      <c r="PR88" s="202">
        <f t="shared" si="859"/>
        <v>0</v>
      </c>
      <c r="PU88" s="166"/>
      <c r="PV88" s="226"/>
      <c r="PW88" s="214"/>
      <c r="PX88" s="215"/>
      <c r="PY88" s="207"/>
      <c r="PZ88" s="216"/>
      <c r="QA88" s="244"/>
      <c r="QB88" s="209" t="e">
        <f t="shared" si="860"/>
        <v>#N/A</v>
      </c>
      <c r="QC88" s="199" t="e">
        <f t="shared" si="861"/>
        <v>#N/A</v>
      </c>
      <c r="QD88" s="200" t="e">
        <f t="shared" si="862"/>
        <v>#N/A</v>
      </c>
      <c r="QE88" s="200">
        <f t="shared" si="863"/>
        <v>0</v>
      </c>
      <c r="QF88" s="200">
        <f t="shared" si="864"/>
        <v>0</v>
      </c>
      <c r="QG88" s="200" t="e">
        <f t="shared" si="865"/>
        <v>#N/A</v>
      </c>
      <c r="QH88" s="210">
        <f t="shared" si="866"/>
        <v>0</v>
      </c>
      <c r="QI88" s="202">
        <f t="shared" si="867"/>
        <v>0</v>
      </c>
      <c r="QL88" s="166"/>
      <c r="QM88" s="226"/>
      <c r="QN88" s="214"/>
      <c r="QO88" s="215"/>
      <c r="QP88" s="207"/>
      <c r="QQ88" s="216"/>
      <c r="QR88" s="244"/>
      <c r="QS88" s="209" t="e">
        <f t="shared" si="868"/>
        <v>#N/A</v>
      </c>
      <c r="QT88" s="199" t="e">
        <f t="shared" si="869"/>
        <v>#N/A</v>
      </c>
      <c r="QU88" s="200" t="e">
        <f t="shared" si="870"/>
        <v>#N/A</v>
      </c>
      <c r="QV88" s="200">
        <f t="shared" si="871"/>
        <v>0</v>
      </c>
      <c r="QW88" s="200">
        <f t="shared" si="872"/>
        <v>0</v>
      </c>
      <c r="QX88" s="200" t="e">
        <f t="shared" si="873"/>
        <v>#N/A</v>
      </c>
      <c r="QY88" s="210">
        <f t="shared" si="874"/>
        <v>0</v>
      </c>
      <c r="QZ88" s="202">
        <f t="shared" si="875"/>
        <v>0</v>
      </c>
      <c r="RC88" s="166"/>
      <c r="RD88" s="226"/>
      <c r="RE88" s="214"/>
      <c r="RF88" s="215"/>
      <c r="RG88" s="207"/>
      <c r="RH88" s="216"/>
      <c r="RI88" s="244"/>
      <c r="RJ88" s="209" t="e">
        <f t="shared" si="876"/>
        <v>#N/A</v>
      </c>
      <c r="RK88" s="199" t="e">
        <f t="shared" si="877"/>
        <v>#N/A</v>
      </c>
      <c r="RL88" s="200" t="e">
        <f t="shared" si="878"/>
        <v>#N/A</v>
      </c>
      <c r="RM88" s="200">
        <f t="shared" si="879"/>
        <v>0</v>
      </c>
      <c r="RN88" s="200">
        <f t="shared" si="880"/>
        <v>0</v>
      </c>
      <c r="RO88" s="200" t="e">
        <f t="shared" si="881"/>
        <v>#N/A</v>
      </c>
      <c r="RP88" s="210">
        <f t="shared" si="882"/>
        <v>0</v>
      </c>
      <c r="RQ88" s="202">
        <f t="shared" si="883"/>
        <v>0</v>
      </c>
      <c r="RT88" s="166"/>
      <c r="RU88" s="226"/>
      <c r="RV88" s="214"/>
      <c r="RW88" s="215"/>
      <c r="RX88" s="207"/>
      <c r="RY88" s="216"/>
      <c r="RZ88" s="244"/>
      <c r="SA88" s="209" t="e">
        <f t="shared" si="884"/>
        <v>#N/A</v>
      </c>
      <c r="SB88" s="199" t="e">
        <f t="shared" si="885"/>
        <v>#N/A</v>
      </c>
      <c r="SC88" s="200" t="e">
        <f t="shared" si="886"/>
        <v>#N/A</v>
      </c>
      <c r="SD88" s="200">
        <f t="shared" si="887"/>
        <v>0</v>
      </c>
      <c r="SE88" s="200">
        <f t="shared" si="888"/>
        <v>0</v>
      </c>
      <c r="SF88" s="200" t="e">
        <f t="shared" si="889"/>
        <v>#N/A</v>
      </c>
      <c r="SG88" s="210">
        <f t="shared" si="890"/>
        <v>0</v>
      </c>
      <c r="SH88" s="202">
        <f t="shared" si="891"/>
        <v>0</v>
      </c>
      <c r="SK88" s="166"/>
      <c r="SL88" s="226"/>
      <c r="SM88" s="214"/>
      <c r="SN88" s="215"/>
      <c r="SO88" s="207"/>
      <c r="SP88" s="216"/>
      <c r="SQ88" s="244"/>
      <c r="SR88" s="209" t="e">
        <f t="shared" si="892"/>
        <v>#N/A</v>
      </c>
      <c r="SS88" s="199" t="e">
        <f t="shared" si="893"/>
        <v>#N/A</v>
      </c>
      <c r="ST88" s="200" t="e">
        <f t="shared" si="894"/>
        <v>#N/A</v>
      </c>
      <c r="SU88" s="200">
        <f t="shared" si="895"/>
        <v>0</v>
      </c>
      <c r="SV88" s="200">
        <f t="shared" si="896"/>
        <v>0</v>
      </c>
      <c r="SW88" s="200" t="e">
        <f t="shared" si="897"/>
        <v>#N/A</v>
      </c>
      <c r="SX88" s="210">
        <f t="shared" si="898"/>
        <v>0</v>
      </c>
      <c r="SY88" s="202">
        <f t="shared" si="899"/>
        <v>0</v>
      </c>
    </row>
    <row r="89" spans="2:519" ht="145.5" customHeight="1" thickTop="1" thickBot="1">
      <c r="B89" s="203" t="s">
        <v>215</v>
      </c>
      <c r="C89" s="230">
        <v>8.3000000000000007</v>
      </c>
      <c r="D89" s="171" t="s">
        <v>309</v>
      </c>
      <c r="E89" s="212" t="s">
        <v>222</v>
      </c>
      <c r="F89" s="228">
        <v>1</v>
      </c>
      <c r="G89" s="207">
        <v>0</v>
      </c>
      <c r="H89" s="229">
        <f t="shared" si="1010"/>
        <v>0</v>
      </c>
      <c r="I89" s="648"/>
      <c r="L89" s="375" t="s">
        <v>215</v>
      </c>
      <c r="M89" s="403">
        <v>8.3000000000000007</v>
      </c>
      <c r="N89" s="415" t="s">
        <v>309</v>
      </c>
      <c r="O89" s="383" t="s">
        <v>222</v>
      </c>
      <c r="P89" s="401">
        <v>1</v>
      </c>
      <c r="Q89" s="380">
        <v>165000</v>
      </c>
      <c r="R89" s="402">
        <f t="shared" si="1011"/>
        <v>165000</v>
      </c>
      <c r="S89" s="162">
        <f t="shared" si="1012"/>
        <v>1</v>
      </c>
      <c r="T89" s="190">
        <f t="shared" si="756"/>
        <v>1</v>
      </c>
      <c r="U89" s="190">
        <f t="shared" si="763"/>
        <v>1</v>
      </c>
      <c r="V89" s="190">
        <f t="shared" si="757"/>
        <v>1</v>
      </c>
      <c r="W89" s="190">
        <f t="shared" si="758"/>
        <v>1</v>
      </c>
      <c r="X89" s="200">
        <f t="shared" si="759"/>
        <v>1</v>
      </c>
      <c r="Y89" s="210">
        <f t="shared" si="760"/>
        <v>165000</v>
      </c>
      <c r="Z89" s="202">
        <f t="shared" si="761"/>
        <v>0</v>
      </c>
      <c r="AA89" s="185"/>
      <c r="AB89" s="185"/>
      <c r="AC89" s="375" t="s">
        <v>215</v>
      </c>
      <c r="AD89" s="403">
        <v>8.3000000000000007</v>
      </c>
      <c r="AE89" s="415" t="s">
        <v>309</v>
      </c>
      <c r="AF89" s="383" t="s">
        <v>222</v>
      </c>
      <c r="AG89" s="401">
        <v>1</v>
      </c>
      <c r="AH89" s="380">
        <v>210405</v>
      </c>
      <c r="AI89" s="402">
        <f t="shared" si="1013"/>
        <v>210405</v>
      </c>
      <c r="AJ89" s="162">
        <f t="shared" si="1014"/>
        <v>1</v>
      </c>
      <c r="AK89" s="190">
        <f t="shared" si="1015"/>
        <v>1</v>
      </c>
      <c r="AL89" s="190">
        <f t="shared" si="1016"/>
        <v>1</v>
      </c>
      <c r="AM89" s="190">
        <f t="shared" si="1017"/>
        <v>1</v>
      </c>
      <c r="AN89" s="190">
        <f t="shared" si="1018"/>
        <v>1</v>
      </c>
      <c r="AO89" s="200">
        <f t="shared" si="1019"/>
        <v>1</v>
      </c>
      <c r="AP89" s="210">
        <f t="shared" si="1020"/>
        <v>210405</v>
      </c>
      <c r="AQ89" s="202">
        <f t="shared" si="1021"/>
        <v>0</v>
      </c>
      <c r="AR89" s="185"/>
      <c r="AS89" s="185"/>
      <c r="AT89" s="461" t="s">
        <v>215</v>
      </c>
      <c r="AU89" s="478">
        <v>8.3000000000000007</v>
      </c>
      <c r="AV89" s="171" t="s">
        <v>309</v>
      </c>
      <c r="AW89" s="453" t="s">
        <v>222</v>
      </c>
      <c r="AX89" s="464">
        <v>1</v>
      </c>
      <c r="AY89" s="455">
        <v>210000</v>
      </c>
      <c r="AZ89" s="466">
        <f t="shared" si="1022"/>
        <v>210000</v>
      </c>
      <c r="BA89" s="162">
        <f t="shared" si="1023"/>
        <v>1</v>
      </c>
      <c r="BB89" s="190">
        <f t="shared" si="1024"/>
        <v>1</v>
      </c>
      <c r="BC89" s="190">
        <f t="shared" si="1025"/>
        <v>1</v>
      </c>
      <c r="BD89" s="190">
        <f t="shared" si="1026"/>
        <v>1</v>
      </c>
      <c r="BE89" s="190">
        <f t="shared" si="1027"/>
        <v>1</v>
      </c>
      <c r="BF89" s="200">
        <f t="shared" si="1028"/>
        <v>1</v>
      </c>
      <c r="BG89" s="210">
        <f t="shared" si="1029"/>
        <v>210000</v>
      </c>
      <c r="BH89" s="202">
        <f t="shared" si="1030"/>
        <v>0</v>
      </c>
      <c r="BK89" s="461" t="s">
        <v>215</v>
      </c>
      <c r="BL89" s="538">
        <v>8.3000000000000007</v>
      </c>
      <c r="BM89" s="545" t="s">
        <v>309</v>
      </c>
      <c r="BN89" s="383" t="s">
        <v>222</v>
      </c>
      <c r="BO89" s="536">
        <v>1</v>
      </c>
      <c r="BP89" s="380">
        <v>156458.4</v>
      </c>
      <c r="BQ89" s="537">
        <f t="shared" si="1031"/>
        <v>156458.4</v>
      </c>
      <c r="BR89" s="162">
        <f t="shared" si="1032"/>
        <v>1</v>
      </c>
      <c r="BS89" s="190">
        <f t="shared" si="1033"/>
        <v>1</v>
      </c>
      <c r="BT89" s="190">
        <f t="shared" si="1034"/>
        <v>1</v>
      </c>
      <c r="BU89" s="190">
        <f t="shared" si="1035"/>
        <v>1</v>
      </c>
      <c r="BV89" s="190">
        <f t="shared" si="1036"/>
        <v>1</v>
      </c>
      <c r="BW89" s="200">
        <f t="shared" si="1037"/>
        <v>1</v>
      </c>
      <c r="BX89" s="210">
        <f t="shared" si="1038"/>
        <v>156458</v>
      </c>
      <c r="BY89" s="202">
        <f t="shared" si="1039"/>
        <v>0.39999999999417923</v>
      </c>
      <c r="CB89" s="461" t="s">
        <v>215</v>
      </c>
      <c r="CC89" s="538">
        <v>8.3000000000000007</v>
      </c>
      <c r="CD89" s="545" t="s">
        <v>309</v>
      </c>
      <c r="CE89" s="383" t="s">
        <v>222</v>
      </c>
      <c r="CF89" s="536">
        <v>1</v>
      </c>
      <c r="CG89" s="380">
        <v>160000</v>
      </c>
      <c r="CH89" s="537">
        <f t="shared" si="1040"/>
        <v>160000</v>
      </c>
      <c r="CI89" s="162">
        <f t="shared" si="1041"/>
        <v>1</v>
      </c>
      <c r="CJ89" s="190">
        <f t="shared" si="1042"/>
        <v>1</v>
      </c>
      <c r="CK89" s="190">
        <f t="shared" si="1043"/>
        <v>1</v>
      </c>
      <c r="CL89" s="190">
        <f t="shared" si="1044"/>
        <v>1</v>
      </c>
      <c r="CM89" s="190">
        <f t="shared" si="1045"/>
        <v>1</v>
      </c>
      <c r="CN89" s="200">
        <f t="shared" si="1046"/>
        <v>1</v>
      </c>
      <c r="CO89" s="210">
        <f t="shared" si="1047"/>
        <v>160000</v>
      </c>
      <c r="CP89" s="202">
        <f t="shared" si="1048"/>
        <v>0</v>
      </c>
      <c r="CS89" s="461" t="s">
        <v>215</v>
      </c>
      <c r="CT89" s="538">
        <v>8.3000000000000007</v>
      </c>
      <c r="CU89" s="545" t="s">
        <v>309</v>
      </c>
      <c r="CV89" s="383" t="s">
        <v>222</v>
      </c>
      <c r="CW89" s="536">
        <v>1</v>
      </c>
      <c r="CX89" s="565">
        <v>182978</v>
      </c>
      <c r="CY89" s="537">
        <f t="shared" si="1049"/>
        <v>182978</v>
      </c>
      <c r="CZ89" s="162">
        <f t="shared" si="1050"/>
        <v>1</v>
      </c>
      <c r="DA89" s="190">
        <f t="shared" si="1051"/>
        <v>1</v>
      </c>
      <c r="DB89" s="190">
        <f t="shared" si="1052"/>
        <v>1</v>
      </c>
      <c r="DC89" s="190">
        <f t="shared" si="1053"/>
        <v>1</v>
      </c>
      <c r="DD89" s="190">
        <f t="shared" si="1054"/>
        <v>1</v>
      </c>
      <c r="DE89" s="200">
        <f t="shared" si="1055"/>
        <v>1</v>
      </c>
      <c r="DF89" s="210">
        <f t="shared" si="1056"/>
        <v>182978</v>
      </c>
      <c r="DG89" s="202">
        <f t="shared" si="1057"/>
        <v>0</v>
      </c>
      <c r="DJ89" s="461" t="s">
        <v>215</v>
      </c>
      <c r="DK89" s="538">
        <v>8.3000000000000007</v>
      </c>
      <c r="DL89" s="545" t="s">
        <v>309</v>
      </c>
      <c r="DM89" s="383" t="s">
        <v>222</v>
      </c>
      <c r="DN89" s="536">
        <v>1</v>
      </c>
      <c r="DO89" s="380">
        <v>143228.584</v>
      </c>
      <c r="DP89" s="537">
        <f t="shared" si="1058"/>
        <v>143228.584</v>
      </c>
      <c r="DQ89" s="162">
        <f t="shared" si="1059"/>
        <v>1</v>
      </c>
      <c r="DR89" s="190">
        <f t="shared" si="1060"/>
        <v>1</v>
      </c>
      <c r="DS89" s="190">
        <f t="shared" si="1061"/>
        <v>1</v>
      </c>
      <c r="DT89" s="190">
        <f t="shared" si="1062"/>
        <v>1</v>
      </c>
      <c r="DU89" s="190">
        <f t="shared" si="1063"/>
        <v>1</v>
      </c>
      <c r="DV89" s="200">
        <f t="shared" si="1064"/>
        <v>1</v>
      </c>
      <c r="DW89" s="210">
        <f t="shared" si="1065"/>
        <v>143229</v>
      </c>
      <c r="DX89" s="202">
        <f t="shared" si="1066"/>
        <v>-0.41599999999743886</v>
      </c>
      <c r="EA89" s="461" t="s">
        <v>215</v>
      </c>
      <c r="EB89" s="538">
        <v>8.3000000000000007</v>
      </c>
      <c r="EC89" s="545" t="s">
        <v>309</v>
      </c>
      <c r="ED89" s="383" t="s">
        <v>222</v>
      </c>
      <c r="EE89" s="536">
        <v>1</v>
      </c>
      <c r="EF89" s="380">
        <v>143000</v>
      </c>
      <c r="EG89" s="381">
        <f t="shared" si="762"/>
        <v>143000</v>
      </c>
      <c r="EH89" s="162">
        <f t="shared" si="1067"/>
        <v>1</v>
      </c>
      <c r="EI89" s="190">
        <f t="shared" si="1068"/>
        <v>1</v>
      </c>
      <c r="EJ89" s="190">
        <f t="shared" si="1069"/>
        <v>1</v>
      </c>
      <c r="EK89" s="190">
        <f t="shared" si="1070"/>
        <v>1</v>
      </c>
      <c r="EL89" s="190">
        <f t="shared" si="1071"/>
        <v>1</v>
      </c>
      <c r="EM89" s="200">
        <f t="shared" si="1072"/>
        <v>1</v>
      </c>
      <c r="EN89" s="210">
        <f t="shared" si="1073"/>
        <v>143000</v>
      </c>
      <c r="EO89" s="202">
        <f t="shared" si="1074"/>
        <v>0</v>
      </c>
      <c r="ER89" s="461" t="s">
        <v>215</v>
      </c>
      <c r="ES89" s="538">
        <v>8.3000000000000007</v>
      </c>
      <c r="ET89" s="545" t="s">
        <v>309</v>
      </c>
      <c r="EU89" s="383" t="s">
        <v>222</v>
      </c>
      <c r="EV89" s="536">
        <v>1</v>
      </c>
      <c r="EW89" s="380">
        <v>155680</v>
      </c>
      <c r="EX89" s="537">
        <f t="shared" si="1075"/>
        <v>155680</v>
      </c>
      <c r="EY89" s="162">
        <f t="shared" si="1076"/>
        <v>1</v>
      </c>
      <c r="EZ89" s="190">
        <f t="shared" si="1077"/>
        <v>1</v>
      </c>
      <c r="FA89" s="190">
        <f t="shared" si="1078"/>
        <v>1</v>
      </c>
      <c r="FB89" s="190">
        <f t="shared" si="1079"/>
        <v>1</v>
      </c>
      <c r="FC89" s="190">
        <f t="shared" si="1080"/>
        <v>1</v>
      </c>
      <c r="FD89" s="200">
        <f t="shared" si="1081"/>
        <v>1</v>
      </c>
      <c r="FE89" s="210">
        <f t="shared" si="1082"/>
        <v>155680</v>
      </c>
      <c r="FF89" s="202">
        <f t="shared" si="1083"/>
        <v>0</v>
      </c>
      <c r="FI89" s="461" t="s">
        <v>215</v>
      </c>
      <c r="FJ89" s="538">
        <v>8.3000000000000007</v>
      </c>
      <c r="FK89" s="545" t="s">
        <v>309</v>
      </c>
      <c r="FL89" s="383" t="s">
        <v>222</v>
      </c>
      <c r="FM89" s="536">
        <v>1</v>
      </c>
      <c r="FN89" s="380">
        <v>96640</v>
      </c>
      <c r="FO89" s="537">
        <f t="shared" si="1084"/>
        <v>96640</v>
      </c>
      <c r="FP89" s="162">
        <f t="shared" si="1085"/>
        <v>1</v>
      </c>
      <c r="FQ89" s="190">
        <f t="shared" si="1086"/>
        <v>1</v>
      </c>
      <c r="FR89" s="190">
        <f t="shared" si="1087"/>
        <v>1</v>
      </c>
      <c r="FS89" s="190">
        <f t="shared" si="1088"/>
        <v>1</v>
      </c>
      <c r="FT89" s="190">
        <f t="shared" si="1089"/>
        <v>1</v>
      </c>
      <c r="FU89" s="200">
        <f t="shared" si="1090"/>
        <v>1</v>
      </c>
      <c r="FV89" s="210">
        <f t="shared" si="1091"/>
        <v>96640</v>
      </c>
      <c r="FW89" s="202">
        <f t="shared" si="1092"/>
        <v>0</v>
      </c>
      <c r="FZ89" s="461" t="s">
        <v>215</v>
      </c>
      <c r="GA89" s="538">
        <v>8.3000000000000007</v>
      </c>
      <c r="GB89" s="545" t="s">
        <v>309</v>
      </c>
      <c r="GC89" s="383" t="s">
        <v>222</v>
      </c>
      <c r="GD89" s="536">
        <v>1</v>
      </c>
      <c r="GE89" s="582">
        <v>167605</v>
      </c>
      <c r="GF89" s="537">
        <f t="shared" si="1093"/>
        <v>167605</v>
      </c>
      <c r="GG89" s="162">
        <f t="shared" si="1094"/>
        <v>1</v>
      </c>
      <c r="GH89" s="190">
        <f t="shared" si="1095"/>
        <v>1</v>
      </c>
      <c r="GI89" s="190">
        <f t="shared" si="1096"/>
        <v>1</v>
      </c>
      <c r="GJ89" s="190">
        <f t="shared" si="1097"/>
        <v>1</v>
      </c>
      <c r="GK89" s="190">
        <f t="shared" si="1098"/>
        <v>1</v>
      </c>
      <c r="GL89" s="200">
        <f t="shared" si="1099"/>
        <v>1</v>
      </c>
      <c r="GM89" s="210">
        <f t="shared" si="1100"/>
        <v>167605</v>
      </c>
      <c r="GN89" s="202">
        <f t="shared" si="1101"/>
        <v>0</v>
      </c>
      <c r="GQ89" s="461" t="s">
        <v>215</v>
      </c>
      <c r="GR89" s="538">
        <v>8.3000000000000007</v>
      </c>
      <c r="GS89" s="545" t="s">
        <v>309</v>
      </c>
      <c r="GT89" s="383" t="s">
        <v>222</v>
      </c>
      <c r="GU89" s="536">
        <v>1</v>
      </c>
      <c r="GV89" s="380">
        <v>150000</v>
      </c>
      <c r="GW89" s="537">
        <f t="shared" si="1102"/>
        <v>150000</v>
      </c>
      <c r="GX89" s="162">
        <f t="shared" si="1103"/>
        <v>1</v>
      </c>
      <c r="GY89" s="190">
        <f t="shared" si="1104"/>
        <v>1</v>
      </c>
      <c r="GZ89" s="190">
        <f t="shared" si="1105"/>
        <v>1</v>
      </c>
      <c r="HA89" s="190">
        <f t="shared" si="1106"/>
        <v>1</v>
      </c>
      <c r="HB89" s="190">
        <f t="shared" si="1107"/>
        <v>1</v>
      </c>
      <c r="HC89" s="200">
        <f t="shared" si="1108"/>
        <v>1</v>
      </c>
      <c r="HD89" s="210">
        <f t="shared" si="1109"/>
        <v>150000</v>
      </c>
      <c r="HE89" s="202">
        <f t="shared" si="1110"/>
        <v>0</v>
      </c>
      <c r="HH89" s="461" t="s">
        <v>215</v>
      </c>
      <c r="HI89" s="538">
        <v>8.3000000000000007</v>
      </c>
      <c r="HJ89" s="545" t="s">
        <v>309</v>
      </c>
      <c r="HK89" s="383" t="s">
        <v>222</v>
      </c>
      <c r="HL89" s="536">
        <v>1</v>
      </c>
      <c r="HM89" s="380">
        <v>102599.99999999999</v>
      </c>
      <c r="HN89" s="537">
        <f t="shared" si="1111"/>
        <v>102599.99999999999</v>
      </c>
      <c r="HO89" s="162">
        <f t="shared" si="1112"/>
        <v>1</v>
      </c>
      <c r="HP89" s="190">
        <f t="shared" si="1113"/>
        <v>1</v>
      </c>
      <c r="HQ89" s="190">
        <f t="shared" si="1114"/>
        <v>1</v>
      </c>
      <c r="HR89" s="190">
        <f t="shared" si="1115"/>
        <v>1</v>
      </c>
      <c r="HS89" s="190">
        <f t="shared" si="1116"/>
        <v>1</v>
      </c>
      <c r="HT89" s="200">
        <f t="shared" si="1117"/>
        <v>1</v>
      </c>
      <c r="HU89" s="210">
        <f t="shared" si="1118"/>
        <v>102600</v>
      </c>
      <c r="HV89" s="202">
        <f t="shared" si="1119"/>
        <v>0</v>
      </c>
      <c r="HY89" s="230"/>
      <c r="HZ89" s="171"/>
      <c r="IA89" s="212"/>
      <c r="IB89" s="228"/>
      <c r="IC89" s="207"/>
      <c r="ID89" s="229"/>
      <c r="IE89" s="244"/>
      <c r="IF89" s="209" t="e">
        <f t="shared" si="764"/>
        <v>#N/A</v>
      </c>
      <c r="IG89" s="199" t="e">
        <f t="shared" si="765"/>
        <v>#N/A</v>
      </c>
      <c r="IH89" s="200" t="e">
        <f t="shared" si="766"/>
        <v>#N/A</v>
      </c>
      <c r="II89" s="200">
        <f t="shared" si="767"/>
        <v>0</v>
      </c>
      <c r="IJ89" s="200">
        <f t="shared" si="768"/>
        <v>0</v>
      </c>
      <c r="IK89" s="200" t="e">
        <f t="shared" si="769"/>
        <v>#N/A</v>
      </c>
      <c r="IL89" s="210">
        <f t="shared" si="770"/>
        <v>0</v>
      </c>
      <c r="IM89" s="202">
        <f t="shared" si="771"/>
        <v>0</v>
      </c>
      <c r="IP89" s="230"/>
      <c r="IQ89" s="171"/>
      <c r="IR89" s="212"/>
      <c r="IS89" s="228"/>
      <c r="IT89" s="207"/>
      <c r="IU89" s="229"/>
      <c r="IV89" s="244"/>
      <c r="IW89" s="209" t="e">
        <f t="shared" si="772"/>
        <v>#N/A</v>
      </c>
      <c r="IX89" s="199" t="e">
        <f t="shared" si="773"/>
        <v>#N/A</v>
      </c>
      <c r="IY89" s="200" t="e">
        <f t="shared" si="774"/>
        <v>#N/A</v>
      </c>
      <c r="IZ89" s="200">
        <f t="shared" si="775"/>
        <v>0</v>
      </c>
      <c r="JA89" s="200">
        <f t="shared" si="776"/>
        <v>0</v>
      </c>
      <c r="JB89" s="200" t="e">
        <f t="shared" si="777"/>
        <v>#N/A</v>
      </c>
      <c r="JC89" s="210">
        <f t="shared" si="778"/>
        <v>0</v>
      </c>
      <c r="JD89" s="202">
        <f t="shared" si="779"/>
        <v>0</v>
      </c>
      <c r="JG89" s="230"/>
      <c r="JH89" s="171"/>
      <c r="JI89" s="212"/>
      <c r="JJ89" s="228"/>
      <c r="JK89" s="207"/>
      <c r="JL89" s="229"/>
      <c r="JM89" s="244"/>
      <c r="JN89" s="209" t="e">
        <f t="shared" si="780"/>
        <v>#N/A</v>
      </c>
      <c r="JO89" s="199" t="e">
        <f t="shared" si="781"/>
        <v>#N/A</v>
      </c>
      <c r="JP89" s="200" t="e">
        <f t="shared" si="782"/>
        <v>#N/A</v>
      </c>
      <c r="JQ89" s="200">
        <f t="shared" si="783"/>
        <v>0</v>
      </c>
      <c r="JR89" s="200">
        <f t="shared" si="784"/>
        <v>0</v>
      </c>
      <c r="JS89" s="200" t="e">
        <f t="shared" si="785"/>
        <v>#N/A</v>
      </c>
      <c r="JT89" s="210">
        <f t="shared" si="786"/>
        <v>0</v>
      </c>
      <c r="JU89" s="202">
        <f t="shared" si="787"/>
        <v>0</v>
      </c>
      <c r="JX89" s="230"/>
      <c r="JY89" s="171"/>
      <c r="JZ89" s="212"/>
      <c r="KA89" s="228"/>
      <c r="KB89" s="207"/>
      <c r="KC89" s="229"/>
      <c r="KD89" s="244"/>
      <c r="KE89" s="209" t="e">
        <f t="shared" si="788"/>
        <v>#N/A</v>
      </c>
      <c r="KF89" s="199" t="e">
        <f t="shared" si="789"/>
        <v>#N/A</v>
      </c>
      <c r="KG89" s="200" t="e">
        <f t="shared" si="790"/>
        <v>#N/A</v>
      </c>
      <c r="KH89" s="200">
        <f t="shared" si="791"/>
        <v>0</v>
      </c>
      <c r="KI89" s="200">
        <f t="shared" si="792"/>
        <v>0</v>
      </c>
      <c r="KJ89" s="200" t="e">
        <f t="shared" si="793"/>
        <v>#N/A</v>
      </c>
      <c r="KK89" s="210">
        <f t="shared" si="794"/>
        <v>0</v>
      </c>
      <c r="KL89" s="202">
        <f t="shared" si="795"/>
        <v>0</v>
      </c>
      <c r="KO89" s="230"/>
      <c r="KP89" s="171"/>
      <c r="KQ89" s="212"/>
      <c r="KR89" s="228"/>
      <c r="KS89" s="207"/>
      <c r="KT89" s="229"/>
      <c r="KU89" s="244"/>
      <c r="KV89" s="209" t="e">
        <f t="shared" si="796"/>
        <v>#N/A</v>
      </c>
      <c r="KW89" s="199" t="e">
        <f t="shared" si="797"/>
        <v>#N/A</v>
      </c>
      <c r="KX89" s="200" t="e">
        <f t="shared" si="798"/>
        <v>#N/A</v>
      </c>
      <c r="KY89" s="200">
        <f t="shared" si="799"/>
        <v>0</v>
      </c>
      <c r="KZ89" s="200">
        <f t="shared" si="800"/>
        <v>0</v>
      </c>
      <c r="LA89" s="200" t="e">
        <f t="shared" si="801"/>
        <v>#N/A</v>
      </c>
      <c r="LB89" s="210">
        <f t="shared" si="802"/>
        <v>0</v>
      </c>
      <c r="LC89" s="202">
        <f t="shared" si="803"/>
        <v>0</v>
      </c>
      <c r="LF89" s="230"/>
      <c r="LG89" s="171"/>
      <c r="LH89" s="212"/>
      <c r="LI89" s="228"/>
      <c r="LJ89" s="207"/>
      <c r="LK89" s="229"/>
      <c r="LL89" s="244"/>
      <c r="LM89" s="209" t="e">
        <f t="shared" si="804"/>
        <v>#N/A</v>
      </c>
      <c r="LN89" s="199" t="e">
        <f t="shared" si="805"/>
        <v>#N/A</v>
      </c>
      <c r="LO89" s="200" t="e">
        <f t="shared" si="806"/>
        <v>#N/A</v>
      </c>
      <c r="LP89" s="200">
        <f t="shared" si="807"/>
        <v>0</v>
      </c>
      <c r="LQ89" s="200">
        <f t="shared" si="808"/>
        <v>0</v>
      </c>
      <c r="LR89" s="200" t="e">
        <f t="shared" si="809"/>
        <v>#N/A</v>
      </c>
      <c r="LS89" s="210">
        <f t="shared" si="810"/>
        <v>0</v>
      </c>
      <c r="LT89" s="202">
        <f t="shared" si="811"/>
        <v>0</v>
      </c>
      <c r="LW89" s="230"/>
      <c r="LX89" s="171"/>
      <c r="LY89" s="212"/>
      <c r="LZ89" s="228"/>
      <c r="MA89" s="207"/>
      <c r="MB89" s="229"/>
      <c r="MC89" s="244"/>
      <c r="MD89" s="209" t="e">
        <f t="shared" si="812"/>
        <v>#N/A</v>
      </c>
      <c r="ME89" s="199" t="e">
        <f t="shared" si="813"/>
        <v>#N/A</v>
      </c>
      <c r="MF89" s="200" t="e">
        <f t="shared" si="814"/>
        <v>#N/A</v>
      </c>
      <c r="MG89" s="200">
        <f t="shared" si="815"/>
        <v>0</v>
      </c>
      <c r="MH89" s="200">
        <f t="shared" si="816"/>
        <v>0</v>
      </c>
      <c r="MI89" s="200" t="e">
        <f t="shared" si="817"/>
        <v>#N/A</v>
      </c>
      <c r="MJ89" s="210">
        <f t="shared" si="818"/>
        <v>0</v>
      </c>
      <c r="MK89" s="202">
        <f t="shared" si="819"/>
        <v>0</v>
      </c>
      <c r="MN89" s="230"/>
      <c r="MO89" s="171"/>
      <c r="MP89" s="212"/>
      <c r="MQ89" s="228"/>
      <c r="MR89" s="207"/>
      <c r="MS89" s="229"/>
      <c r="MT89" s="244"/>
      <c r="MU89" s="209" t="e">
        <f t="shared" si="820"/>
        <v>#N/A</v>
      </c>
      <c r="MV89" s="199" t="e">
        <f t="shared" si="821"/>
        <v>#N/A</v>
      </c>
      <c r="MW89" s="200" t="e">
        <f t="shared" si="822"/>
        <v>#N/A</v>
      </c>
      <c r="MX89" s="200">
        <f t="shared" si="823"/>
        <v>0</v>
      </c>
      <c r="MY89" s="200">
        <f t="shared" si="824"/>
        <v>0</v>
      </c>
      <c r="MZ89" s="200" t="e">
        <f t="shared" si="825"/>
        <v>#N/A</v>
      </c>
      <c r="NA89" s="210">
        <f t="shared" si="826"/>
        <v>0</v>
      </c>
      <c r="NB89" s="202">
        <f t="shared" si="827"/>
        <v>0</v>
      </c>
      <c r="NE89" s="230"/>
      <c r="NF89" s="171"/>
      <c r="NG89" s="212"/>
      <c r="NH89" s="228"/>
      <c r="NI89" s="207"/>
      <c r="NJ89" s="229"/>
      <c r="NK89" s="244"/>
      <c r="NL89" s="209" t="e">
        <f t="shared" si="828"/>
        <v>#N/A</v>
      </c>
      <c r="NM89" s="199" t="e">
        <f t="shared" si="829"/>
        <v>#N/A</v>
      </c>
      <c r="NN89" s="200" t="e">
        <f t="shared" si="830"/>
        <v>#N/A</v>
      </c>
      <c r="NO89" s="200">
        <f t="shared" si="831"/>
        <v>0</v>
      </c>
      <c r="NP89" s="200">
        <f t="shared" si="832"/>
        <v>0</v>
      </c>
      <c r="NQ89" s="200" t="e">
        <f t="shared" si="833"/>
        <v>#N/A</v>
      </c>
      <c r="NR89" s="210">
        <f t="shared" si="834"/>
        <v>0</v>
      </c>
      <c r="NS89" s="202">
        <f t="shared" si="835"/>
        <v>0</v>
      </c>
      <c r="NV89" s="230"/>
      <c r="NW89" s="171"/>
      <c r="NX89" s="212"/>
      <c r="NY89" s="228"/>
      <c r="NZ89" s="207"/>
      <c r="OA89" s="229"/>
      <c r="OB89" s="244"/>
      <c r="OC89" s="209" t="e">
        <f t="shared" si="836"/>
        <v>#N/A</v>
      </c>
      <c r="OD89" s="199" t="e">
        <f t="shared" si="837"/>
        <v>#N/A</v>
      </c>
      <c r="OE89" s="200" t="e">
        <f t="shared" si="838"/>
        <v>#N/A</v>
      </c>
      <c r="OF89" s="200">
        <f t="shared" si="839"/>
        <v>0</v>
      </c>
      <c r="OG89" s="200">
        <f t="shared" si="840"/>
        <v>0</v>
      </c>
      <c r="OH89" s="200" t="e">
        <f t="shared" si="841"/>
        <v>#N/A</v>
      </c>
      <c r="OI89" s="210">
        <f t="shared" si="842"/>
        <v>0</v>
      </c>
      <c r="OJ89" s="202">
        <f t="shared" si="843"/>
        <v>0</v>
      </c>
      <c r="OM89" s="230"/>
      <c r="ON89" s="171"/>
      <c r="OO89" s="212"/>
      <c r="OP89" s="228"/>
      <c r="OQ89" s="207"/>
      <c r="OR89" s="229"/>
      <c r="OS89" s="244"/>
      <c r="OT89" s="209" t="e">
        <f t="shared" si="844"/>
        <v>#N/A</v>
      </c>
      <c r="OU89" s="199" t="e">
        <f t="shared" si="845"/>
        <v>#N/A</v>
      </c>
      <c r="OV89" s="200" t="e">
        <f t="shared" si="846"/>
        <v>#N/A</v>
      </c>
      <c r="OW89" s="200">
        <f t="shared" si="847"/>
        <v>0</v>
      </c>
      <c r="OX89" s="200">
        <f t="shared" si="848"/>
        <v>0</v>
      </c>
      <c r="OY89" s="200" t="e">
        <f t="shared" si="849"/>
        <v>#N/A</v>
      </c>
      <c r="OZ89" s="210">
        <f t="shared" si="850"/>
        <v>0</v>
      </c>
      <c r="PA89" s="202">
        <f t="shared" si="851"/>
        <v>0</v>
      </c>
      <c r="PD89" s="230"/>
      <c r="PE89" s="171"/>
      <c r="PF89" s="212"/>
      <c r="PG89" s="228"/>
      <c r="PH89" s="207"/>
      <c r="PI89" s="229"/>
      <c r="PJ89" s="244"/>
      <c r="PK89" s="209" t="e">
        <f t="shared" si="852"/>
        <v>#N/A</v>
      </c>
      <c r="PL89" s="199" t="e">
        <f t="shared" si="853"/>
        <v>#N/A</v>
      </c>
      <c r="PM89" s="200" t="e">
        <f t="shared" si="854"/>
        <v>#N/A</v>
      </c>
      <c r="PN89" s="200">
        <f t="shared" si="855"/>
        <v>0</v>
      </c>
      <c r="PO89" s="200">
        <f t="shared" si="856"/>
        <v>0</v>
      </c>
      <c r="PP89" s="200" t="e">
        <f t="shared" si="857"/>
        <v>#N/A</v>
      </c>
      <c r="PQ89" s="210">
        <f t="shared" si="858"/>
        <v>0</v>
      </c>
      <c r="PR89" s="202">
        <f t="shared" si="859"/>
        <v>0</v>
      </c>
      <c r="PU89" s="230"/>
      <c r="PV89" s="171"/>
      <c r="PW89" s="212"/>
      <c r="PX89" s="228"/>
      <c r="PY89" s="207"/>
      <c r="PZ89" s="229"/>
      <c r="QA89" s="244"/>
      <c r="QB89" s="209" t="e">
        <f t="shared" si="860"/>
        <v>#N/A</v>
      </c>
      <c r="QC89" s="199" t="e">
        <f t="shared" si="861"/>
        <v>#N/A</v>
      </c>
      <c r="QD89" s="200" t="e">
        <f t="shared" si="862"/>
        <v>#N/A</v>
      </c>
      <c r="QE89" s="200">
        <f t="shared" si="863"/>
        <v>0</v>
      </c>
      <c r="QF89" s="200">
        <f t="shared" si="864"/>
        <v>0</v>
      </c>
      <c r="QG89" s="200" t="e">
        <f t="shared" si="865"/>
        <v>#N/A</v>
      </c>
      <c r="QH89" s="210">
        <f t="shared" si="866"/>
        <v>0</v>
      </c>
      <c r="QI89" s="202">
        <f t="shared" si="867"/>
        <v>0</v>
      </c>
      <c r="QL89" s="230"/>
      <c r="QM89" s="171"/>
      <c r="QN89" s="212"/>
      <c r="QO89" s="228"/>
      <c r="QP89" s="207"/>
      <c r="QQ89" s="229"/>
      <c r="QR89" s="244"/>
      <c r="QS89" s="209" t="e">
        <f t="shared" si="868"/>
        <v>#N/A</v>
      </c>
      <c r="QT89" s="199" t="e">
        <f t="shared" si="869"/>
        <v>#N/A</v>
      </c>
      <c r="QU89" s="200" t="e">
        <f t="shared" si="870"/>
        <v>#N/A</v>
      </c>
      <c r="QV89" s="200">
        <f t="shared" si="871"/>
        <v>0</v>
      </c>
      <c r="QW89" s="200">
        <f t="shared" si="872"/>
        <v>0</v>
      </c>
      <c r="QX89" s="200" t="e">
        <f t="shared" si="873"/>
        <v>#N/A</v>
      </c>
      <c r="QY89" s="210">
        <f t="shared" si="874"/>
        <v>0</v>
      </c>
      <c r="QZ89" s="202">
        <f t="shared" si="875"/>
        <v>0</v>
      </c>
      <c r="RC89" s="230"/>
      <c r="RD89" s="171"/>
      <c r="RE89" s="212"/>
      <c r="RF89" s="228"/>
      <c r="RG89" s="207"/>
      <c r="RH89" s="229"/>
      <c r="RI89" s="244"/>
      <c r="RJ89" s="209" t="e">
        <f t="shared" si="876"/>
        <v>#N/A</v>
      </c>
      <c r="RK89" s="199" t="e">
        <f t="shared" si="877"/>
        <v>#N/A</v>
      </c>
      <c r="RL89" s="200" t="e">
        <f t="shared" si="878"/>
        <v>#N/A</v>
      </c>
      <c r="RM89" s="200">
        <f t="shared" si="879"/>
        <v>0</v>
      </c>
      <c r="RN89" s="200">
        <f t="shared" si="880"/>
        <v>0</v>
      </c>
      <c r="RO89" s="200" t="e">
        <f t="shared" si="881"/>
        <v>#N/A</v>
      </c>
      <c r="RP89" s="210">
        <f t="shared" si="882"/>
        <v>0</v>
      </c>
      <c r="RQ89" s="202">
        <f t="shared" si="883"/>
        <v>0</v>
      </c>
      <c r="RT89" s="230"/>
      <c r="RU89" s="171"/>
      <c r="RV89" s="212"/>
      <c r="RW89" s="228"/>
      <c r="RX89" s="207"/>
      <c r="RY89" s="229"/>
      <c r="RZ89" s="244"/>
      <c r="SA89" s="209" t="e">
        <f t="shared" si="884"/>
        <v>#N/A</v>
      </c>
      <c r="SB89" s="199" t="e">
        <f t="shared" si="885"/>
        <v>#N/A</v>
      </c>
      <c r="SC89" s="200" t="e">
        <f t="shared" si="886"/>
        <v>#N/A</v>
      </c>
      <c r="SD89" s="200">
        <f t="shared" si="887"/>
        <v>0</v>
      </c>
      <c r="SE89" s="200">
        <f t="shared" si="888"/>
        <v>0</v>
      </c>
      <c r="SF89" s="200" t="e">
        <f t="shared" si="889"/>
        <v>#N/A</v>
      </c>
      <c r="SG89" s="210">
        <f t="shared" si="890"/>
        <v>0</v>
      </c>
      <c r="SH89" s="202">
        <f t="shared" si="891"/>
        <v>0</v>
      </c>
      <c r="SK89" s="230"/>
      <c r="SL89" s="171"/>
      <c r="SM89" s="212"/>
      <c r="SN89" s="228"/>
      <c r="SO89" s="207"/>
      <c r="SP89" s="229"/>
      <c r="SQ89" s="244"/>
      <c r="SR89" s="209" t="e">
        <f t="shared" si="892"/>
        <v>#N/A</v>
      </c>
      <c r="SS89" s="199" t="e">
        <f t="shared" si="893"/>
        <v>#N/A</v>
      </c>
      <c r="ST89" s="200" t="e">
        <f t="shared" si="894"/>
        <v>#N/A</v>
      </c>
      <c r="SU89" s="200">
        <f t="shared" si="895"/>
        <v>0</v>
      </c>
      <c r="SV89" s="200">
        <f t="shared" si="896"/>
        <v>0</v>
      </c>
      <c r="SW89" s="200" t="e">
        <f t="shared" si="897"/>
        <v>#N/A</v>
      </c>
      <c r="SX89" s="210">
        <f t="shared" si="898"/>
        <v>0</v>
      </c>
      <c r="SY89" s="202">
        <f t="shared" si="899"/>
        <v>0</v>
      </c>
    </row>
    <row r="90" spans="2:519" ht="126.75" customHeight="1" thickTop="1" thickBot="1">
      <c r="B90" s="203" t="s">
        <v>215</v>
      </c>
      <c r="C90" s="230">
        <v>8.4</v>
      </c>
      <c r="D90" s="171" t="s">
        <v>310</v>
      </c>
      <c r="E90" s="212" t="s">
        <v>222</v>
      </c>
      <c r="F90" s="228">
        <v>1</v>
      </c>
      <c r="G90" s="207">
        <v>0</v>
      </c>
      <c r="H90" s="229">
        <f t="shared" si="1010"/>
        <v>0</v>
      </c>
      <c r="I90" s="648"/>
      <c r="L90" s="375" t="s">
        <v>215</v>
      </c>
      <c r="M90" s="403">
        <v>8.4</v>
      </c>
      <c r="N90" s="415" t="s">
        <v>310</v>
      </c>
      <c r="O90" s="383" t="s">
        <v>222</v>
      </c>
      <c r="P90" s="401">
        <v>1</v>
      </c>
      <c r="Q90" s="380">
        <v>65000</v>
      </c>
      <c r="R90" s="402">
        <f t="shared" si="1011"/>
        <v>65000</v>
      </c>
      <c r="S90" s="162">
        <f t="shared" si="1012"/>
        <v>1</v>
      </c>
      <c r="T90" s="190">
        <f t="shared" si="756"/>
        <v>1</v>
      </c>
      <c r="U90" s="190">
        <f t="shared" si="763"/>
        <v>1</v>
      </c>
      <c r="V90" s="190">
        <f t="shared" si="757"/>
        <v>1</v>
      </c>
      <c r="W90" s="190">
        <f t="shared" si="758"/>
        <v>1</v>
      </c>
      <c r="X90" s="200">
        <f t="shared" si="759"/>
        <v>1</v>
      </c>
      <c r="Y90" s="210">
        <f t="shared" si="760"/>
        <v>65000</v>
      </c>
      <c r="Z90" s="202">
        <f t="shared" si="761"/>
        <v>0</v>
      </c>
      <c r="AA90" s="185"/>
      <c r="AB90" s="185"/>
      <c r="AC90" s="375" t="s">
        <v>215</v>
      </c>
      <c r="AD90" s="403">
        <v>8.4</v>
      </c>
      <c r="AE90" s="415" t="s">
        <v>310</v>
      </c>
      <c r="AF90" s="383" t="s">
        <v>222</v>
      </c>
      <c r="AG90" s="401">
        <v>1</v>
      </c>
      <c r="AH90" s="380">
        <v>84660</v>
      </c>
      <c r="AI90" s="402">
        <f t="shared" si="1013"/>
        <v>84660</v>
      </c>
      <c r="AJ90" s="162">
        <f t="shared" si="1014"/>
        <v>1</v>
      </c>
      <c r="AK90" s="190">
        <f t="shared" si="1015"/>
        <v>1</v>
      </c>
      <c r="AL90" s="190">
        <f t="shared" si="1016"/>
        <v>1</v>
      </c>
      <c r="AM90" s="190">
        <f t="shared" si="1017"/>
        <v>1</v>
      </c>
      <c r="AN90" s="190">
        <f t="shared" si="1018"/>
        <v>1</v>
      </c>
      <c r="AO90" s="200">
        <f t="shared" si="1019"/>
        <v>1</v>
      </c>
      <c r="AP90" s="210">
        <f t="shared" si="1020"/>
        <v>84660</v>
      </c>
      <c r="AQ90" s="202">
        <f t="shared" si="1021"/>
        <v>0</v>
      </c>
      <c r="AR90" s="185"/>
      <c r="AS90" s="185"/>
      <c r="AT90" s="461" t="s">
        <v>215</v>
      </c>
      <c r="AU90" s="478">
        <v>8.4</v>
      </c>
      <c r="AV90" s="171" t="s">
        <v>310</v>
      </c>
      <c r="AW90" s="453" t="s">
        <v>222</v>
      </c>
      <c r="AX90" s="464">
        <v>1</v>
      </c>
      <c r="AY90" s="455">
        <v>104000</v>
      </c>
      <c r="AZ90" s="466">
        <f t="shared" si="1022"/>
        <v>104000</v>
      </c>
      <c r="BA90" s="162">
        <f t="shared" si="1023"/>
        <v>1</v>
      </c>
      <c r="BB90" s="190">
        <f t="shared" si="1024"/>
        <v>1</v>
      </c>
      <c r="BC90" s="190">
        <f t="shared" si="1025"/>
        <v>1</v>
      </c>
      <c r="BD90" s="190">
        <f t="shared" si="1026"/>
        <v>1</v>
      </c>
      <c r="BE90" s="190">
        <f t="shared" si="1027"/>
        <v>1</v>
      </c>
      <c r="BF90" s="200">
        <f t="shared" si="1028"/>
        <v>1</v>
      </c>
      <c r="BG90" s="210">
        <f t="shared" si="1029"/>
        <v>104000</v>
      </c>
      <c r="BH90" s="202">
        <f t="shared" si="1030"/>
        <v>0</v>
      </c>
      <c r="BK90" s="461" t="s">
        <v>215</v>
      </c>
      <c r="BL90" s="538">
        <v>8.4</v>
      </c>
      <c r="BM90" s="545" t="s">
        <v>310</v>
      </c>
      <c r="BN90" s="383" t="s">
        <v>222</v>
      </c>
      <c r="BO90" s="536">
        <v>1</v>
      </c>
      <c r="BP90" s="380">
        <v>67053.599999999991</v>
      </c>
      <c r="BQ90" s="537">
        <f t="shared" si="1031"/>
        <v>67053.599999999991</v>
      </c>
      <c r="BR90" s="162">
        <f t="shared" si="1032"/>
        <v>1</v>
      </c>
      <c r="BS90" s="190">
        <f t="shared" si="1033"/>
        <v>1</v>
      </c>
      <c r="BT90" s="190">
        <f t="shared" si="1034"/>
        <v>1</v>
      </c>
      <c r="BU90" s="190">
        <f t="shared" si="1035"/>
        <v>1</v>
      </c>
      <c r="BV90" s="190">
        <f t="shared" si="1036"/>
        <v>1</v>
      </c>
      <c r="BW90" s="200">
        <f t="shared" si="1037"/>
        <v>1</v>
      </c>
      <c r="BX90" s="210">
        <f t="shared" si="1038"/>
        <v>67054</v>
      </c>
      <c r="BY90" s="202">
        <f t="shared" si="1039"/>
        <v>-0.40000000000873115</v>
      </c>
      <c r="CB90" s="461" t="s">
        <v>215</v>
      </c>
      <c r="CC90" s="538">
        <v>8.4</v>
      </c>
      <c r="CD90" s="545" t="s">
        <v>310</v>
      </c>
      <c r="CE90" s="383" t="s">
        <v>222</v>
      </c>
      <c r="CF90" s="536">
        <v>1</v>
      </c>
      <c r="CG90" s="380">
        <v>62000</v>
      </c>
      <c r="CH90" s="537">
        <f t="shared" si="1040"/>
        <v>62000</v>
      </c>
      <c r="CI90" s="162">
        <f t="shared" si="1041"/>
        <v>1</v>
      </c>
      <c r="CJ90" s="190">
        <f t="shared" si="1042"/>
        <v>1</v>
      </c>
      <c r="CK90" s="190">
        <f t="shared" si="1043"/>
        <v>1</v>
      </c>
      <c r="CL90" s="190">
        <f t="shared" si="1044"/>
        <v>1</v>
      </c>
      <c r="CM90" s="190">
        <f t="shared" si="1045"/>
        <v>1</v>
      </c>
      <c r="CN90" s="200">
        <f t="shared" si="1046"/>
        <v>1</v>
      </c>
      <c r="CO90" s="210">
        <f t="shared" si="1047"/>
        <v>62000</v>
      </c>
      <c r="CP90" s="202">
        <f t="shared" si="1048"/>
        <v>0</v>
      </c>
      <c r="CS90" s="461" t="s">
        <v>215</v>
      </c>
      <c r="CT90" s="538">
        <v>8.4</v>
      </c>
      <c r="CU90" s="545" t="s">
        <v>310</v>
      </c>
      <c r="CV90" s="383" t="s">
        <v>222</v>
      </c>
      <c r="CW90" s="536">
        <v>1</v>
      </c>
      <c r="CX90" s="565">
        <v>64843</v>
      </c>
      <c r="CY90" s="537">
        <f t="shared" si="1049"/>
        <v>64843</v>
      </c>
      <c r="CZ90" s="162">
        <f t="shared" si="1050"/>
        <v>1</v>
      </c>
      <c r="DA90" s="190">
        <f t="shared" si="1051"/>
        <v>1</v>
      </c>
      <c r="DB90" s="190">
        <f t="shared" si="1052"/>
        <v>1</v>
      </c>
      <c r="DC90" s="190">
        <f t="shared" si="1053"/>
        <v>1</v>
      </c>
      <c r="DD90" s="190">
        <f t="shared" si="1054"/>
        <v>1</v>
      </c>
      <c r="DE90" s="200">
        <f t="shared" si="1055"/>
        <v>1</v>
      </c>
      <c r="DF90" s="210">
        <f t="shared" si="1056"/>
        <v>64843</v>
      </c>
      <c r="DG90" s="202">
        <f t="shared" si="1057"/>
        <v>0</v>
      </c>
      <c r="DJ90" s="461" t="s">
        <v>215</v>
      </c>
      <c r="DK90" s="538">
        <v>8.4</v>
      </c>
      <c r="DL90" s="545" t="s">
        <v>310</v>
      </c>
      <c r="DM90" s="383" t="s">
        <v>222</v>
      </c>
      <c r="DN90" s="536">
        <v>1</v>
      </c>
      <c r="DO90" s="380">
        <v>100964.55600000001</v>
      </c>
      <c r="DP90" s="537">
        <f t="shared" si="1058"/>
        <v>100964.55600000001</v>
      </c>
      <c r="DQ90" s="162">
        <f t="shared" si="1059"/>
        <v>1</v>
      </c>
      <c r="DR90" s="190">
        <f t="shared" si="1060"/>
        <v>1</v>
      </c>
      <c r="DS90" s="190">
        <f t="shared" si="1061"/>
        <v>1</v>
      </c>
      <c r="DT90" s="190">
        <f t="shared" si="1062"/>
        <v>1</v>
      </c>
      <c r="DU90" s="190">
        <f t="shared" si="1063"/>
        <v>1</v>
      </c>
      <c r="DV90" s="200">
        <f t="shared" si="1064"/>
        <v>1</v>
      </c>
      <c r="DW90" s="210">
        <f t="shared" si="1065"/>
        <v>100965</v>
      </c>
      <c r="DX90" s="202">
        <f t="shared" si="1066"/>
        <v>-0.4439999999885913</v>
      </c>
      <c r="EA90" s="461" t="s">
        <v>215</v>
      </c>
      <c r="EB90" s="538">
        <v>8.4</v>
      </c>
      <c r="EC90" s="545" t="s">
        <v>310</v>
      </c>
      <c r="ED90" s="383" t="s">
        <v>222</v>
      </c>
      <c r="EE90" s="536">
        <v>1</v>
      </c>
      <c r="EF90" s="380">
        <v>49400</v>
      </c>
      <c r="EG90" s="381">
        <f t="shared" si="762"/>
        <v>49400</v>
      </c>
      <c r="EH90" s="162">
        <f t="shared" si="1067"/>
        <v>1</v>
      </c>
      <c r="EI90" s="190">
        <f t="shared" si="1068"/>
        <v>1</v>
      </c>
      <c r="EJ90" s="190">
        <f t="shared" si="1069"/>
        <v>1</v>
      </c>
      <c r="EK90" s="190">
        <f t="shared" si="1070"/>
        <v>1</v>
      </c>
      <c r="EL90" s="190">
        <f t="shared" si="1071"/>
        <v>1</v>
      </c>
      <c r="EM90" s="200">
        <f t="shared" si="1072"/>
        <v>1</v>
      </c>
      <c r="EN90" s="210">
        <f t="shared" si="1073"/>
        <v>49400</v>
      </c>
      <c r="EO90" s="202">
        <f t="shared" si="1074"/>
        <v>0</v>
      </c>
      <c r="ER90" s="461" t="s">
        <v>215</v>
      </c>
      <c r="ES90" s="538">
        <v>8.4</v>
      </c>
      <c r="ET90" s="545" t="s">
        <v>310</v>
      </c>
      <c r="EU90" s="383" t="s">
        <v>222</v>
      </c>
      <c r="EV90" s="536">
        <v>1</v>
      </c>
      <c r="EW90" s="380">
        <v>66720</v>
      </c>
      <c r="EX90" s="537">
        <f t="shared" si="1075"/>
        <v>66720</v>
      </c>
      <c r="EY90" s="162">
        <f t="shared" si="1076"/>
        <v>1</v>
      </c>
      <c r="EZ90" s="190">
        <f t="shared" si="1077"/>
        <v>1</v>
      </c>
      <c r="FA90" s="190">
        <f t="shared" si="1078"/>
        <v>1</v>
      </c>
      <c r="FB90" s="190">
        <f t="shared" si="1079"/>
        <v>1</v>
      </c>
      <c r="FC90" s="190">
        <f t="shared" si="1080"/>
        <v>1</v>
      </c>
      <c r="FD90" s="200">
        <f t="shared" si="1081"/>
        <v>1</v>
      </c>
      <c r="FE90" s="210">
        <f t="shared" si="1082"/>
        <v>66720</v>
      </c>
      <c r="FF90" s="202">
        <f t="shared" si="1083"/>
        <v>0</v>
      </c>
      <c r="FI90" s="461" t="s">
        <v>215</v>
      </c>
      <c r="FJ90" s="538">
        <v>8.4</v>
      </c>
      <c r="FK90" s="545" t="s">
        <v>310</v>
      </c>
      <c r="FL90" s="383" t="s">
        <v>222</v>
      </c>
      <c r="FM90" s="536">
        <v>1</v>
      </c>
      <c r="FN90" s="380">
        <v>173047</v>
      </c>
      <c r="FO90" s="537">
        <f t="shared" si="1084"/>
        <v>173047</v>
      </c>
      <c r="FP90" s="162">
        <f t="shared" si="1085"/>
        <v>1</v>
      </c>
      <c r="FQ90" s="190">
        <f t="shared" si="1086"/>
        <v>1</v>
      </c>
      <c r="FR90" s="190">
        <f t="shared" si="1087"/>
        <v>1</v>
      </c>
      <c r="FS90" s="190">
        <f t="shared" si="1088"/>
        <v>1</v>
      </c>
      <c r="FT90" s="190">
        <f t="shared" si="1089"/>
        <v>1</v>
      </c>
      <c r="FU90" s="200">
        <f t="shared" si="1090"/>
        <v>1</v>
      </c>
      <c r="FV90" s="210">
        <f t="shared" si="1091"/>
        <v>173047</v>
      </c>
      <c r="FW90" s="202">
        <f t="shared" si="1092"/>
        <v>0</v>
      </c>
      <c r="FZ90" s="461" t="s">
        <v>215</v>
      </c>
      <c r="GA90" s="538">
        <v>8.4</v>
      </c>
      <c r="GB90" s="545" t="s">
        <v>310</v>
      </c>
      <c r="GC90" s="383" t="s">
        <v>222</v>
      </c>
      <c r="GD90" s="536">
        <v>1</v>
      </c>
      <c r="GE90" s="582">
        <v>87017</v>
      </c>
      <c r="GF90" s="537">
        <f t="shared" si="1093"/>
        <v>87017</v>
      </c>
      <c r="GG90" s="162">
        <f t="shared" si="1094"/>
        <v>1</v>
      </c>
      <c r="GH90" s="190">
        <f t="shared" si="1095"/>
        <v>1</v>
      </c>
      <c r="GI90" s="190">
        <f t="shared" si="1096"/>
        <v>1</v>
      </c>
      <c r="GJ90" s="190">
        <f t="shared" si="1097"/>
        <v>1</v>
      </c>
      <c r="GK90" s="190">
        <f t="shared" si="1098"/>
        <v>1</v>
      </c>
      <c r="GL90" s="200">
        <f t="shared" si="1099"/>
        <v>1</v>
      </c>
      <c r="GM90" s="210">
        <f t="shared" si="1100"/>
        <v>87017</v>
      </c>
      <c r="GN90" s="202">
        <f t="shared" si="1101"/>
        <v>0</v>
      </c>
      <c r="GQ90" s="461" t="s">
        <v>215</v>
      </c>
      <c r="GR90" s="538">
        <v>8.4</v>
      </c>
      <c r="GS90" s="545" t="s">
        <v>310</v>
      </c>
      <c r="GT90" s="383" t="s">
        <v>222</v>
      </c>
      <c r="GU90" s="536">
        <v>1</v>
      </c>
      <c r="GV90" s="380">
        <v>50000</v>
      </c>
      <c r="GW90" s="537">
        <f t="shared" si="1102"/>
        <v>50000</v>
      </c>
      <c r="GX90" s="162">
        <f t="shared" si="1103"/>
        <v>1</v>
      </c>
      <c r="GY90" s="190">
        <f t="shared" si="1104"/>
        <v>1</v>
      </c>
      <c r="GZ90" s="190">
        <f t="shared" si="1105"/>
        <v>1</v>
      </c>
      <c r="HA90" s="190">
        <f t="shared" si="1106"/>
        <v>1</v>
      </c>
      <c r="HB90" s="190">
        <f t="shared" si="1107"/>
        <v>1</v>
      </c>
      <c r="HC90" s="200">
        <f t="shared" si="1108"/>
        <v>1</v>
      </c>
      <c r="HD90" s="210">
        <f t="shared" si="1109"/>
        <v>50000</v>
      </c>
      <c r="HE90" s="202">
        <f t="shared" si="1110"/>
        <v>0</v>
      </c>
      <c r="HH90" s="461" t="s">
        <v>215</v>
      </c>
      <c r="HI90" s="538">
        <v>8.4</v>
      </c>
      <c r="HJ90" s="545" t="s">
        <v>310</v>
      </c>
      <c r="HK90" s="383" t="s">
        <v>222</v>
      </c>
      <c r="HL90" s="536">
        <v>1</v>
      </c>
      <c r="HM90" s="380">
        <v>74100</v>
      </c>
      <c r="HN90" s="537">
        <f t="shared" si="1111"/>
        <v>74100</v>
      </c>
      <c r="HO90" s="162">
        <f t="shared" si="1112"/>
        <v>1</v>
      </c>
      <c r="HP90" s="190">
        <f t="shared" si="1113"/>
        <v>1</v>
      </c>
      <c r="HQ90" s="190">
        <f t="shared" si="1114"/>
        <v>1</v>
      </c>
      <c r="HR90" s="190">
        <f t="shared" si="1115"/>
        <v>1</v>
      </c>
      <c r="HS90" s="190">
        <f t="shared" si="1116"/>
        <v>1</v>
      </c>
      <c r="HT90" s="200">
        <f t="shared" si="1117"/>
        <v>1</v>
      </c>
      <c r="HU90" s="210">
        <f t="shared" si="1118"/>
        <v>74100</v>
      </c>
      <c r="HV90" s="202">
        <f t="shared" si="1119"/>
        <v>0</v>
      </c>
      <c r="HY90" s="230"/>
      <c r="HZ90" s="171"/>
      <c r="IA90" s="212"/>
      <c r="IB90" s="228"/>
      <c r="IC90" s="207"/>
      <c r="ID90" s="229"/>
      <c r="IE90" s="244"/>
      <c r="IF90" s="209" t="e">
        <f t="shared" si="764"/>
        <v>#N/A</v>
      </c>
      <c r="IG90" s="199" t="e">
        <f t="shared" si="765"/>
        <v>#N/A</v>
      </c>
      <c r="IH90" s="200" t="e">
        <f t="shared" si="766"/>
        <v>#N/A</v>
      </c>
      <c r="II90" s="200">
        <f t="shared" si="767"/>
        <v>0</v>
      </c>
      <c r="IJ90" s="200">
        <f t="shared" si="768"/>
        <v>0</v>
      </c>
      <c r="IK90" s="200" t="e">
        <f t="shared" si="769"/>
        <v>#N/A</v>
      </c>
      <c r="IL90" s="210">
        <f t="shared" si="770"/>
        <v>0</v>
      </c>
      <c r="IM90" s="202">
        <f t="shared" si="771"/>
        <v>0</v>
      </c>
      <c r="IP90" s="230"/>
      <c r="IQ90" s="171"/>
      <c r="IR90" s="212"/>
      <c r="IS90" s="228"/>
      <c r="IT90" s="207"/>
      <c r="IU90" s="229"/>
      <c r="IV90" s="244"/>
      <c r="IW90" s="209" t="e">
        <f t="shared" si="772"/>
        <v>#N/A</v>
      </c>
      <c r="IX90" s="199" t="e">
        <f t="shared" si="773"/>
        <v>#N/A</v>
      </c>
      <c r="IY90" s="200" t="e">
        <f t="shared" si="774"/>
        <v>#N/A</v>
      </c>
      <c r="IZ90" s="200">
        <f t="shared" si="775"/>
        <v>0</v>
      </c>
      <c r="JA90" s="200">
        <f t="shared" si="776"/>
        <v>0</v>
      </c>
      <c r="JB90" s="200" t="e">
        <f t="shared" si="777"/>
        <v>#N/A</v>
      </c>
      <c r="JC90" s="210">
        <f t="shared" si="778"/>
        <v>0</v>
      </c>
      <c r="JD90" s="202">
        <f t="shared" si="779"/>
        <v>0</v>
      </c>
      <c r="JG90" s="230"/>
      <c r="JH90" s="171"/>
      <c r="JI90" s="212"/>
      <c r="JJ90" s="228"/>
      <c r="JK90" s="207"/>
      <c r="JL90" s="229"/>
      <c r="JM90" s="244"/>
      <c r="JN90" s="209" t="e">
        <f t="shared" si="780"/>
        <v>#N/A</v>
      </c>
      <c r="JO90" s="199" t="e">
        <f t="shared" si="781"/>
        <v>#N/A</v>
      </c>
      <c r="JP90" s="200" t="e">
        <f t="shared" si="782"/>
        <v>#N/A</v>
      </c>
      <c r="JQ90" s="200">
        <f t="shared" si="783"/>
        <v>0</v>
      </c>
      <c r="JR90" s="200">
        <f t="shared" si="784"/>
        <v>0</v>
      </c>
      <c r="JS90" s="200" t="e">
        <f t="shared" si="785"/>
        <v>#N/A</v>
      </c>
      <c r="JT90" s="210">
        <f t="shared" si="786"/>
        <v>0</v>
      </c>
      <c r="JU90" s="202">
        <f t="shared" si="787"/>
        <v>0</v>
      </c>
      <c r="JX90" s="230"/>
      <c r="JY90" s="171"/>
      <c r="JZ90" s="212"/>
      <c r="KA90" s="228"/>
      <c r="KB90" s="207"/>
      <c r="KC90" s="229"/>
      <c r="KD90" s="244"/>
      <c r="KE90" s="209" t="e">
        <f t="shared" si="788"/>
        <v>#N/A</v>
      </c>
      <c r="KF90" s="199" t="e">
        <f t="shared" si="789"/>
        <v>#N/A</v>
      </c>
      <c r="KG90" s="200" t="e">
        <f t="shared" si="790"/>
        <v>#N/A</v>
      </c>
      <c r="KH90" s="200">
        <f t="shared" si="791"/>
        <v>0</v>
      </c>
      <c r="KI90" s="200">
        <f t="shared" si="792"/>
        <v>0</v>
      </c>
      <c r="KJ90" s="200" t="e">
        <f t="shared" si="793"/>
        <v>#N/A</v>
      </c>
      <c r="KK90" s="210">
        <f t="shared" si="794"/>
        <v>0</v>
      </c>
      <c r="KL90" s="202">
        <f t="shared" si="795"/>
        <v>0</v>
      </c>
      <c r="KO90" s="230"/>
      <c r="KP90" s="171"/>
      <c r="KQ90" s="212"/>
      <c r="KR90" s="228"/>
      <c r="KS90" s="207"/>
      <c r="KT90" s="229"/>
      <c r="KU90" s="244"/>
      <c r="KV90" s="209" t="e">
        <f t="shared" si="796"/>
        <v>#N/A</v>
      </c>
      <c r="KW90" s="199" t="e">
        <f t="shared" si="797"/>
        <v>#N/A</v>
      </c>
      <c r="KX90" s="200" t="e">
        <f t="shared" si="798"/>
        <v>#N/A</v>
      </c>
      <c r="KY90" s="200">
        <f t="shared" si="799"/>
        <v>0</v>
      </c>
      <c r="KZ90" s="200">
        <f t="shared" si="800"/>
        <v>0</v>
      </c>
      <c r="LA90" s="200" t="e">
        <f t="shared" si="801"/>
        <v>#N/A</v>
      </c>
      <c r="LB90" s="210">
        <f t="shared" si="802"/>
        <v>0</v>
      </c>
      <c r="LC90" s="202">
        <f t="shared" si="803"/>
        <v>0</v>
      </c>
      <c r="LF90" s="230"/>
      <c r="LG90" s="171"/>
      <c r="LH90" s="212"/>
      <c r="LI90" s="228"/>
      <c r="LJ90" s="207"/>
      <c r="LK90" s="229"/>
      <c r="LL90" s="244"/>
      <c r="LM90" s="209" t="e">
        <f t="shared" si="804"/>
        <v>#N/A</v>
      </c>
      <c r="LN90" s="199" t="e">
        <f t="shared" si="805"/>
        <v>#N/A</v>
      </c>
      <c r="LO90" s="200" t="e">
        <f t="shared" si="806"/>
        <v>#N/A</v>
      </c>
      <c r="LP90" s="200">
        <f t="shared" si="807"/>
        <v>0</v>
      </c>
      <c r="LQ90" s="200">
        <f t="shared" si="808"/>
        <v>0</v>
      </c>
      <c r="LR90" s="200" t="e">
        <f t="shared" si="809"/>
        <v>#N/A</v>
      </c>
      <c r="LS90" s="210">
        <f t="shared" si="810"/>
        <v>0</v>
      </c>
      <c r="LT90" s="202">
        <f t="shared" si="811"/>
        <v>0</v>
      </c>
      <c r="LW90" s="230"/>
      <c r="LX90" s="171"/>
      <c r="LY90" s="212"/>
      <c r="LZ90" s="228"/>
      <c r="MA90" s="207"/>
      <c r="MB90" s="229"/>
      <c r="MC90" s="244"/>
      <c r="MD90" s="209" t="e">
        <f t="shared" si="812"/>
        <v>#N/A</v>
      </c>
      <c r="ME90" s="199" t="e">
        <f t="shared" si="813"/>
        <v>#N/A</v>
      </c>
      <c r="MF90" s="200" t="e">
        <f t="shared" si="814"/>
        <v>#N/A</v>
      </c>
      <c r="MG90" s="200">
        <f t="shared" si="815"/>
        <v>0</v>
      </c>
      <c r="MH90" s="200">
        <f t="shared" si="816"/>
        <v>0</v>
      </c>
      <c r="MI90" s="200" t="e">
        <f t="shared" si="817"/>
        <v>#N/A</v>
      </c>
      <c r="MJ90" s="210">
        <f t="shared" si="818"/>
        <v>0</v>
      </c>
      <c r="MK90" s="202">
        <f t="shared" si="819"/>
        <v>0</v>
      </c>
      <c r="MN90" s="230"/>
      <c r="MO90" s="171"/>
      <c r="MP90" s="212"/>
      <c r="MQ90" s="228"/>
      <c r="MR90" s="207"/>
      <c r="MS90" s="229"/>
      <c r="MT90" s="244"/>
      <c r="MU90" s="209" t="e">
        <f t="shared" si="820"/>
        <v>#N/A</v>
      </c>
      <c r="MV90" s="199" t="e">
        <f t="shared" si="821"/>
        <v>#N/A</v>
      </c>
      <c r="MW90" s="200" t="e">
        <f t="shared" si="822"/>
        <v>#N/A</v>
      </c>
      <c r="MX90" s="200">
        <f t="shared" si="823"/>
        <v>0</v>
      </c>
      <c r="MY90" s="200">
        <f t="shared" si="824"/>
        <v>0</v>
      </c>
      <c r="MZ90" s="200" t="e">
        <f t="shared" si="825"/>
        <v>#N/A</v>
      </c>
      <c r="NA90" s="210">
        <f t="shared" si="826"/>
        <v>0</v>
      </c>
      <c r="NB90" s="202">
        <f t="shared" si="827"/>
        <v>0</v>
      </c>
      <c r="NE90" s="230"/>
      <c r="NF90" s="171"/>
      <c r="NG90" s="212"/>
      <c r="NH90" s="228"/>
      <c r="NI90" s="207"/>
      <c r="NJ90" s="229"/>
      <c r="NK90" s="244"/>
      <c r="NL90" s="209" t="e">
        <f t="shared" si="828"/>
        <v>#N/A</v>
      </c>
      <c r="NM90" s="199" t="e">
        <f t="shared" si="829"/>
        <v>#N/A</v>
      </c>
      <c r="NN90" s="200" t="e">
        <f t="shared" si="830"/>
        <v>#N/A</v>
      </c>
      <c r="NO90" s="200">
        <f t="shared" si="831"/>
        <v>0</v>
      </c>
      <c r="NP90" s="200">
        <f t="shared" si="832"/>
        <v>0</v>
      </c>
      <c r="NQ90" s="200" t="e">
        <f t="shared" si="833"/>
        <v>#N/A</v>
      </c>
      <c r="NR90" s="210">
        <f t="shared" si="834"/>
        <v>0</v>
      </c>
      <c r="NS90" s="202">
        <f t="shared" si="835"/>
        <v>0</v>
      </c>
      <c r="NV90" s="230"/>
      <c r="NW90" s="171"/>
      <c r="NX90" s="212"/>
      <c r="NY90" s="228"/>
      <c r="NZ90" s="207"/>
      <c r="OA90" s="229"/>
      <c r="OB90" s="244"/>
      <c r="OC90" s="209" t="e">
        <f t="shared" si="836"/>
        <v>#N/A</v>
      </c>
      <c r="OD90" s="199" t="e">
        <f t="shared" si="837"/>
        <v>#N/A</v>
      </c>
      <c r="OE90" s="200" t="e">
        <f t="shared" si="838"/>
        <v>#N/A</v>
      </c>
      <c r="OF90" s="200">
        <f t="shared" si="839"/>
        <v>0</v>
      </c>
      <c r="OG90" s="200">
        <f t="shared" si="840"/>
        <v>0</v>
      </c>
      <c r="OH90" s="200" t="e">
        <f t="shared" si="841"/>
        <v>#N/A</v>
      </c>
      <c r="OI90" s="210">
        <f t="shared" si="842"/>
        <v>0</v>
      </c>
      <c r="OJ90" s="202">
        <f t="shared" si="843"/>
        <v>0</v>
      </c>
      <c r="OM90" s="230"/>
      <c r="ON90" s="171"/>
      <c r="OO90" s="212"/>
      <c r="OP90" s="228"/>
      <c r="OQ90" s="207"/>
      <c r="OR90" s="229"/>
      <c r="OS90" s="244"/>
      <c r="OT90" s="209" t="e">
        <f t="shared" si="844"/>
        <v>#N/A</v>
      </c>
      <c r="OU90" s="199" t="e">
        <f t="shared" si="845"/>
        <v>#N/A</v>
      </c>
      <c r="OV90" s="200" t="e">
        <f t="shared" si="846"/>
        <v>#N/A</v>
      </c>
      <c r="OW90" s="200">
        <f t="shared" si="847"/>
        <v>0</v>
      </c>
      <c r="OX90" s="200">
        <f t="shared" si="848"/>
        <v>0</v>
      </c>
      <c r="OY90" s="200" t="e">
        <f t="shared" si="849"/>
        <v>#N/A</v>
      </c>
      <c r="OZ90" s="210">
        <f t="shared" si="850"/>
        <v>0</v>
      </c>
      <c r="PA90" s="202">
        <f t="shared" si="851"/>
        <v>0</v>
      </c>
      <c r="PD90" s="230"/>
      <c r="PE90" s="171"/>
      <c r="PF90" s="212"/>
      <c r="PG90" s="228"/>
      <c r="PH90" s="207"/>
      <c r="PI90" s="229"/>
      <c r="PJ90" s="244"/>
      <c r="PK90" s="209" t="e">
        <f t="shared" si="852"/>
        <v>#N/A</v>
      </c>
      <c r="PL90" s="199" t="e">
        <f t="shared" si="853"/>
        <v>#N/A</v>
      </c>
      <c r="PM90" s="200" t="e">
        <f t="shared" si="854"/>
        <v>#N/A</v>
      </c>
      <c r="PN90" s="200">
        <f t="shared" si="855"/>
        <v>0</v>
      </c>
      <c r="PO90" s="200">
        <f t="shared" si="856"/>
        <v>0</v>
      </c>
      <c r="PP90" s="200" t="e">
        <f t="shared" si="857"/>
        <v>#N/A</v>
      </c>
      <c r="PQ90" s="210">
        <f t="shared" si="858"/>
        <v>0</v>
      </c>
      <c r="PR90" s="202">
        <f t="shared" si="859"/>
        <v>0</v>
      </c>
      <c r="PU90" s="230"/>
      <c r="PV90" s="171"/>
      <c r="PW90" s="212"/>
      <c r="PX90" s="228"/>
      <c r="PY90" s="207"/>
      <c r="PZ90" s="229"/>
      <c r="QA90" s="244"/>
      <c r="QB90" s="209" t="e">
        <f t="shared" si="860"/>
        <v>#N/A</v>
      </c>
      <c r="QC90" s="199" t="e">
        <f t="shared" si="861"/>
        <v>#N/A</v>
      </c>
      <c r="QD90" s="200" t="e">
        <f t="shared" si="862"/>
        <v>#N/A</v>
      </c>
      <c r="QE90" s="200">
        <f t="shared" si="863"/>
        <v>0</v>
      </c>
      <c r="QF90" s="200">
        <f t="shared" si="864"/>
        <v>0</v>
      </c>
      <c r="QG90" s="200" t="e">
        <f t="shared" si="865"/>
        <v>#N/A</v>
      </c>
      <c r="QH90" s="210">
        <f t="shared" si="866"/>
        <v>0</v>
      </c>
      <c r="QI90" s="202">
        <f t="shared" si="867"/>
        <v>0</v>
      </c>
      <c r="QL90" s="230"/>
      <c r="QM90" s="171"/>
      <c r="QN90" s="212"/>
      <c r="QO90" s="228"/>
      <c r="QP90" s="207"/>
      <c r="QQ90" s="229"/>
      <c r="QR90" s="244"/>
      <c r="QS90" s="209" t="e">
        <f t="shared" si="868"/>
        <v>#N/A</v>
      </c>
      <c r="QT90" s="199" t="e">
        <f t="shared" si="869"/>
        <v>#N/A</v>
      </c>
      <c r="QU90" s="200" t="e">
        <f t="shared" si="870"/>
        <v>#N/A</v>
      </c>
      <c r="QV90" s="200">
        <f t="shared" si="871"/>
        <v>0</v>
      </c>
      <c r="QW90" s="200">
        <f t="shared" si="872"/>
        <v>0</v>
      </c>
      <c r="QX90" s="200" t="e">
        <f t="shared" si="873"/>
        <v>#N/A</v>
      </c>
      <c r="QY90" s="210">
        <f t="shared" si="874"/>
        <v>0</v>
      </c>
      <c r="QZ90" s="202">
        <f t="shared" si="875"/>
        <v>0</v>
      </c>
      <c r="RC90" s="230"/>
      <c r="RD90" s="171"/>
      <c r="RE90" s="212"/>
      <c r="RF90" s="228"/>
      <c r="RG90" s="207"/>
      <c r="RH90" s="229"/>
      <c r="RI90" s="244"/>
      <c r="RJ90" s="209" t="e">
        <f t="shared" si="876"/>
        <v>#N/A</v>
      </c>
      <c r="RK90" s="199" t="e">
        <f t="shared" si="877"/>
        <v>#N/A</v>
      </c>
      <c r="RL90" s="200" t="e">
        <f t="shared" si="878"/>
        <v>#N/A</v>
      </c>
      <c r="RM90" s="200">
        <f t="shared" si="879"/>
        <v>0</v>
      </c>
      <c r="RN90" s="200">
        <f t="shared" si="880"/>
        <v>0</v>
      </c>
      <c r="RO90" s="200" t="e">
        <f t="shared" si="881"/>
        <v>#N/A</v>
      </c>
      <c r="RP90" s="210">
        <f t="shared" si="882"/>
        <v>0</v>
      </c>
      <c r="RQ90" s="202">
        <f t="shared" si="883"/>
        <v>0</v>
      </c>
      <c r="RT90" s="230"/>
      <c r="RU90" s="171"/>
      <c r="RV90" s="212"/>
      <c r="RW90" s="228"/>
      <c r="RX90" s="207"/>
      <c r="RY90" s="229"/>
      <c r="RZ90" s="244"/>
      <c r="SA90" s="209" t="e">
        <f t="shared" si="884"/>
        <v>#N/A</v>
      </c>
      <c r="SB90" s="199" t="e">
        <f t="shared" si="885"/>
        <v>#N/A</v>
      </c>
      <c r="SC90" s="200" t="e">
        <f t="shared" si="886"/>
        <v>#N/A</v>
      </c>
      <c r="SD90" s="200">
        <f t="shared" si="887"/>
        <v>0</v>
      </c>
      <c r="SE90" s="200">
        <f t="shared" si="888"/>
        <v>0</v>
      </c>
      <c r="SF90" s="200" t="e">
        <f t="shared" si="889"/>
        <v>#N/A</v>
      </c>
      <c r="SG90" s="210">
        <f t="shared" si="890"/>
        <v>0</v>
      </c>
      <c r="SH90" s="202">
        <f t="shared" si="891"/>
        <v>0</v>
      </c>
      <c r="SK90" s="230"/>
      <c r="SL90" s="171"/>
      <c r="SM90" s="212"/>
      <c r="SN90" s="228"/>
      <c r="SO90" s="207"/>
      <c r="SP90" s="229"/>
      <c r="SQ90" s="244"/>
      <c r="SR90" s="209" t="e">
        <f t="shared" si="892"/>
        <v>#N/A</v>
      </c>
      <c r="SS90" s="199" t="e">
        <f t="shared" si="893"/>
        <v>#N/A</v>
      </c>
      <c r="ST90" s="200" t="e">
        <f t="shared" si="894"/>
        <v>#N/A</v>
      </c>
      <c r="SU90" s="200">
        <f t="shared" si="895"/>
        <v>0</v>
      </c>
      <c r="SV90" s="200">
        <f t="shared" si="896"/>
        <v>0</v>
      </c>
      <c r="SW90" s="200" t="e">
        <f t="shared" si="897"/>
        <v>#N/A</v>
      </c>
      <c r="SX90" s="210">
        <f t="shared" si="898"/>
        <v>0</v>
      </c>
      <c r="SY90" s="202">
        <f t="shared" si="899"/>
        <v>0</v>
      </c>
    </row>
    <row r="91" spans="2:519" ht="90" customHeight="1" thickTop="1" thickBot="1">
      <c r="B91" s="203" t="s">
        <v>215</v>
      </c>
      <c r="C91" s="230">
        <v>8.5</v>
      </c>
      <c r="D91" s="171" t="s">
        <v>311</v>
      </c>
      <c r="E91" s="231" t="s">
        <v>144</v>
      </c>
      <c r="F91" s="228">
        <v>1</v>
      </c>
      <c r="G91" s="207">
        <v>0</v>
      </c>
      <c r="H91" s="229">
        <f t="shared" si="1010"/>
        <v>0</v>
      </c>
      <c r="I91" s="647"/>
      <c r="L91" s="375" t="s">
        <v>215</v>
      </c>
      <c r="M91" s="403">
        <v>8.5</v>
      </c>
      <c r="N91" s="415" t="s">
        <v>311</v>
      </c>
      <c r="O91" s="404" t="s">
        <v>144</v>
      </c>
      <c r="P91" s="401">
        <v>1</v>
      </c>
      <c r="Q91" s="380">
        <v>25000</v>
      </c>
      <c r="R91" s="402">
        <f t="shared" si="1011"/>
        <v>25000</v>
      </c>
      <c r="S91" s="162">
        <f t="shared" si="1012"/>
        <v>1</v>
      </c>
      <c r="T91" s="190">
        <f t="shared" si="756"/>
        <v>1</v>
      </c>
      <c r="U91" s="190">
        <f t="shared" si="763"/>
        <v>1</v>
      </c>
      <c r="V91" s="190">
        <f t="shared" si="757"/>
        <v>1</v>
      </c>
      <c r="W91" s="190">
        <f t="shared" si="758"/>
        <v>1</v>
      </c>
      <c r="X91" s="200">
        <f t="shared" si="759"/>
        <v>1</v>
      </c>
      <c r="Y91" s="210">
        <f t="shared" si="760"/>
        <v>25000</v>
      </c>
      <c r="Z91" s="202">
        <f t="shared" si="761"/>
        <v>0</v>
      </c>
      <c r="AA91" s="185"/>
      <c r="AB91" s="185"/>
      <c r="AC91" s="375" t="s">
        <v>215</v>
      </c>
      <c r="AD91" s="403">
        <v>8.5</v>
      </c>
      <c r="AE91" s="415" t="s">
        <v>311</v>
      </c>
      <c r="AF91" s="404" t="s">
        <v>144</v>
      </c>
      <c r="AG91" s="401">
        <v>1</v>
      </c>
      <c r="AH91" s="380">
        <v>16185</v>
      </c>
      <c r="AI91" s="402">
        <f t="shared" si="1013"/>
        <v>16185</v>
      </c>
      <c r="AJ91" s="162">
        <f t="shared" si="1014"/>
        <v>1</v>
      </c>
      <c r="AK91" s="190">
        <f t="shared" si="1015"/>
        <v>1</v>
      </c>
      <c r="AL91" s="190">
        <f t="shared" si="1016"/>
        <v>1</v>
      </c>
      <c r="AM91" s="190">
        <f t="shared" si="1017"/>
        <v>1</v>
      </c>
      <c r="AN91" s="190">
        <f t="shared" si="1018"/>
        <v>1</v>
      </c>
      <c r="AO91" s="200">
        <f t="shared" si="1019"/>
        <v>1</v>
      </c>
      <c r="AP91" s="210">
        <f t="shared" si="1020"/>
        <v>16185</v>
      </c>
      <c r="AQ91" s="202">
        <f t="shared" si="1021"/>
        <v>0</v>
      </c>
      <c r="AR91" s="185"/>
      <c r="AS91" s="185"/>
      <c r="AT91" s="461" t="s">
        <v>215</v>
      </c>
      <c r="AU91" s="478">
        <v>8.5</v>
      </c>
      <c r="AV91" s="171" t="s">
        <v>311</v>
      </c>
      <c r="AW91" s="479" t="s">
        <v>144</v>
      </c>
      <c r="AX91" s="464">
        <v>1</v>
      </c>
      <c r="AY91" s="455">
        <v>14900</v>
      </c>
      <c r="AZ91" s="466">
        <f t="shared" si="1022"/>
        <v>14900</v>
      </c>
      <c r="BA91" s="162">
        <f t="shared" si="1023"/>
        <v>1</v>
      </c>
      <c r="BB91" s="190">
        <f t="shared" si="1024"/>
        <v>1</v>
      </c>
      <c r="BC91" s="190">
        <f t="shared" si="1025"/>
        <v>1</v>
      </c>
      <c r="BD91" s="190">
        <f t="shared" si="1026"/>
        <v>1</v>
      </c>
      <c r="BE91" s="190">
        <f t="shared" si="1027"/>
        <v>1</v>
      </c>
      <c r="BF91" s="200">
        <f t="shared" si="1028"/>
        <v>1</v>
      </c>
      <c r="BG91" s="210">
        <f t="shared" si="1029"/>
        <v>14900</v>
      </c>
      <c r="BH91" s="202">
        <f t="shared" si="1030"/>
        <v>0</v>
      </c>
      <c r="BK91" s="461" t="s">
        <v>215</v>
      </c>
      <c r="BL91" s="538">
        <v>8.5</v>
      </c>
      <c r="BM91" s="545" t="s">
        <v>311</v>
      </c>
      <c r="BN91" s="539" t="s">
        <v>144</v>
      </c>
      <c r="BO91" s="536">
        <v>1</v>
      </c>
      <c r="BP91" s="380">
        <v>17880.96</v>
      </c>
      <c r="BQ91" s="537">
        <f t="shared" si="1031"/>
        <v>17880.96</v>
      </c>
      <c r="BR91" s="162">
        <f t="shared" si="1032"/>
        <v>1</v>
      </c>
      <c r="BS91" s="190">
        <f t="shared" si="1033"/>
        <v>1</v>
      </c>
      <c r="BT91" s="190">
        <f t="shared" si="1034"/>
        <v>1</v>
      </c>
      <c r="BU91" s="190">
        <f t="shared" si="1035"/>
        <v>1</v>
      </c>
      <c r="BV91" s="190">
        <f t="shared" si="1036"/>
        <v>1</v>
      </c>
      <c r="BW91" s="200">
        <f t="shared" si="1037"/>
        <v>1</v>
      </c>
      <c r="BX91" s="210">
        <f t="shared" si="1038"/>
        <v>17881</v>
      </c>
      <c r="BY91" s="202">
        <f t="shared" si="1039"/>
        <v>-4.0000000000873115E-2</v>
      </c>
      <c r="CB91" s="461" t="s">
        <v>215</v>
      </c>
      <c r="CC91" s="538">
        <v>8.5</v>
      </c>
      <c r="CD91" s="545" t="s">
        <v>311</v>
      </c>
      <c r="CE91" s="539" t="s">
        <v>144</v>
      </c>
      <c r="CF91" s="536">
        <v>1</v>
      </c>
      <c r="CG91" s="380">
        <v>25000</v>
      </c>
      <c r="CH91" s="537">
        <f t="shared" si="1040"/>
        <v>25000</v>
      </c>
      <c r="CI91" s="162">
        <f t="shared" si="1041"/>
        <v>1</v>
      </c>
      <c r="CJ91" s="190">
        <f t="shared" si="1042"/>
        <v>1</v>
      </c>
      <c r="CK91" s="190">
        <f t="shared" si="1043"/>
        <v>1</v>
      </c>
      <c r="CL91" s="190">
        <f t="shared" si="1044"/>
        <v>1</v>
      </c>
      <c r="CM91" s="190">
        <f t="shared" si="1045"/>
        <v>1</v>
      </c>
      <c r="CN91" s="200">
        <f t="shared" si="1046"/>
        <v>1</v>
      </c>
      <c r="CO91" s="210">
        <f t="shared" si="1047"/>
        <v>25000</v>
      </c>
      <c r="CP91" s="202">
        <f t="shared" si="1048"/>
        <v>0</v>
      </c>
      <c r="CS91" s="461" t="s">
        <v>215</v>
      </c>
      <c r="CT91" s="538">
        <v>8.5</v>
      </c>
      <c r="CU91" s="545" t="s">
        <v>311</v>
      </c>
      <c r="CV91" s="539" t="s">
        <v>144</v>
      </c>
      <c r="CW91" s="536">
        <v>1</v>
      </c>
      <c r="CX91" s="565">
        <v>16681</v>
      </c>
      <c r="CY91" s="537">
        <f t="shared" si="1049"/>
        <v>16681</v>
      </c>
      <c r="CZ91" s="162">
        <f t="shared" si="1050"/>
        <v>1</v>
      </c>
      <c r="DA91" s="190">
        <f t="shared" si="1051"/>
        <v>1</v>
      </c>
      <c r="DB91" s="190">
        <f t="shared" si="1052"/>
        <v>1</v>
      </c>
      <c r="DC91" s="190">
        <f t="shared" si="1053"/>
        <v>1</v>
      </c>
      <c r="DD91" s="190">
        <f t="shared" si="1054"/>
        <v>1</v>
      </c>
      <c r="DE91" s="200">
        <f t="shared" si="1055"/>
        <v>1</v>
      </c>
      <c r="DF91" s="210">
        <f t="shared" si="1056"/>
        <v>16681</v>
      </c>
      <c r="DG91" s="202">
        <f t="shared" si="1057"/>
        <v>0</v>
      </c>
      <c r="DJ91" s="461" t="s">
        <v>215</v>
      </c>
      <c r="DK91" s="538">
        <v>8.5</v>
      </c>
      <c r="DL91" s="545" t="s">
        <v>311</v>
      </c>
      <c r="DM91" s="539" t="s">
        <v>144</v>
      </c>
      <c r="DN91" s="536">
        <v>1</v>
      </c>
      <c r="DO91" s="380">
        <v>14280</v>
      </c>
      <c r="DP91" s="537">
        <f t="shared" si="1058"/>
        <v>14280</v>
      </c>
      <c r="DQ91" s="162">
        <f t="shared" si="1059"/>
        <v>1</v>
      </c>
      <c r="DR91" s="190">
        <f t="shared" si="1060"/>
        <v>1</v>
      </c>
      <c r="DS91" s="190">
        <f t="shared" si="1061"/>
        <v>1</v>
      </c>
      <c r="DT91" s="190">
        <f t="shared" si="1062"/>
        <v>1</v>
      </c>
      <c r="DU91" s="190">
        <f t="shared" si="1063"/>
        <v>1</v>
      </c>
      <c r="DV91" s="200">
        <f t="shared" si="1064"/>
        <v>1</v>
      </c>
      <c r="DW91" s="210">
        <f t="shared" si="1065"/>
        <v>14280</v>
      </c>
      <c r="DX91" s="202">
        <f t="shared" si="1066"/>
        <v>0</v>
      </c>
      <c r="EA91" s="461" t="s">
        <v>215</v>
      </c>
      <c r="EB91" s="538">
        <v>8.5</v>
      </c>
      <c r="EC91" s="545" t="s">
        <v>311</v>
      </c>
      <c r="ED91" s="539" t="s">
        <v>144</v>
      </c>
      <c r="EE91" s="536">
        <v>1</v>
      </c>
      <c r="EF91" s="380">
        <v>11440</v>
      </c>
      <c r="EG91" s="381">
        <f t="shared" si="762"/>
        <v>11440</v>
      </c>
      <c r="EH91" s="162">
        <f t="shared" si="1067"/>
        <v>1</v>
      </c>
      <c r="EI91" s="190">
        <f t="shared" si="1068"/>
        <v>1</v>
      </c>
      <c r="EJ91" s="190">
        <f t="shared" si="1069"/>
        <v>1</v>
      </c>
      <c r="EK91" s="190">
        <f t="shared" si="1070"/>
        <v>1</v>
      </c>
      <c r="EL91" s="190">
        <f t="shared" si="1071"/>
        <v>1</v>
      </c>
      <c r="EM91" s="200">
        <f t="shared" si="1072"/>
        <v>1</v>
      </c>
      <c r="EN91" s="210">
        <f t="shared" si="1073"/>
        <v>11440</v>
      </c>
      <c r="EO91" s="202">
        <f t="shared" si="1074"/>
        <v>0</v>
      </c>
      <c r="ER91" s="461" t="s">
        <v>215</v>
      </c>
      <c r="ES91" s="538">
        <v>8.5</v>
      </c>
      <c r="ET91" s="545" t="s">
        <v>311</v>
      </c>
      <c r="EU91" s="539" t="s">
        <v>144</v>
      </c>
      <c r="EV91" s="536">
        <v>1</v>
      </c>
      <c r="EW91" s="380">
        <v>17792</v>
      </c>
      <c r="EX91" s="537">
        <f t="shared" si="1075"/>
        <v>17792</v>
      </c>
      <c r="EY91" s="162">
        <f t="shared" si="1076"/>
        <v>1</v>
      </c>
      <c r="EZ91" s="190">
        <f t="shared" si="1077"/>
        <v>1</v>
      </c>
      <c r="FA91" s="190">
        <f t="shared" si="1078"/>
        <v>1</v>
      </c>
      <c r="FB91" s="190">
        <f t="shared" si="1079"/>
        <v>1</v>
      </c>
      <c r="FC91" s="190">
        <f t="shared" si="1080"/>
        <v>1</v>
      </c>
      <c r="FD91" s="200">
        <f t="shared" si="1081"/>
        <v>1</v>
      </c>
      <c r="FE91" s="210">
        <f t="shared" si="1082"/>
        <v>17792</v>
      </c>
      <c r="FF91" s="202">
        <f t="shared" si="1083"/>
        <v>0</v>
      </c>
      <c r="FI91" s="461" t="s">
        <v>215</v>
      </c>
      <c r="FJ91" s="538">
        <v>8.5</v>
      </c>
      <c r="FK91" s="545" t="s">
        <v>311</v>
      </c>
      <c r="FL91" s="539" t="s">
        <v>144</v>
      </c>
      <c r="FM91" s="536">
        <v>1</v>
      </c>
      <c r="FN91" s="380">
        <v>9742</v>
      </c>
      <c r="FO91" s="537">
        <f t="shared" si="1084"/>
        <v>9742</v>
      </c>
      <c r="FP91" s="162">
        <f t="shared" si="1085"/>
        <v>1</v>
      </c>
      <c r="FQ91" s="190">
        <f t="shared" si="1086"/>
        <v>1</v>
      </c>
      <c r="FR91" s="190">
        <f t="shared" si="1087"/>
        <v>1</v>
      </c>
      <c r="FS91" s="190">
        <f t="shared" si="1088"/>
        <v>1</v>
      </c>
      <c r="FT91" s="190">
        <f t="shared" si="1089"/>
        <v>1</v>
      </c>
      <c r="FU91" s="200">
        <f t="shared" si="1090"/>
        <v>1</v>
      </c>
      <c r="FV91" s="210">
        <f t="shared" si="1091"/>
        <v>9742</v>
      </c>
      <c r="FW91" s="202">
        <f t="shared" si="1092"/>
        <v>0</v>
      </c>
      <c r="FZ91" s="461" t="s">
        <v>215</v>
      </c>
      <c r="GA91" s="538">
        <v>8.5</v>
      </c>
      <c r="GB91" s="545" t="s">
        <v>311</v>
      </c>
      <c r="GC91" s="539" t="s">
        <v>144</v>
      </c>
      <c r="GD91" s="536">
        <v>1</v>
      </c>
      <c r="GE91" s="582">
        <v>20951</v>
      </c>
      <c r="GF91" s="537">
        <f t="shared" si="1093"/>
        <v>20951</v>
      </c>
      <c r="GG91" s="162">
        <f t="shared" si="1094"/>
        <v>1</v>
      </c>
      <c r="GH91" s="190">
        <f t="shared" si="1095"/>
        <v>1</v>
      </c>
      <c r="GI91" s="190">
        <f t="shared" si="1096"/>
        <v>1</v>
      </c>
      <c r="GJ91" s="190">
        <f t="shared" si="1097"/>
        <v>1</v>
      </c>
      <c r="GK91" s="190">
        <f t="shared" si="1098"/>
        <v>1</v>
      </c>
      <c r="GL91" s="200">
        <f t="shared" si="1099"/>
        <v>1</v>
      </c>
      <c r="GM91" s="210">
        <f t="shared" si="1100"/>
        <v>20951</v>
      </c>
      <c r="GN91" s="202">
        <f t="shared" si="1101"/>
        <v>0</v>
      </c>
      <c r="GQ91" s="461" t="s">
        <v>215</v>
      </c>
      <c r="GR91" s="538">
        <v>8.5</v>
      </c>
      <c r="GS91" s="545" t="s">
        <v>311</v>
      </c>
      <c r="GT91" s="539" t="s">
        <v>144</v>
      </c>
      <c r="GU91" s="536">
        <v>1</v>
      </c>
      <c r="GV91" s="380">
        <v>10000</v>
      </c>
      <c r="GW91" s="537">
        <f t="shared" si="1102"/>
        <v>10000</v>
      </c>
      <c r="GX91" s="162">
        <f t="shared" si="1103"/>
        <v>1</v>
      </c>
      <c r="GY91" s="190">
        <f t="shared" si="1104"/>
        <v>1</v>
      </c>
      <c r="GZ91" s="190">
        <f t="shared" si="1105"/>
        <v>1</v>
      </c>
      <c r="HA91" s="190">
        <f t="shared" si="1106"/>
        <v>1</v>
      </c>
      <c r="HB91" s="190">
        <f t="shared" si="1107"/>
        <v>1</v>
      </c>
      <c r="HC91" s="200">
        <f t="shared" si="1108"/>
        <v>1</v>
      </c>
      <c r="HD91" s="210">
        <f t="shared" si="1109"/>
        <v>10000</v>
      </c>
      <c r="HE91" s="202">
        <f t="shared" si="1110"/>
        <v>0</v>
      </c>
      <c r="HH91" s="461" t="s">
        <v>215</v>
      </c>
      <c r="HI91" s="538">
        <v>8.5</v>
      </c>
      <c r="HJ91" s="545" t="s">
        <v>311</v>
      </c>
      <c r="HK91" s="539" t="s">
        <v>144</v>
      </c>
      <c r="HL91" s="536">
        <v>1</v>
      </c>
      <c r="HM91" s="380">
        <v>14249.999999999998</v>
      </c>
      <c r="HN91" s="537">
        <f t="shared" si="1111"/>
        <v>14249.999999999998</v>
      </c>
      <c r="HO91" s="162">
        <f t="shared" si="1112"/>
        <v>1</v>
      </c>
      <c r="HP91" s="190">
        <f t="shared" si="1113"/>
        <v>1</v>
      </c>
      <c r="HQ91" s="190">
        <f t="shared" si="1114"/>
        <v>1</v>
      </c>
      <c r="HR91" s="190">
        <f t="shared" si="1115"/>
        <v>1</v>
      </c>
      <c r="HS91" s="190">
        <f t="shared" si="1116"/>
        <v>1</v>
      </c>
      <c r="HT91" s="200">
        <f t="shared" si="1117"/>
        <v>1</v>
      </c>
      <c r="HU91" s="210">
        <f t="shared" si="1118"/>
        <v>14250</v>
      </c>
      <c r="HV91" s="202">
        <f t="shared" si="1119"/>
        <v>0</v>
      </c>
      <c r="HY91" s="230"/>
      <c r="HZ91" s="171"/>
      <c r="IA91" s="212"/>
      <c r="IB91" s="228"/>
      <c r="IC91" s="207"/>
      <c r="ID91" s="229"/>
      <c r="IE91" s="244"/>
      <c r="IF91" s="209" t="e">
        <f t="shared" si="764"/>
        <v>#N/A</v>
      </c>
      <c r="IG91" s="199" t="e">
        <f t="shared" si="765"/>
        <v>#N/A</v>
      </c>
      <c r="IH91" s="200" t="e">
        <f t="shared" si="766"/>
        <v>#N/A</v>
      </c>
      <c r="II91" s="200">
        <f t="shared" si="767"/>
        <v>0</v>
      </c>
      <c r="IJ91" s="200">
        <f t="shared" si="768"/>
        <v>0</v>
      </c>
      <c r="IK91" s="200" t="e">
        <f t="shared" si="769"/>
        <v>#N/A</v>
      </c>
      <c r="IL91" s="210">
        <f t="shared" si="770"/>
        <v>0</v>
      </c>
      <c r="IM91" s="202">
        <f t="shared" si="771"/>
        <v>0</v>
      </c>
      <c r="IP91" s="230"/>
      <c r="IQ91" s="171"/>
      <c r="IR91" s="212"/>
      <c r="IS91" s="228"/>
      <c r="IT91" s="207"/>
      <c r="IU91" s="229"/>
      <c r="IV91" s="244"/>
      <c r="IW91" s="209" t="e">
        <f t="shared" si="772"/>
        <v>#N/A</v>
      </c>
      <c r="IX91" s="199" t="e">
        <f t="shared" si="773"/>
        <v>#N/A</v>
      </c>
      <c r="IY91" s="200" t="e">
        <f t="shared" si="774"/>
        <v>#N/A</v>
      </c>
      <c r="IZ91" s="200">
        <f t="shared" si="775"/>
        <v>0</v>
      </c>
      <c r="JA91" s="200">
        <f t="shared" si="776"/>
        <v>0</v>
      </c>
      <c r="JB91" s="200" t="e">
        <f t="shared" si="777"/>
        <v>#N/A</v>
      </c>
      <c r="JC91" s="210">
        <f t="shared" si="778"/>
        <v>0</v>
      </c>
      <c r="JD91" s="202">
        <f t="shared" si="779"/>
        <v>0</v>
      </c>
      <c r="JG91" s="230"/>
      <c r="JH91" s="171"/>
      <c r="JI91" s="212"/>
      <c r="JJ91" s="228"/>
      <c r="JK91" s="207"/>
      <c r="JL91" s="229"/>
      <c r="JM91" s="244"/>
      <c r="JN91" s="209" t="e">
        <f t="shared" si="780"/>
        <v>#N/A</v>
      </c>
      <c r="JO91" s="199" t="e">
        <f t="shared" si="781"/>
        <v>#N/A</v>
      </c>
      <c r="JP91" s="200" t="e">
        <f t="shared" si="782"/>
        <v>#N/A</v>
      </c>
      <c r="JQ91" s="200">
        <f t="shared" si="783"/>
        <v>0</v>
      </c>
      <c r="JR91" s="200">
        <f t="shared" si="784"/>
        <v>0</v>
      </c>
      <c r="JS91" s="200" t="e">
        <f t="shared" si="785"/>
        <v>#N/A</v>
      </c>
      <c r="JT91" s="210">
        <f t="shared" si="786"/>
        <v>0</v>
      </c>
      <c r="JU91" s="202">
        <f t="shared" si="787"/>
        <v>0</v>
      </c>
      <c r="JX91" s="230"/>
      <c r="JY91" s="171"/>
      <c r="JZ91" s="212"/>
      <c r="KA91" s="228"/>
      <c r="KB91" s="207"/>
      <c r="KC91" s="229"/>
      <c r="KD91" s="244"/>
      <c r="KE91" s="209" t="e">
        <f t="shared" si="788"/>
        <v>#N/A</v>
      </c>
      <c r="KF91" s="199" t="e">
        <f t="shared" si="789"/>
        <v>#N/A</v>
      </c>
      <c r="KG91" s="200" t="e">
        <f t="shared" si="790"/>
        <v>#N/A</v>
      </c>
      <c r="KH91" s="200">
        <f t="shared" si="791"/>
        <v>0</v>
      </c>
      <c r="KI91" s="200">
        <f t="shared" si="792"/>
        <v>0</v>
      </c>
      <c r="KJ91" s="200" t="e">
        <f t="shared" si="793"/>
        <v>#N/A</v>
      </c>
      <c r="KK91" s="210">
        <f t="shared" si="794"/>
        <v>0</v>
      </c>
      <c r="KL91" s="202">
        <f t="shared" si="795"/>
        <v>0</v>
      </c>
      <c r="KO91" s="230"/>
      <c r="KP91" s="171"/>
      <c r="KQ91" s="212"/>
      <c r="KR91" s="228"/>
      <c r="KS91" s="207"/>
      <c r="KT91" s="229"/>
      <c r="KU91" s="244"/>
      <c r="KV91" s="209" t="e">
        <f t="shared" si="796"/>
        <v>#N/A</v>
      </c>
      <c r="KW91" s="199" t="e">
        <f t="shared" si="797"/>
        <v>#N/A</v>
      </c>
      <c r="KX91" s="200" t="e">
        <f t="shared" si="798"/>
        <v>#N/A</v>
      </c>
      <c r="KY91" s="200">
        <f t="shared" si="799"/>
        <v>0</v>
      </c>
      <c r="KZ91" s="200">
        <f t="shared" si="800"/>
        <v>0</v>
      </c>
      <c r="LA91" s="200" t="e">
        <f t="shared" si="801"/>
        <v>#N/A</v>
      </c>
      <c r="LB91" s="210">
        <f t="shared" si="802"/>
        <v>0</v>
      </c>
      <c r="LC91" s="202">
        <f t="shared" si="803"/>
        <v>0</v>
      </c>
      <c r="LF91" s="230"/>
      <c r="LG91" s="171"/>
      <c r="LH91" s="212"/>
      <c r="LI91" s="228"/>
      <c r="LJ91" s="207"/>
      <c r="LK91" s="229"/>
      <c r="LL91" s="244"/>
      <c r="LM91" s="209" t="e">
        <f t="shared" si="804"/>
        <v>#N/A</v>
      </c>
      <c r="LN91" s="199" t="e">
        <f t="shared" si="805"/>
        <v>#N/A</v>
      </c>
      <c r="LO91" s="200" t="e">
        <f t="shared" si="806"/>
        <v>#N/A</v>
      </c>
      <c r="LP91" s="200">
        <f t="shared" si="807"/>
        <v>0</v>
      </c>
      <c r="LQ91" s="200">
        <f t="shared" si="808"/>
        <v>0</v>
      </c>
      <c r="LR91" s="200" t="e">
        <f t="shared" si="809"/>
        <v>#N/A</v>
      </c>
      <c r="LS91" s="210">
        <f t="shared" si="810"/>
        <v>0</v>
      </c>
      <c r="LT91" s="202">
        <f t="shared" si="811"/>
        <v>0</v>
      </c>
      <c r="LW91" s="230"/>
      <c r="LX91" s="171"/>
      <c r="LY91" s="212"/>
      <c r="LZ91" s="228"/>
      <c r="MA91" s="207"/>
      <c r="MB91" s="229"/>
      <c r="MC91" s="244"/>
      <c r="MD91" s="209" t="e">
        <f t="shared" si="812"/>
        <v>#N/A</v>
      </c>
      <c r="ME91" s="199" t="e">
        <f t="shared" si="813"/>
        <v>#N/A</v>
      </c>
      <c r="MF91" s="200" t="e">
        <f t="shared" si="814"/>
        <v>#N/A</v>
      </c>
      <c r="MG91" s="200">
        <f t="shared" si="815"/>
        <v>0</v>
      </c>
      <c r="MH91" s="200">
        <f t="shared" si="816"/>
        <v>0</v>
      </c>
      <c r="MI91" s="200" t="e">
        <f t="shared" si="817"/>
        <v>#N/A</v>
      </c>
      <c r="MJ91" s="210">
        <f t="shared" si="818"/>
        <v>0</v>
      </c>
      <c r="MK91" s="202">
        <f t="shared" si="819"/>
        <v>0</v>
      </c>
      <c r="MN91" s="230"/>
      <c r="MO91" s="171"/>
      <c r="MP91" s="212"/>
      <c r="MQ91" s="228"/>
      <c r="MR91" s="207"/>
      <c r="MS91" s="229"/>
      <c r="MT91" s="244"/>
      <c r="MU91" s="209" t="e">
        <f t="shared" si="820"/>
        <v>#N/A</v>
      </c>
      <c r="MV91" s="199" t="e">
        <f t="shared" si="821"/>
        <v>#N/A</v>
      </c>
      <c r="MW91" s="200" t="e">
        <f t="shared" si="822"/>
        <v>#N/A</v>
      </c>
      <c r="MX91" s="200">
        <f t="shared" si="823"/>
        <v>0</v>
      </c>
      <c r="MY91" s="200">
        <f t="shared" si="824"/>
        <v>0</v>
      </c>
      <c r="MZ91" s="200" t="e">
        <f t="shared" si="825"/>
        <v>#N/A</v>
      </c>
      <c r="NA91" s="210">
        <f t="shared" si="826"/>
        <v>0</v>
      </c>
      <c r="NB91" s="202">
        <f t="shared" si="827"/>
        <v>0</v>
      </c>
      <c r="NE91" s="230"/>
      <c r="NF91" s="171"/>
      <c r="NG91" s="212"/>
      <c r="NH91" s="228"/>
      <c r="NI91" s="207"/>
      <c r="NJ91" s="229"/>
      <c r="NK91" s="244"/>
      <c r="NL91" s="209" t="e">
        <f t="shared" si="828"/>
        <v>#N/A</v>
      </c>
      <c r="NM91" s="199" t="e">
        <f t="shared" si="829"/>
        <v>#N/A</v>
      </c>
      <c r="NN91" s="200" t="e">
        <f t="shared" si="830"/>
        <v>#N/A</v>
      </c>
      <c r="NO91" s="200">
        <f t="shared" si="831"/>
        <v>0</v>
      </c>
      <c r="NP91" s="200">
        <f t="shared" si="832"/>
        <v>0</v>
      </c>
      <c r="NQ91" s="200" t="e">
        <f t="shared" si="833"/>
        <v>#N/A</v>
      </c>
      <c r="NR91" s="210">
        <f t="shared" si="834"/>
        <v>0</v>
      </c>
      <c r="NS91" s="202">
        <f t="shared" si="835"/>
        <v>0</v>
      </c>
      <c r="NV91" s="230"/>
      <c r="NW91" s="171"/>
      <c r="NX91" s="212"/>
      <c r="NY91" s="228"/>
      <c r="NZ91" s="207"/>
      <c r="OA91" s="229"/>
      <c r="OB91" s="244"/>
      <c r="OC91" s="209" t="e">
        <f t="shared" si="836"/>
        <v>#N/A</v>
      </c>
      <c r="OD91" s="199" t="e">
        <f t="shared" si="837"/>
        <v>#N/A</v>
      </c>
      <c r="OE91" s="200" t="e">
        <f t="shared" si="838"/>
        <v>#N/A</v>
      </c>
      <c r="OF91" s="200">
        <f t="shared" si="839"/>
        <v>0</v>
      </c>
      <c r="OG91" s="200">
        <f t="shared" si="840"/>
        <v>0</v>
      </c>
      <c r="OH91" s="200" t="e">
        <f t="shared" si="841"/>
        <v>#N/A</v>
      </c>
      <c r="OI91" s="210">
        <f t="shared" si="842"/>
        <v>0</v>
      </c>
      <c r="OJ91" s="202">
        <f t="shared" si="843"/>
        <v>0</v>
      </c>
      <c r="OM91" s="230"/>
      <c r="ON91" s="171"/>
      <c r="OO91" s="212"/>
      <c r="OP91" s="228"/>
      <c r="OQ91" s="207"/>
      <c r="OR91" s="229"/>
      <c r="OS91" s="244"/>
      <c r="OT91" s="209" t="e">
        <f t="shared" si="844"/>
        <v>#N/A</v>
      </c>
      <c r="OU91" s="199" t="e">
        <f t="shared" si="845"/>
        <v>#N/A</v>
      </c>
      <c r="OV91" s="200" t="e">
        <f t="shared" si="846"/>
        <v>#N/A</v>
      </c>
      <c r="OW91" s="200">
        <f t="shared" si="847"/>
        <v>0</v>
      </c>
      <c r="OX91" s="200">
        <f t="shared" si="848"/>
        <v>0</v>
      </c>
      <c r="OY91" s="200" t="e">
        <f t="shared" si="849"/>
        <v>#N/A</v>
      </c>
      <c r="OZ91" s="210">
        <f t="shared" si="850"/>
        <v>0</v>
      </c>
      <c r="PA91" s="202">
        <f t="shared" si="851"/>
        <v>0</v>
      </c>
      <c r="PD91" s="230"/>
      <c r="PE91" s="171"/>
      <c r="PF91" s="212"/>
      <c r="PG91" s="228"/>
      <c r="PH91" s="207"/>
      <c r="PI91" s="229"/>
      <c r="PJ91" s="244"/>
      <c r="PK91" s="209" t="e">
        <f t="shared" si="852"/>
        <v>#N/A</v>
      </c>
      <c r="PL91" s="199" t="e">
        <f t="shared" si="853"/>
        <v>#N/A</v>
      </c>
      <c r="PM91" s="200" t="e">
        <f t="shared" si="854"/>
        <v>#N/A</v>
      </c>
      <c r="PN91" s="200">
        <f t="shared" si="855"/>
        <v>0</v>
      </c>
      <c r="PO91" s="200">
        <f t="shared" si="856"/>
        <v>0</v>
      </c>
      <c r="PP91" s="200" t="e">
        <f t="shared" si="857"/>
        <v>#N/A</v>
      </c>
      <c r="PQ91" s="210">
        <f t="shared" si="858"/>
        <v>0</v>
      </c>
      <c r="PR91" s="202">
        <f t="shared" si="859"/>
        <v>0</v>
      </c>
      <c r="PU91" s="230"/>
      <c r="PV91" s="171"/>
      <c r="PW91" s="212"/>
      <c r="PX91" s="228"/>
      <c r="PY91" s="207"/>
      <c r="PZ91" s="229"/>
      <c r="QA91" s="244"/>
      <c r="QB91" s="209" t="e">
        <f t="shared" si="860"/>
        <v>#N/A</v>
      </c>
      <c r="QC91" s="199" t="e">
        <f t="shared" si="861"/>
        <v>#N/A</v>
      </c>
      <c r="QD91" s="200" t="e">
        <f t="shared" si="862"/>
        <v>#N/A</v>
      </c>
      <c r="QE91" s="200">
        <f t="shared" si="863"/>
        <v>0</v>
      </c>
      <c r="QF91" s="200">
        <f t="shared" si="864"/>
        <v>0</v>
      </c>
      <c r="QG91" s="200" t="e">
        <f t="shared" si="865"/>
        <v>#N/A</v>
      </c>
      <c r="QH91" s="210">
        <f t="shared" si="866"/>
        <v>0</v>
      </c>
      <c r="QI91" s="202">
        <f t="shared" si="867"/>
        <v>0</v>
      </c>
      <c r="QL91" s="230"/>
      <c r="QM91" s="171"/>
      <c r="QN91" s="212"/>
      <c r="QO91" s="228"/>
      <c r="QP91" s="207"/>
      <c r="QQ91" s="229"/>
      <c r="QR91" s="244"/>
      <c r="QS91" s="209" t="e">
        <f t="shared" si="868"/>
        <v>#N/A</v>
      </c>
      <c r="QT91" s="199" t="e">
        <f t="shared" si="869"/>
        <v>#N/A</v>
      </c>
      <c r="QU91" s="200" t="e">
        <f t="shared" si="870"/>
        <v>#N/A</v>
      </c>
      <c r="QV91" s="200">
        <f t="shared" si="871"/>
        <v>0</v>
      </c>
      <c r="QW91" s="200">
        <f t="shared" si="872"/>
        <v>0</v>
      </c>
      <c r="QX91" s="200" t="e">
        <f t="shared" si="873"/>
        <v>#N/A</v>
      </c>
      <c r="QY91" s="210">
        <f t="shared" si="874"/>
        <v>0</v>
      </c>
      <c r="QZ91" s="202">
        <f t="shared" si="875"/>
        <v>0</v>
      </c>
      <c r="RC91" s="230"/>
      <c r="RD91" s="171"/>
      <c r="RE91" s="212"/>
      <c r="RF91" s="228"/>
      <c r="RG91" s="207"/>
      <c r="RH91" s="229"/>
      <c r="RI91" s="244"/>
      <c r="RJ91" s="209" t="e">
        <f t="shared" si="876"/>
        <v>#N/A</v>
      </c>
      <c r="RK91" s="199" t="e">
        <f t="shared" si="877"/>
        <v>#N/A</v>
      </c>
      <c r="RL91" s="200" t="e">
        <f t="shared" si="878"/>
        <v>#N/A</v>
      </c>
      <c r="RM91" s="200">
        <f t="shared" si="879"/>
        <v>0</v>
      </c>
      <c r="RN91" s="200">
        <f t="shared" si="880"/>
        <v>0</v>
      </c>
      <c r="RO91" s="200" t="e">
        <f t="shared" si="881"/>
        <v>#N/A</v>
      </c>
      <c r="RP91" s="210">
        <f t="shared" si="882"/>
        <v>0</v>
      </c>
      <c r="RQ91" s="202">
        <f t="shared" si="883"/>
        <v>0</v>
      </c>
      <c r="RT91" s="230"/>
      <c r="RU91" s="171"/>
      <c r="RV91" s="212"/>
      <c r="RW91" s="228"/>
      <c r="RX91" s="207"/>
      <c r="RY91" s="229"/>
      <c r="RZ91" s="244"/>
      <c r="SA91" s="209" t="e">
        <f t="shared" si="884"/>
        <v>#N/A</v>
      </c>
      <c r="SB91" s="199" t="e">
        <f t="shared" si="885"/>
        <v>#N/A</v>
      </c>
      <c r="SC91" s="200" t="e">
        <f t="shared" si="886"/>
        <v>#N/A</v>
      </c>
      <c r="SD91" s="200">
        <f t="shared" si="887"/>
        <v>0</v>
      </c>
      <c r="SE91" s="200">
        <f t="shared" si="888"/>
        <v>0</v>
      </c>
      <c r="SF91" s="200" t="e">
        <f t="shared" si="889"/>
        <v>#N/A</v>
      </c>
      <c r="SG91" s="210">
        <f t="shared" si="890"/>
        <v>0</v>
      </c>
      <c r="SH91" s="202">
        <f t="shared" si="891"/>
        <v>0</v>
      </c>
      <c r="SK91" s="230"/>
      <c r="SL91" s="171"/>
      <c r="SM91" s="212"/>
      <c r="SN91" s="228"/>
      <c r="SO91" s="207"/>
      <c r="SP91" s="229"/>
      <c r="SQ91" s="244"/>
      <c r="SR91" s="209" t="e">
        <f t="shared" si="892"/>
        <v>#N/A</v>
      </c>
      <c r="SS91" s="199" t="e">
        <f t="shared" si="893"/>
        <v>#N/A</v>
      </c>
      <c r="ST91" s="200" t="e">
        <f t="shared" si="894"/>
        <v>#N/A</v>
      </c>
      <c r="SU91" s="200">
        <f t="shared" si="895"/>
        <v>0</v>
      </c>
      <c r="SV91" s="200">
        <f t="shared" si="896"/>
        <v>0</v>
      </c>
      <c r="SW91" s="200" t="e">
        <f t="shared" si="897"/>
        <v>#N/A</v>
      </c>
      <c r="SX91" s="210">
        <f t="shared" si="898"/>
        <v>0</v>
      </c>
      <c r="SY91" s="202">
        <f t="shared" si="899"/>
        <v>0</v>
      </c>
    </row>
    <row r="92" spans="2:519" ht="115.5" thickTop="1" thickBot="1">
      <c r="B92" s="203" t="s">
        <v>215</v>
      </c>
      <c r="C92" s="230">
        <v>8.6</v>
      </c>
      <c r="D92" s="171" t="s">
        <v>312</v>
      </c>
      <c r="E92" s="205" t="s">
        <v>222</v>
      </c>
      <c r="F92" s="228">
        <v>1</v>
      </c>
      <c r="G92" s="207">
        <v>0</v>
      </c>
      <c r="H92" s="229">
        <f t="shared" si="1010"/>
        <v>0</v>
      </c>
      <c r="I92" s="646"/>
      <c r="L92" s="375" t="s">
        <v>215</v>
      </c>
      <c r="M92" s="403">
        <v>8.6</v>
      </c>
      <c r="N92" s="415" t="s">
        <v>312</v>
      </c>
      <c r="O92" s="378" t="s">
        <v>222</v>
      </c>
      <c r="P92" s="401">
        <v>1</v>
      </c>
      <c r="Q92" s="380">
        <v>65000</v>
      </c>
      <c r="R92" s="402">
        <f t="shared" si="1011"/>
        <v>65000</v>
      </c>
      <c r="S92" s="162">
        <f t="shared" si="1012"/>
        <v>1</v>
      </c>
      <c r="T92" s="190">
        <f t="shared" si="756"/>
        <v>1</v>
      </c>
      <c r="U92" s="190">
        <f t="shared" si="763"/>
        <v>1</v>
      </c>
      <c r="V92" s="190">
        <f t="shared" si="757"/>
        <v>1</v>
      </c>
      <c r="W92" s="190">
        <f t="shared" si="758"/>
        <v>1</v>
      </c>
      <c r="X92" s="200">
        <f t="shared" si="759"/>
        <v>1</v>
      </c>
      <c r="Y92" s="210">
        <f t="shared" si="760"/>
        <v>65000</v>
      </c>
      <c r="Z92" s="202">
        <f t="shared" si="761"/>
        <v>0</v>
      </c>
      <c r="AA92" s="185"/>
      <c r="AB92" s="185"/>
      <c r="AC92" s="375" t="s">
        <v>215</v>
      </c>
      <c r="AD92" s="403">
        <v>8.6</v>
      </c>
      <c r="AE92" s="415" t="s">
        <v>312</v>
      </c>
      <c r="AF92" s="378" t="s">
        <v>222</v>
      </c>
      <c r="AG92" s="401">
        <v>1</v>
      </c>
      <c r="AH92" s="380">
        <v>64491</v>
      </c>
      <c r="AI92" s="402">
        <f t="shared" si="1013"/>
        <v>64491</v>
      </c>
      <c r="AJ92" s="162">
        <f t="shared" si="1014"/>
        <v>1</v>
      </c>
      <c r="AK92" s="190">
        <f t="shared" si="1015"/>
        <v>1</v>
      </c>
      <c r="AL92" s="190">
        <f t="shared" si="1016"/>
        <v>1</v>
      </c>
      <c r="AM92" s="190">
        <f t="shared" si="1017"/>
        <v>1</v>
      </c>
      <c r="AN92" s="190">
        <f t="shared" si="1018"/>
        <v>1</v>
      </c>
      <c r="AO92" s="200">
        <f t="shared" si="1019"/>
        <v>1</v>
      </c>
      <c r="AP92" s="210">
        <f t="shared" si="1020"/>
        <v>64491</v>
      </c>
      <c r="AQ92" s="202">
        <f t="shared" si="1021"/>
        <v>0</v>
      </c>
      <c r="AR92" s="185"/>
      <c r="AS92" s="185"/>
      <c r="AT92" s="461" t="s">
        <v>215</v>
      </c>
      <c r="AU92" s="478">
        <v>8.6</v>
      </c>
      <c r="AV92" s="171" t="s">
        <v>312</v>
      </c>
      <c r="AW92" s="463" t="s">
        <v>222</v>
      </c>
      <c r="AX92" s="464">
        <v>1</v>
      </c>
      <c r="AY92" s="455">
        <v>70000</v>
      </c>
      <c r="AZ92" s="466">
        <f t="shared" si="1022"/>
        <v>70000</v>
      </c>
      <c r="BA92" s="162">
        <f t="shared" si="1023"/>
        <v>1</v>
      </c>
      <c r="BB92" s="190">
        <f t="shared" si="1024"/>
        <v>1</v>
      </c>
      <c r="BC92" s="190">
        <f t="shared" si="1025"/>
        <v>1</v>
      </c>
      <c r="BD92" s="190">
        <f t="shared" si="1026"/>
        <v>1</v>
      </c>
      <c r="BE92" s="190">
        <f t="shared" si="1027"/>
        <v>1</v>
      </c>
      <c r="BF92" s="200">
        <f t="shared" si="1028"/>
        <v>1</v>
      </c>
      <c r="BG92" s="210">
        <f t="shared" si="1029"/>
        <v>70000</v>
      </c>
      <c r="BH92" s="202">
        <f t="shared" si="1030"/>
        <v>0</v>
      </c>
      <c r="BK92" s="461" t="s">
        <v>215</v>
      </c>
      <c r="BL92" s="538">
        <v>8.6</v>
      </c>
      <c r="BM92" s="545" t="s">
        <v>312</v>
      </c>
      <c r="BN92" s="523" t="s">
        <v>222</v>
      </c>
      <c r="BO92" s="536">
        <v>1</v>
      </c>
      <c r="BP92" s="380">
        <v>50290.2</v>
      </c>
      <c r="BQ92" s="537">
        <f t="shared" si="1031"/>
        <v>50290.2</v>
      </c>
      <c r="BR92" s="162">
        <f t="shared" si="1032"/>
        <v>1</v>
      </c>
      <c r="BS92" s="190">
        <f t="shared" si="1033"/>
        <v>1</v>
      </c>
      <c r="BT92" s="190">
        <f t="shared" si="1034"/>
        <v>1</v>
      </c>
      <c r="BU92" s="190">
        <f t="shared" si="1035"/>
        <v>1</v>
      </c>
      <c r="BV92" s="190">
        <f t="shared" si="1036"/>
        <v>1</v>
      </c>
      <c r="BW92" s="200">
        <f t="shared" si="1037"/>
        <v>1</v>
      </c>
      <c r="BX92" s="210">
        <f t="shared" si="1038"/>
        <v>50290</v>
      </c>
      <c r="BY92" s="202">
        <f t="shared" si="1039"/>
        <v>0.19999999999708962</v>
      </c>
      <c r="CB92" s="461" t="s">
        <v>215</v>
      </c>
      <c r="CC92" s="538">
        <v>8.6</v>
      </c>
      <c r="CD92" s="545" t="s">
        <v>312</v>
      </c>
      <c r="CE92" s="523" t="s">
        <v>222</v>
      </c>
      <c r="CF92" s="536">
        <v>1</v>
      </c>
      <c r="CG92" s="380">
        <v>62000</v>
      </c>
      <c r="CH92" s="537">
        <f t="shared" si="1040"/>
        <v>62000</v>
      </c>
      <c r="CI92" s="162">
        <f t="shared" si="1041"/>
        <v>1</v>
      </c>
      <c r="CJ92" s="190">
        <f t="shared" si="1042"/>
        <v>1</v>
      </c>
      <c r="CK92" s="190">
        <f t="shared" si="1043"/>
        <v>1</v>
      </c>
      <c r="CL92" s="190">
        <f t="shared" si="1044"/>
        <v>1</v>
      </c>
      <c r="CM92" s="190">
        <f t="shared" si="1045"/>
        <v>1</v>
      </c>
      <c r="CN92" s="200">
        <f t="shared" si="1046"/>
        <v>1</v>
      </c>
      <c r="CO92" s="210">
        <f t="shared" si="1047"/>
        <v>62000</v>
      </c>
      <c r="CP92" s="202">
        <f t="shared" si="1048"/>
        <v>0</v>
      </c>
      <c r="CS92" s="461" t="s">
        <v>215</v>
      </c>
      <c r="CT92" s="538">
        <v>8.6</v>
      </c>
      <c r="CU92" s="545" t="s">
        <v>312</v>
      </c>
      <c r="CV92" s="523" t="s">
        <v>222</v>
      </c>
      <c r="CW92" s="536">
        <v>1</v>
      </c>
      <c r="CX92" s="565">
        <v>87501</v>
      </c>
      <c r="CY92" s="537">
        <f t="shared" si="1049"/>
        <v>87501</v>
      </c>
      <c r="CZ92" s="162">
        <f t="shared" si="1050"/>
        <v>1</v>
      </c>
      <c r="DA92" s="190">
        <f t="shared" si="1051"/>
        <v>1</v>
      </c>
      <c r="DB92" s="190">
        <f t="shared" si="1052"/>
        <v>1</v>
      </c>
      <c r="DC92" s="190">
        <f t="shared" si="1053"/>
        <v>1</v>
      </c>
      <c r="DD92" s="190">
        <f t="shared" si="1054"/>
        <v>1</v>
      </c>
      <c r="DE92" s="200">
        <f t="shared" si="1055"/>
        <v>1</v>
      </c>
      <c r="DF92" s="210">
        <f t="shared" si="1056"/>
        <v>87501</v>
      </c>
      <c r="DG92" s="202">
        <f t="shared" si="1057"/>
        <v>0</v>
      </c>
      <c r="DJ92" s="461" t="s">
        <v>215</v>
      </c>
      <c r="DK92" s="538">
        <v>8.6</v>
      </c>
      <c r="DL92" s="545" t="s">
        <v>312</v>
      </c>
      <c r="DM92" s="523" t="s">
        <v>222</v>
      </c>
      <c r="DN92" s="536">
        <v>1</v>
      </c>
      <c r="DO92" s="380">
        <v>61845</v>
      </c>
      <c r="DP92" s="537">
        <f t="shared" si="1058"/>
        <v>61845</v>
      </c>
      <c r="DQ92" s="162">
        <f t="shared" si="1059"/>
        <v>1</v>
      </c>
      <c r="DR92" s="190">
        <f t="shared" si="1060"/>
        <v>1</v>
      </c>
      <c r="DS92" s="190">
        <f t="shared" si="1061"/>
        <v>1</v>
      </c>
      <c r="DT92" s="190">
        <f t="shared" si="1062"/>
        <v>1</v>
      </c>
      <c r="DU92" s="190">
        <f t="shared" si="1063"/>
        <v>1</v>
      </c>
      <c r="DV92" s="200">
        <f t="shared" si="1064"/>
        <v>1</v>
      </c>
      <c r="DW92" s="210">
        <f t="shared" si="1065"/>
        <v>61845</v>
      </c>
      <c r="DX92" s="202">
        <f t="shared" si="1066"/>
        <v>0</v>
      </c>
      <c r="EA92" s="461" t="s">
        <v>215</v>
      </c>
      <c r="EB92" s="538">
        <v>8.6</v>
      </c>
      <c r="EC92" s="545" t="s">
        <v>312</v>
      </c>
      <c r="ED92" s="523" t="s">
        <v>222</v>
      </c>
      <c r="EE92" s="536">
        <v>1</v>
      </c>
      <c r="EF92" s="380">
        <v>80600</v>
      </c>
      <c r="EG92" s="381">
        <f t="shared" si="762"/>
        <v>80600</v>
      </c>
      <c r="EH92" s="162">
        <f t="shared" si="1067"/>
        <v>1</v>
      </c>
      <c r="EI92" s="190">
        <f t="shared" si="1068"/>
        <v>1</v>
      </c>
      <c r="EJ92" s="190">
        <f t="shared" si="1069"/>
        <v>1</v>
      </c>
      <c r="EK92" s="190">
        <f t="shared" si="1070"/>
        <v>1</v>
      </c>
      <c r="EL92" s="190">
        <f t="shared" si="1071"/>
        <v>1</v>
      </c>
      <c r="EM92" s="200">
        <f t="shared" si="1072"/>
        <v>1</v>
      </c>
      <c r="EN92" s="210">
        <f t="shared" si="1073"/>
        <v>80600</v>
      </c>
      <c r="EO92" s="202">
        <f t="shared" si="1074"/>
        <v>0</v>
      </c>
      <c r="ER92" s="461" t="s">
        <v>215</v>
      </c>
      <c r="ES92" s="538">
        <v>8.6</v>
      </c>
      <c r="ET92" s="545" t="s">
        <v>312</v>
      </c>
      <c r="EU92" s="523" t="s">
        <v>222</v>
      </c>
      <c r="EV92" s="536">
        <v>1</v>
      </c>
      <c r="EW92" s="380">
        <v>50040</v>
      </c>
      <c r="EX92" s="537">
        <f t="shared" si="1075"/>
        <v>50040</v>
      </c>
      <c r="EY92" s="162">
        <f t="shared" si="1076"/>
        <v>1</v>
      </c>
      <c r="EZ92" s="190">
        <f t="shared" si="1077"/>
        <v>1</v>
      </c>
      <c r="FA92" s="190">
        <f t="shared" si="1078"/>
        <v>1</v>
      </c>
      <c r="FB92" s="190">
        <f t="shared" si="1079"/>
        <v>1</v>
      </c>
      <c r="FC92" s="190">
        <f t="shared" si="1080"/>
        <v>1</v>
      </c>
      <c r="FD92" s="200">
        <f t="shared" si="1081"/>
        <v>1</v>
      </c>
      <c r="FE92" s="210">
        <f t="shared" si="1082"/>
        <v>50040</v>
      </c>
      <c r="FF92" s="202">
        <f t="shared" si="1083"/>
        <v>0</v>
      </c>
      <c r="FI92" s="461" t="s">
        <v>215</v>
      </c>
      <c r="FJ92" s="538">
        <v>8.6</v>
      </c>
      <c r="FK92" s="545" t="s">
        <v>312</v>
      </c>
      <c r="FL92" s="523" t="s">
        <v>222</v>
      </c>
      <c r="FM92" s="536">
        <v>1</v>
      </c>
      <c r="FN92" s="380">
        <v>58647</v>
      </c>
      <c r="FO92" s="537">
        <f t="shared" si="1084"/>
        <v>58647</v>
      </c>
      <c r="FP92" s="162">
        <f t="shared" si="1085"/>
        <v>1</v>
      </c>
      <c r="FQ92" s="190">
        <f t="shared" si="1086"/>
        <v>1</v>
      </c>
      <c r="FR92" s="190">
        <f t="shared" si="1087"/>
        <v>1</v>
      </c>
      <c r="FS92" s="190">
        <f t="shared" si="1088"/>
        <v>1</v>
      </c>
      <c r="FT92" s="190">
        <f t="shared" si="1089"/>
        <v>1</v>
      </c>
      <c r="FU92" s="200">
        <f t="shared" si="1090"/>
        <v>1</v>
      </c>
      <c r="FV92" s="210">
        <f t="shared" si="1091"/>
        <v>58647</v>
      </c>
      <c r="FW92" s="202">
        <f t="shared" si="1092"/>
        <v>0</v>
      </c>
      <c r="FZ92" s="461" t="s">
        <v>215</v>
      </c>
      <c r="GA92" s="538">
        <v>8.6</v>
      </c>
      <c r="GB92" s="545" t="s">
        <v>312</v>
      </c>
      <c r="GC92" s="523" t="s">
        <v>222</v>
      </c>
      <c r="GD92" s="536">
        <v>1</v>
      </c>
      <c r="GE92" s="582">
        <v>75378</v>
      </c>
      <c r="GF92" s="537">
        <f t="shared" si="1093"/>
        <v>75378</v>
      </c>
      <c r="GG92" s="162">
        <f t="shared" si="1094"/>
        <v>1</v>
      </c>
      <c r="GH92" s="190">
        <f t="shared" si="1095"/>
        <v>1</v>
      </c>
      <c r="GI92" s="190">
        <f t="shared" si="1096"/>
        <v>1</v>
      </c>
      <c r="GJ92" s="190">
        <f t="shared" si="1097"/>
        <v>1</v>
      </c>
      <c r="GK92" s="190">
        <f t="shared" si="1098"/>
        <v>1</v>
      </c>
      <c r="GL92" s="200">
        <f t="shared" si="1099"/>
        <v>1</v>
      </c>
      <c r="GM92" s="210">
        <f t="shared" si="1100"/>
        <v>75378</v>
      </c>
      <c r="GN92" s="202">
        <f t="shared" si="1101"/>
        <v>0</v>
      </c>
      <c r="GQ92" s="461" t="s">
        <v>215</v>
      </c>
      <c r="GR92" s="538">
        <v>8.6</v>
      </c>
      <c r="GS92" s="545" t="s">
        <v>312</v>
      </c>
      <c r="GT92" s="523" t="s">
        <v>222</v>
      </c>
      <c r="GU92" s="536">
        <v>1</v>
      </c>
      <c r="GV92" s="380">
        <v>70000</v>
      </c>
      <c r="GW92" s="537">
        <f t="shared" si="1102"/>
        <v>70000</v>
      </c>
      <c r="GX92" s="162">
        <f t="shared" si="1103"/>
        <v>1</v>
      </c>
      <c r="GY92" s="190">
        <f t="shared" si="1104"/>
        <v>1</v>
      </c>
      <c r="GZ92" s="190">
        <f t="shared" si="1105"/>
        <v>1</v>
      </c>
      <c r="HA92" s="190">
        <f t="shared" si="1106"/>
        <v>1</v>
      </c>
      <c r="HB92" s="190">
        <f t="shared" si="1107"/>
        <v>1</v>
      </c>
      <c r="HC92" s="200">
        <f t="shared" si="1108"/>
        <v>1</v>
      </c>
      <c r="HD92" s="210">
        <f t="shared" si="1109"/>
        <v>70000</v>
      </c>
      <c r="HE92" s="202">
        <f t="shared" si="1110"/>
        <v>0</v>
      </c>
      <c r="HH92" s="461" t="s">
        <v>215</v>
      </c>
      <c r="HI92" s="538">
        <v>8.6</v>
      </c>
      <c r="HJ92" s="545" t="s">
        <v>312</v>
      </c>
      <c r="HK92" s="523" t="s">
        <v>222</v>
      </c>
      <c r="HL92" s="536">
        <v>1</v>
      </c>
      <c r="HM92" s="380">
        <v>108299.99999999999</v>
      </c>
      <c r="HN92" s="537">
        <f t="shared" si="1111"/>
        <v>108299.99999999999</v>
      </c>
      <c r="HO92" s="162">
        <f t="shared" si="1112"/>
        <v>1</v>
      </c>
      <c r="HP92" s="190">
        <f t="shared" si="1113"/>
        <v>1</v>
      </c>
      <c r="HQ92" s="190">
        <f t="shared" si="1114"/>
        <v>1</v>
      </c>
      <c r="HR92" s="190">
        <f t="shared" si="1115"/>
        <v>1</v>
      </c>
      <c r="HS92" s="190">
        <f t="shared" si="1116"/>
        <v>1</v>
      </c>
      <c r="HT92" s="200">
        <f t="shared" si="1117"/>
        <v>1</v>
      </c>
      <c r="HU92" s="210">
        <f t="shared" si="1118"/>
        <v>108300</v>
      </c>
      <c r="HV92" s="202">
        <f t="shared" si="1119"/>
        <v>0</v>
      </c>
      <c r="HY92" s="230"/>
      <c r="HZ92" s="171"/>
      <c r="IA92" s="212"/>
      <c r="IB92" s="228"/>
      <c r="IC92" s="207"/>
      <c r="ID92" s="229"/>
      <c r="IE92" s="244"/>
      <c r="IF92" s="209" t="e">
        <f t="shared" si="764"/>
        <v>#N/A</v>
      </c>
      <c r="IG92" s="199" t="e">
        <f t="shared" si="765"/>
        <v>#N/A</v>
      </c>
      <c r="IH92" s="200" t="e">
        <f t="shared" si="766"/>
        <v>#N/A</v>
      </c>
      <c r="II92" s="200">
        <f t="shared" si="767"/>
        <v>0</v>
      </c>
      <c r="IJ92" s="200">
        <f t="shared" si="768"/>
        <v>0</v>
      </c>
      <c r="IK92" s="200" t="e">
        <f t="shared" si="769"/>
        <v>#N/A</v>
      </c>
      <c r="IL92" s="210">
        <f t="shared" si="770"/>
        <v>0</v>
      </c>
      <c r="IM92" s="202">
        <f t="shared" si="771"/>
        <v>0</v>
      </c>
      <c r="IP92" s="230"/>
      <c r="IQ92" s="171"/>
      <c r="IR92" s="212"/>
      <c r="IS92" s="228"/>
      <c r="IT92" s="207"/>
      <c r="IU92" s="229"/>
      <c r="IV92" s="244"/>
      <c r="IW92" s="209" t="e">
        <f t="shared" si="772"/>
        <v>#N/A</v>
      </c>
      <c r="IX92" s="199" t="e">
        <f t="shared" si="773"/>
        <v>#N/A</v>
      </c>
      <c r="IY92" s="200" t="e">
        <f t="shared" si="774"/>
        <v>#N/A</v>
      </c>
      <c r="IZ92" s="200">
        <f t="shared" si="775"/>
        <v>0</v>
      </c>
      <c r="JA92" s="200">
        <f t="shared" si="776"/>
        <v>0</v>
      </c>
      <c r="JB92" s="200" t="e">
        <f t="shared" si="777"/>
        <v>#N/A</v>
      </c>
      <c r="JC92" s="210">
        <f t="shared" si="778"/>
        <v>0</v>
      </c>
      <c r="JD92" s="202">
        <f t="shared" si="779"/>
        <v>0</v>
      </c>
      <c r="JG92" s="230"/>
      <c r="JH92" s="171"/>
      <c r="JI92" s="212"/>
      <c r="JJ92" s="228"/>
      <c r="JK92" s="207"/>
      <c r="JL92" s="229"/>
      <c r="JM92" s="244"/>
      <c r="JN92" s="209" t="e">
        <f t="shared" si="780"/>
        <v>#N/A</v>
      </c>
      <c r="JO92" s="199" t="e">
        <f t="shared" si="781"/>
        <v>#N/A</v>
      </c>
      <c r="JP92" s="200" t="e">
        <f t="shared" si="782"/>
        <v>#N/A</v>
      </c>
      <c r="JQ92" s="200">
        <f t="shared" si="783"/>
        <v>0</v>
      </c>
      <c r="JR92" s="200">
        <f t="shared" si="784"/>
        <v>0</v>
      </c>
      <c r="JS92" s="200" t="e">
        <f t="shared" si="785"/>
        <v>#N/A</v>
      </c>
      <c r="JT92" s="210">
        <f t="shared" si="786"/>
        <v>0</v>
      </c>
      <c r="JU92" s="202">
        <f t="shared" si="787"/>
        <v>0</v>
      </c>
      <c r="JX92" s="230"/>
      <c r="JY92" s="171"/>
      <c r="JZ92" s="212"/>
      <c r="KA92" s="228"/>
      <c r="KB92" s="207"/>
      <c r="KC92" s="229"/>
      <c r="KD92" s="244"/>
      <c r="KE92" s="209" t="e">
        <f t="shared" si="788"/>
        <v>#N/A</v>
      </c>
      <c r="KF92" s="199" t="e">
        <f t="shared" si="789"/>
        <v>#N/A</v>
      </c>
      <c r="KG92" s="200" t="e">
        <f t="shared" si="790"/>
        <v>#N/A</v>
      </c>
      <c r="KH92" s="200">
        <f t="shared" si="791"/>
        <v>0</v>
      </c>
      <c r="KI92" s="200">
        <f t="shared" si="792"/>
        <v>0</v>
      </c>
      <c r="KJ92" s="200" t="e">
        <f t="shared" si="793"/>
        <v>#N/A</v>
      </c>
      <c r="KK92" s="210">
        <f t="shared" si="794"/>
        <v>0</v>
      </c>
      <c r="KL92" s="202">
        <f t="shared" si="795"/>
        <v>0</v>
      </c>
      <c r="KO92" s="230"/>
      <c r="KP92" s="171"/>
      <c r="KQ92" s="212"/>
      <c r="KR92" s="228"/>
      <c r="KS92" s="207"/>
      <c r="KT92" s="229"/>
      <c r="KU92" s="244"/>
      <c r="KV92" s="209" t="e">
        <f t="shared" si="796"/>
        <v>#N/A</v>
      </c>
      <c r="KW92" s="199" t="e">
        <f t="shared" si="797"/>
        <v>#N/A</v>
      </c>
      <c r="KX92" s="200" t="e">
        <f t="shared" si="798"/>
        <v>#N/A</v>
      </c>
      <c r="KY92" s="200">
        <f t="shared" si="799"/>
        <v>0</v>
      </c>
      <c r="KZ92" s="200">
        <f t="shared" si="800"/>
        <v>0</v>
      </c>
      <c r="LA92" s="200" t="e">
        <f t="shared" si="801"/>
        <v>#N/A</v>
      </c>
      <c r="LB92" s="210">
        <f t="shared" si="802"/>
        <v>0</v>
      </c>
      <c r="LC92" s="202">
        <f t="shared" si="803"/>
        <v>0</v>
      </c>
      <c r="LF92" s="230"/>
      <c r="LG92" s="171"/>
      <c r="LH92" s="212"/>
      <c r="LI92" s="228"/>
      <c r="LJ92" s="207"/>
      <c r="LK92" s="229"/>
      <c r="LL92" s="244"/>
      <c r="LM92" s="209" t="e">
        <f t="shared" si="804"/>
        <v>#N/A</v>
      </c>
      <c r="LN92" s="199" t="e">
        <f t="shared" si="805"/>
        <v>#N/A</v>
      </c>
      <c r="LO92" s="200" t="e">
        <f t="shared" si="806"/>
        <v>#N/A</v>
      </c>
      <c r="LP92" s="200">
        <f t="shared" si="807"/>
        <v>0</v>
      </c>
      <c r="LQ92" s="200">
        <f t="shared" si="808"/>
        <v>0</v>
      </c>
      <c r="LR92" s="200" t="e">
        <f t="shared" si="809"/>
        <v>#N/A</v>
      </c>
      <c r="LS92" s="210">
        <f t="shared" si="810"/>
        <v>0</v>
      </c>
      <c r="LT92" s="202">
        <f t="shared" si="811"/>
        <v>0</v>
      </c>
      <c r="LW92" s="230"/>
      <c r="LX92" s="171"/>
      <c r="LY92" s="212"/>
      <c r="LZ92" s="228"/>
      <c r="MA92" s="207"/>
      <c r="MB92" s="229"/>
      <c r="MC92" s="244"/>
      <c r="MD92" s="209" t="e">
        <f t="shared" si="812"/>
        <v>#N/A</v>
      </c>
      <c r="ME92" s="199" t="e">
        <f t="shared" si="813"/>
        <v>#N/A</v>
      </c>
      <c r="MF92" s="200" t="e">
        <f t="shared" si="814"/>
        <v>#N/A</v>
      </c>
      <c r="MG92" s="200">
        <f t="shared" si="815"/>
        <v>0</v>
      </c>
      <c r="MH92" s="200">
        <f t="shared" si="816"/>
        <v>0</v>
      </c>
      <c r="MI92" s="200" t="e">
        <f t="shared" si="817"/>
        <v>#N/A</v>
      </c>
      <c r="MJ92" s="210">
        <f t="shared" si="818"/>
        <v>0</v>
      </c>
      <c r="MK92" s="202">
        <f t="shared" si="819"/>
        <v>0</v>
      </c>
      <c r="MN92" s="230"/>
      <c r="MO92" s="171"/>
      <c r="MP92" s="212"/>
      <c r="MQ92" s="228"/>
      <c r="MR92" s="207"/>
      <c r="MS92" s="229"/>
      <c r="MT92" s="244"/>
      <c r="MU92" s="209" t="e">
        <f t="shared" si="820"/>
        <v>#N/A</v>
      </c>
      <c r="MV92" s="199" t="e">
        <f t="shared" si="821"/>
        <v>#N/A</v>
      </c>
      <c r="MW92" s="200" t="e">
        <f t="shared" si="822"/>
        <v>#N/A</v>
      </c>
      <c r="MX92" s="200">
        <f t="shared" si="823"/>
        <v>0</v>
      </c>
      <c r="MY92" s="200">
        <f t="shared" si="824"/>
        <v>0</v>
      </c>
      <c r="MZ92" s="200" t="e">
        <f t="shared" si="825"/>
        <v>#N/A</v>
      </c>
      <c r="NA92" s="210">
        <f t="shared" si="826"/>
        <v>0</v>
      </c>
      <c r="NB92" s="202">
        <f t="shared" si="827"/>
        <v>0</v>
      </c>
      <c r="NE92" s="230"/>
      <c r="NF92" s="171"/>
      <c r="NG92" s="212"/>
      <c r="NH92" s="228"/>
      <c r="NI92" s="207"/>
      <c r="NJ92" s="229"/>
      <c r="NK92" s="244"/>
      <c r="NL92" s="209" t="e">
        <f t="shared" si="828"/>
        <v>#N/A</v>
      </c>
      <c r="NM92" s="199" t="e">
        <f t="shared" si="829"/>
        <v>#N/A</v>
      </c>
      <c r="NN92" s="200" t="e">
        <f t="shared" si="830"/>
        <v>#N/A</v>
      </c>
      <c r="NO92" s="200">
        <f t="shared" si="831"/>
        <v>0</v>
      </c>
      <c r="NP92" s="200">
        <f t="shared" si="832"/>
        <v>0</v>
      </c>
      <c r="NQ92" s="200" t="e">
        <f t="shared" si="833"/>
        <v>#N/A</v>
      </c>
      <c r="NR92" s="210">
        <f t="shared" si="834"/>
        <v>0</v>
      </c>
      <c r="NS92" s="202">
        <f t="shared" si="835"/>
        <v>0</v>
      </c>
      <c r="NV92" s="230"/>
      <c r="NW92" s="171"/>
      <c r="NX92" s="212"/>
      <c r="NY92" s="228"/>
      <c r="NZ92" s="207"/>
      <c r="OA92" s="229"/>
      <c r="OB92" s="244"/>
      <c r="OC92" s="209" t="e">
        <f t="shared" si="836"/>
        <v>#N/A</v>
      </c>
      <c r="OD92" s="199" t="e">
        <f t="shared" si="837"/>
        <v>#N/A</v>
      </c>
      <c r="OE92" s="200" t="e">
        <f t="shared" si="838"/>
        <v>#N/A</v>
      </c>
      <c r="OF92" s="200">
        <f t="shared" si="839"/>
        <v>0</v>
      </c>
      <c r="OG92" s="200">
        <f t="shared" si="840"/>
        <v>0</v>
      </c>
      <c r="OH92" s="200" t="e">
        <f t="shared" si="841"/>
        <v>#N/A</v>
      </c>
      <c r="OI92" s="210">
        <f t="shared" si="842"/>
        <v>0</v>
      </c>
      <c r="OJ92" s="202">
        <f t="shared" si="843"/>
        <v>0</v>
      </c>
      <c r="OM92" s="230"/>
      <c r="ON92" s="171"/>
      <c r="OO92" s="212"/>
      <c r="OP92" s="228"/>
      <c r="OQ92" s="207"/>
      <c r="OR92" s="229"/>
      <c r="OS92" s="244"/>
      <c r="OT92" s="209" t="e">
        <f t="shared" si="844"/>
        <v>#N/A</v>
      </c>
      <c r="OU92" s="199" t="e">
        <f t="shared" si="845"/>
        <v>#N/A</v>
      </c>
      <c r="OV92" s="200" t="e">
        <f t="shared" si="846"/>
        <v>#N/A</v>
      </c>
      <c r="OW92" s="200">
        <f t="shared" si="847"/>
        <v>0</v>
      </c>
      <c r="OX92" s="200">
        <f t="shared" si="848"/>
        <v>0</v>
      </c>
      <c r="OY92" s="200" t="e">
        <f t="shared" si="849"/>
        <v>#N/A</v>
      </c>
      <c r="OZ92" s="210">
        <f t="shared" si="850"/>
        <v>0</v>
      </c>
      <c r="PA92" s="202">
        <f t="shared" si="851"/>
        <v>0</v>
      </c>
      <c r="PD92" s="230"/>
      <c r="PE92" s="171"/>
      <c r="PF92" s="212"/>
      <c r="PG92" s="228"/>
      <c r="PH92" s="207"/>
      <c r="PI92" s="229"/>
      <c r="PJ92" s="244"/>
      <c r="PK92" s="209" t="e">
        <f t="shared" si="852"/>
        <v>#N/A</v>
      </c>
      <c r="PL92" s="199" t="e">
        <f t="shared" si="853"/>
        <v>#N/A</v>
      </c>
      <c r="PM92" s="200" t="e">
        <f t="shared" si="854"/>
        <v>#N/A</v>
      </c>
      <c r="PN92" s="200">
        <f t="shared" si="855"/>
        <v>0</v>
      </c>
      <c r="PO92" s="200">
        <f t="shared" si="856"/>
        <v>0</v>
      </c>
      <c r="PP92" s="200" t="e">
        <f t="shared" si="857"/>
        <v>#N/A</v>
      </c>
      <c r="PQ92" s="210">
        <f t="shared" si="858"/>
        <v>0</v>
      </c>
      <c r="PR92" s="202">
        <f t="shared" si="859"/>
        <v>0</v>
      </c>
      <c r="PU92" s="230"/>
      <c r="PV92" s="171"/>
      <c r="PW92" s="212"/>
      <c r="PX92" s="228"/>
      <c r="PY92" s="207"/>
      <c r="PZ92" s="229"/>
      <c r="QA92" s="244"/>
      <c r="QB92" s="209" t="e">
        <f t="shared" si="860"/>
        <v>#N/A</v>
      </c>
      <c r="QC92" s="199" t="e">
        <f t="shared" si="861"/>
        <v>#N/A</v>
      </c>
      <c r="QD92" s="200" t="e">
        <f t="shared" si="862"/>
        <v>#N/A</v>
      </c>
      <c r="QE92" s="200">
        <f t="shared" si="863"/>
        <v>0</v>
      </c>
      <c r="QF92" s="200">
        <f t="shared" si="864"/>
        <v>0</v>
      </c>
      <c r="QG92" s="200" t="e">
        <f t="shared" si="865"/>
        <v>#N/A</v>
      </c>
      <c r="QH92" s="210">
        <f t="shared" si="866"/>
        <v>0</v>
      </c>
      <c r="QI92" s="202">
        <f t="shared" si="867"/>
        <v>0</v>
      </c>
      <c r="QL92" s="230"/>
      <c r="QM92" s="171"/>
      <c r="QN92" s="212"/>
      <c r="QO92" s="228"/>
      <c r="QP92" s="207"/>
      <c r="QQ92" s="229"/>
      <c r="QR92" s="244"/>
      <c r="QS92" s="209" t="e">
        <f t="shared" si="868"/>
        <v>#N/A</v>
      </c>
      <c r="QT92" s="199" t="e">
        <f t="shared" si="869"/>
        <v>#N/A</v>
      </c>
      <c r="QU92" s="200" t="e">
        <f t="shared" si="870"/>
        <v>#N/A</v>
      </c>
      <c r="QV92" s="200">
        <f t="shared" si="871"/>
        <v>0</v>
      </c>
      <c r="QW92" s="200">
        <f t="shared" si="872"/>
        <v>0</v>
      </c>
      <c r="QX92" s="200" t="e">
        <f t="shared" si="873"/>
        <v>#N/A</v>
      </c>
      <c r="QY92" s="210">
        <f t="shared" si="874"/>
        <v>0</v>
      </c>
      <c r="QZ92" s="202">
        <f t="shared" si="875"/>
        <v>0</v>
      </c>
      <c r="RC92" s="230"/>
      <c r="RD92" s="171"/>
      <c r="RE92" s="212"/>
      <c r="RF92" s="228"/>
      <c r="RG92" s="207"/>
      <c r="RH92" s="229"/>
      <c r="RI92" s="244"/>
      <c r="RJ92" s="209" t="e">
        <f t="shared" si="876"/>
        <v>#N/A</v>
      </c>
      <c r="RK92" s="199" t="e">
        <f t="shared" si="877"/>
        <v>#N/A</v>
      </c>
      <c r="RL92" s="200" t="e">
        <f t="shared" si="878"/>
        <v>#N/A</v>
      </c>
      <c r="RM92" s="200">
        <f t="shared" si="879"/>
        <v>0</v>
      </c>
      <c r="RN92" s="200">
        <f t="shared" si="880"/>
        <v>0</v>
      </c>
      <c r="RO92" s="200" t="e">
        <f t="shared" si="881"/>
        <v>#N/A</v>
      </c>
      <c r="RP92" s="210">
        <f t="shared" si="882"/>
        <v>0</v>
      </c>
      <c r="RQ92" s="202">
        <f t="shared" si="883"/>
        <v>0</v>
      </c>
      <c r="RT92" s="230"/>
      <c r="RU92" s="171"/>
      <c r="RV92" s="212"/>
      <c r="RW92" s="228"/>
      <c r="RX92" s="207"/>
      <c r="RY92" s="229"/>
      <c r="RZ92" s="244"/>
      <c r="SA92" s="209" t="e">
        <f t="shared" si="884"/>
        <v>#N/A</v>
      </c>
      <c r="SB92" s="199" t="e">
        <f t="shared" si="885"/>
        <v>#N/A</v>
      </c>
      <c r="SC92" s="200" t="e">
        <f t="shared" si="886"/>
        <v>#N/A</v>
      </c>
      <c r="SD92" s="200">
        <f t="shared" si="887"/>
        <v>0</v>
      </c>
      <c r="SE92" s="200">
        <f t="shared" si="888"/>
        <v>0</v>
      </c>
      <c r="SF92" s="200" t="e">
        <f t="shared" si="889"/>
        <v>#N/A</v>
      </c>
      <c r="SG92" s="210">
        <f t="shared" si="890"/>
        <v>0</v>
      </c>
      <c r="SH92" s="202">
        <f t="shared" si="891"/>
        <v>0</v>
      </c>
      <c r="SK92" s="230"/>
      <c r="SL92" s="171"/>
      <c r="SM92" s="212"/>
      <c r="SN92" s="228"/>
      <c r="SO92" s="207"/>
      <c r="SP92" s="229"/>
      <c r="SQ92" s="244"/>
      <c r="SR92" s="209" t="e">
        <f t="shared" si="892"/>
        <v>#N/A</v>
      </c>
      <c r="SS92" s="199" t="e">
        <f t="shared" si="893"/>
        <v>#N/A</v>
      </c>
      <c r="ST92" s="200" t="e">
        <f t="shared" si="894"/>
        <v>#N/A</v>
      </c>
      <c r="SU92" s="200">
        <f t="shared" si="895"/>
        <v>0</v>
      </c>
      <c r="SV92" s="200">
        <f t="shared" si="896"/>
        <v>0</v>
      </c>
      <c r="SW92" s="200" t="e">
        <f t="shared" si="897"/>
        <v>#N/A</v>
      </c>
      <c r="SX92" s="210">
        <f t="shared" si="898"/>
        <v>0</v>
      </c>
      <c r="SY92" s="202">
        <f t="shared" si="899"/>
        <v>0</v>
      </c>
    </row>
    <row r="93" spans="2:519" ht="87" thickTop="1" thickBot="1">
      <c r="B93" s="203" t="s">
        <v>220</v>
      </c>
      <c r="C93" s="230">
        <v>8.6999999999999993</v>
      </c>
      <c r="D93" s="171" t="s">
        <v>313</v>
      </c>
      <c r="E93" s="205" t="s">
        <v>143</v>
      </c>
      <c r="F93" s="228">
        <v>1</v>
      </c>
      <c r="G93" s="207">
        <v>0</v>
      </c>
      <c r="H93" s="229">
        <f t="shared" si="1010"/>
        <v>0</v>
      </c>
      <c r="I93" s="646"/>
      <c r="L93" s="375" t="s">
        <v>220</v>
      </c>
      <c r="M93" s="403">
        <v>8.6999999999999993</v>
      </c>
      <c r="N93" s="415" t="s">
        <v>313</v>
      </c>
      <c r="O93" s="378" t="s">
        <v>143</v>
      </c>
      <c r="P93" s="401">
        <v>1</v>
      </c>
      <c r="Q93" s="380">
        <v>45000</v>
      </c>
      <c r="R93" s="402">
        <f t="shared" si="1011"/>
        <v>45000</v>
      </c>
      <c r="S93" s="162">
        <f t="shared" si="1012"/>
        <v>1</v>
      </c>
      <c r="T93" s="190">
        <f t="shared" si="756"/>
        <v>1</v>
      </c>
      <c r="U93" s="190">
        <f t="shared" si="763"/>
        <v>1</v>
      </c>
      <c r="V93" s="190">
        <f t="shared" si="757"/>
        <v>1</v>
      </c>
      <c r="W93" s="190">
        <f t="shared" si="758"/>
        <v>1</v>
      </c>
      <c r="X93" s="200">
        <f t="shared" si="759"/>
        <v>1</v>
      </c>
      <c r="Y93" s="210">
        <f t="shared" si="760"/>
        <v>45000</v>
      </c>
      <c r="Z93" s="202">
        <f t="shared" si="761"/>
        <v>0</v>
      </c>
      <c r="AA93" s="185"/>
      <c r="AB93" s="185"/>
      <c r="AC93" s="446" t="s">
        <v>220</v>
      </c>
      <c r="AD93" s="405">
        <v>8.6999999999999993</v>
      </c>
      <c r="AE93" s="415" t="s">
        <v>313</v>
      </c>
      <c r="AF93" s="378" t="s">
        <v>143</v>
      </c>
      <c r="AG93" s="401">
        <v>1</v>
      </c>
      <c r="AH93" s="380">
        <v>39840</v>
      </c>
      <c r="AI93" s="402">
        <f t="shared" si="1013"/>
        <v>39840</v>
      </c>
      <c r="AJ93" s="162">
        <f t="shared" si="1014"/>
        <v>1</v>
      </c>
      <c r="AK93" s="190">
        <f t="shared" si="1015"/>
        <v>1</v>
      </c>
      <c r="AL93" s="190">
        <f t="shared" si="1016"/>
        <v>1</v>
      </c>
      <c r="AM93" s="190">
        <f t="shared" si="1017"/>
        <v>1</v>
      </c>
      <c r="AN93" s="190">
        <f t="shared" si="1018"/>
        <v>1</v>
      </c>
      <c r="AO93" s="200">
        <f t="shared" si="1019"/>
        <v>1</v>
      </c>
      <c r="AP93" s="210">
        <f t="shared" si="1020"/>
        <v>39840</v>
      </c>
      <c r="AQ93" s="202">
        <f t="shared" si="1021"/>
        <v>0</v>
      </c>
      <c r="AR93" s="185"/>
      <c r="AS93" s="185"/>
      <c r="AT93" s="461" t="s">
        <v>220</v>
      </c>
      <c r="AU93" s="478">
        <v>8.6999999999999993</v>
      </c>
      <c r="AV93" s="171" t="s">
        <v>313</v>
      </c>
      <c r="AW93" s="463" t="s">
        <v>143</v>
      </c>
      <c r="AX93" s="464">
        <v>1</v>
      </c>
      <c r="AY93" s="455">
        <v>16000</v>
      </c>
      <c r="AZ93" s="466">
        <f t="shared" si="1022"/>
        <v>16000</v>
      </c>
      <c r="BA93" s="162">
        <f t="shared" si="1023"/>
        <v>1</v>
      </c>
      <c r="BB93" s="190">
        <f t="shared" si="1024"/>
        <v>1</v>
      </c>
      <c r="BC93" s="190">
        <f t="shared" si="1025"/>
        <v>1</v>
      </c>
      <c r="BD93" s="190">
        <f t="shared" si="1026"/>
        <v>1</v>
      </c>
      <c r="BE93" s="190">
        <f t="shared" si="1027"/>
        <v>1</v>
      </c>
      <c r="BF93" s="200">
        <f t="shared" si="1028"/>
        <v>1</v>
      </c>
      <c r="BG93" s="210">
        <f t="shared" si="1029"/>
        <v>16000</v>
      </c>
      <c r="BH93" s="202">
        <f t="shared" si="1030"/>
        <v>0</v>
      </c>
      <c r="BK93" s="461" t="s">
        <v>220</v>
      </c>
      <c r="BL93" s="538">
        <v>8.6999999999999993</v>
      </c>
      <c r="BM93" s="545" t="s">
        <v>313</v>
      </c>
      <c r="BN93" s="523" t="s">
        <v>143</v>
      </c>
      <c r="BO93" s="536">
        <v>1</v>
      </c>
      <c r="BP93" s="380">
        <v>12432.855</v>
      </c>
      <c r="BQ93" s="537">
        <f t="shared" si="1031"/>
        <v>12432.855</v>
      </c>
      <c r="BR93" s="162">
        <f t="shared" si="1032"/>
        <v>1</v>
      </c>
      <c r="BS93" s="190">
        <f t="shared" si="1033"/>
        <v>1</v>
      </c>
      <c r="BT93" s="190">
        <f t="shared" si="1034"/>
        <v>1</v>
      </c>
      <c r="BU93" s="190">
        <f t="shared" si="1035"/>
        <v>1</v>
      </c>
      <c r="BV93" s="190">
        <f t="shared" si="1036"/>
        <v>1</v>
      </c>
      <c r="BW93" s="200">
        <f t="shared" si="1037"/>
        <v>1</v>
      </c>
      <c r="BX93" s="210">
        <f t="shared" si="1038"/>
        <v>12433</v>
      </c>
      <c r="BY93" s="202">
        <f t="shared" si="1039"/>
        <v>-0.14500000000043656</v>
      </c>
      <c r="CB93" s="461" t="s">
        <v>220</v>
      </c>
      <c r="CC93" s="538">
        <v>8.6999999999999993</v>
      </c>
      <c r="CD93" s="545" t="s">
        <v>313</v>
      </c>
      <c r="CE93" s="523" t="s">
        <v>143</v>
      </c>
      <c r="CF93" s="536">
        <v>1</v>
      </c>
      <c r="CG93" s="380">
        <v>42000</v>
      </c>
      <c r="CH93" s="537">
        <f t="shared" si="1040"/>
        <v>42000</v>
      </c>
      <c r="CI93" s="162">
        <f t="shared" si="1041"/>
        <v>1</v>
      </c>
      <c r="CJ93" s="190">
        <f t="shared" si="1042"/>
        <v>1</v>
      </c>
      <c r="CK93" s="190">
        <f t="shared" si="1043"/>
        <v>1</v>
      </c>
      <c r="CL93" s="190">
        <f t="shared" si="1044"/>
        <v>1</v>
      </c>
      <c r="CM93" s="190">
        <f t="shared" si="1045"/>
        <v>1</v>
      </c>
      <c r="CN93" s="200">
        <f t="shared" si="1046"/>
        <v>1</v>
      </c>
      <c r="CO93" s="210">
        <f t="shared" si="1047"/>
        <v>42000</v>
      </c>
      <c r="CP93" s="202">
        <f t="shared" si="1048"/>
        <v>0</v>
      </c>
      <c r="CS93" s="461" t="s">
        <v>220</v>
      </c>
      <c r="CT93" s="538">
        <v>8.6999999999999993</v>
      </c>
      <c r="CU93" s="545" t="s">
        <v>313</v>
      </c>
      <c r="CV93" s="523" t="s">
        <v>143</v>
      </c>
      <c r="CW93" s="536">
        <v>1</v>
      </c>
      <c r="CX93" s="565">
        <v>36143</v>
      </c>
      <c r="CY93" s="537">
        <f t="shared" si="1049"/>
        <v>36143</v>
      </c>
      <c r="CZ93" s="162">
        <f t="shared" si="1050"/>
        <v>1</v>
      </c>
      <c r="DA93" s="190">
        <f t="shared" si="1051"/>
        <v>1</v>
      </c>
      <c r="DB93" s="190">
        <f t="shared" si="1052"/>
        <v>1</v>
      </c>
      <c r="DC93" s="190">
        <f t="shared" si="1053"/>
        <v>1</v>
      </c>
      <c r="DD93" s="190">
        <f t="shared" si="1054"/>
        <v>1</v>
      </c>
      <c r="DE93" s="200">
        <f t="shared" si="1055"/>
        <v>1</v>
      </c>
      <c r="DF93" s="210">
        <f t="shared" si="1056"/>
        <v>36143</v>
      </c>
      <c r="DG93" s="202">
        <f t="shared" si="1057"/>
        <v>0</v>
      </c>
      <c r="DJ93" s="461" t="s">
        <v>220</v>
      </c>
      <c r="DK93" s="538">
        <v>8.6999999999999993</v>
      </c>
      <c r="DL93" s="545" t="s">
        <v>313</v>
      </c>
      <c r="DM93" s="523" t="s">
        <v>143</v>
      </c>
      <c r="DN93" s="536">
        <v>1</v>
      </c>
      <c r="DO93" s="380">
        <v>34020</v>
      </c>
      <c r="DP93" s="537">
        <f t="shared" si="1058"/>
        <v>34020</v>
      </c>
      <c r="DQ93" s="162">
        <f t="shared" si="1059"/>
        <v>1</v>
      </c>
      <c r="DR93" s="190">
        <f t="shared" si="1060"/>
        <v>1</v>
      </c>
      <c r="DS93" s="190">
        <f t="shared" si="1061"/>
        <v>1</v>
      </c>
      <c r="DT93" s="190">
        <f t="shared" si="1062"/>
        <v>1</v>
      </c>
      <c r="DU93" s="190">
        <f t="shared" si="1063"/>
        <v>1</v>
      </c>
      <c r="DV93" s="200">
        <f t="shared" si="1064"/>
        <v>1</v>
      </c>
      <c r="DW93" s="210">
        <f t="shared" si="1065"/>
        <v>34020</v>
      </c>
      <c r="DX93" s="202">
        <f t="shared" si="1066"/>
        <v>0</v>
      </c>
      <c r="EA93" s="461" t="s">
        <v>220</v>
      </c>
      <c r="EB93" s="538">
        <v>8.6999999999999993</v>
      </c>
      <c r="EC93" s="545" t="s">
        <v>313</v>
      </c>
      <c r="ED93" s="523" t="s">
        <v>143</v>
      </c>
      <c r="EE93" s="536">
        <v>1</v>
      </c>
      <c r="EF93" s="380">
        <v>19500</v>
      </c>
      <c r="EG93" s="381">
        <f t="shared" si="762"/>
        <v>19500</v>
      </c>
      <c r="EH93" s="162">
        <f t="shared" si="1067"/>
        <v>1</v>
      </c>
      <c r="EI93" s="190">
        <f t="shared" si="1068"/>
        <v>1</v>
      </c>
      <c r="EJ93" s="190">
        <f t="shared" si="1069"/>
        <v>1</v>
      </c>
      <c r="EK93" s="190">
        <f t="shared" si="1070"/>
        <v>1</v>
      </c>
      <c r="EL93" s="190">
        <f t="shared" si="1071"/>
        <v>1</v>
      </c>
      <c r="EM93" s="200">
        <f t="shared" si="1072"/>
        <v>1</v>
      </c>
      <c r="EN93" s="210">
        <f t="shared" si="1073"/>
        <v>19500</v>
      </c>
      <c r="EO93" s="202">
        <f t="shared" si="1074"/>
        <v>0</v>
      </c>
      <c r="ER93" s="461" t="s">
        <v>220</v>
      </c>
      <c r="ES93" s="538">
        <v>8.6999999999999993</v>
      </c>
      <c r="ET93" s="545" t="s">
        <v>313</v>
      </c>
      <c r="EU93" s="523" t="s">
        <v>143</v>
      </c>
      <c r="EV93" s="536">
        <v>1</v>
      </c>
      <c r="EW93" s="380">
        <v>12371</v>
      </c>
      <c r="EX93" s="537">
        <f t="shared" si="1075"/>
        <v>12371</v>
      </c>
      <c r="EY93" s="162">
        <f t="shared" si="1076"/>
        <v>1</v>
      </c>
      <c r="EZ93" s="190">
        <f t="shared" si="1077"/>
        <v>1</v>
      </c>
      <c r="FA93" s="190">
        <f t="shared" si="1078"/>
        <v>1</v>
      </c>
      <c r="FB93" s="190">
        <f t="shared" si="1079"/>
        <v>1</v>
      </c>
      <c r="FC93" s="190">
        <f t="shared" si="1080"/>
        <v>1</v>
      </c>
      <c r="FD93" s="200">
        <f t="shared" si="1081"/>
        <v>1</v>
      </c>
      <c r="FE93" s="210">
        <f t="shared" si="1082"/>
        <v>12371</v>
      </c>
      <c r="FF93" s="202">
        <f t="shared" si="1083"/>
        <v>0</v>
      </c>
      <c r="FI93" s="461" t="s">
        <v>220</v>
      </c>
      <c r="FJ93" s="538">
        <v>8.6999999999999993</v>
      </c>
      <c r="FK93" s="545" t="s">
        <v>313</v>
      </c>
      <c r="FL93" s="523" t="s">
        <v>143</v>
      </c>
      <c r="FM93" s="536">
        <v>1</v>
      </c>
      <c r="FN93" s="380">
        <v>28548</v>
      </c>
      <c r="FO93" s="537">
        <f t="shared" si="1084"/>
        <v>28548</v>
      </c>
      <c r="FP93" s="162">
        <f t="shared" si="1085"/>
        <v>1</v>
      </c>
      <c r="FQ93" s="190">
        <f t="shared" si="1086"/>
        <v>1</v>
      </c>
      <c r="FR93" s="190">
        <f t="shared" si="1087"/>
        <v>1</v>
      </c>
      <c r="FS93" s="190">
        <f t="shared" si="1088"/>
        <v>1</v>
      </c>
      <c r="FT93" s="190">
        <f t="shared" si="1089"/>
        <v>1</v>
      </c>
      <c r="FU93" s="200">
        <f t="shared" si="1090"/>
        <v>1</v>
      </c>
      <c r="FV93" s="210">
        <f t="shared" si="1091"/>
        <v>28548</v>
      </c>
      <c r="FW93" s="202">
        <f t="shared" si="1092"/>
        <v>0</v>
      </c>
      <c r="FZ93" s="461" t="s">
        <v>220</v>
      </c>
      <c r="GA93" s="538">
        <v>8.6999999999999993</v>
      </c>
      <c r="GB93" s="545" t="s">
        <v>313</v>
      </c>
      <c r="GC93" s="523" t="s">
        <v>143</v>
      </c>
      <c r="GD93" s="536">
        <v>1</v>
      </c>
      <c r="GE93" s="582">
        <v>24005</v>
      </c>
      <c r="GF93" s="537">
        <f t="shared" si="1093"/>
        <v>24005</v>
      </c>
      <c r="GG93" s="162">
        <f t="shared" si="1094"/>
        <v>1</v>
      </c>
      <c r="GH93" s="190">
        <f t="shared" si="1095"/>
        <v>1</v>
      </c>
      <c r="GI93" s="190">
        <f t="shared" si="1096"/>
        <v>1</v>
      </c>
      <c r="GJ93" s="190">
        <f t="shared" si="1097"/>
        <v>1</v>
      </c>
      <c r="GK93" s="190">
        <f t="shared" si="1098"/>
        <v>1</v>
      </c>
      <c r="GL93" s="200">
        <f t="shared" si="1099"/>
        <v>1</v>
      </c>
      <c r="GM93" s="210">
        <f t="shared" si="1100"/>
        <v>24005</v>
      </c>
      <c r="GN93" s="202">
        <f t="shared" si="1101"/>
        <v>0</v>
      </c>
      <c r="GQ93" s="461" t="s">
        <v>220</v>
      </c>
      <c r="GR93" s="538">
        <v>8.6999999999999993</v>
      </c>
      <c r="GS93" s="545" t="s">
        <v>313</v>
      </c>
      <c r="GT93" s="523" t="s">
        <v>143</v>
      </c>
      <c r="GU93" s="536">
        <v>1</v>
      </c>
      <c r="GV93" s="380">
        <v>25000</v>
      </c>
      <c r="GW93" s="537">
        <f t="shared" si="1102"/>
        <v>25000</v>
      </c>
      <c r="GX93" s="162">
        <f t="shared" si="1103"/>
        <v>1</v>
      </c>
      <c r="GY93" s="190">
        <f t="shared" si="1104"/>
        <v>1</v>
      </c>
      <c r="GZ93" s="190">
        <f t="shared" si="1105"/>
        <v>1</v>
      </c>
      <c r="HA93" s="190">
        <f t="shared" si="1106"/>
        <v>1</v>
      </c>
      <c r="HB93" s="190">
        <f t="shared" si="1107"/>
        <v>1</v>
      </c>
      <c r="HC93" s="200">
        <f t="shared" si="1108"/>
        <v>1</v>
      </c>
      <c r="HD93" s="210">
        <f t="shared" si="1109"/>
        <v>25000</v>
      </c>
      <c r="HE93" s="202">
        <f t="shared" si="1110"/>
        <v>0</v>
      </c>
      <c r="HH93" s="461" t="s">
        <v>220</v>
      </c>
      <c r="HI93" s="538">
        <v>8.6999999999999993</v>
      </c>
      <c r="HJ93" s="545" t="s">
        <v>313</v>
      </c>
      <c r="HK93" s="523" t="s">
        <v>143</v>
      </c>
      <c r="HL93" s="536">
        <v>1</v>
      </c>
      <c r="HM93" s="380">
        <v>102599.99999999999</v>
      </c>
      <c r="HN93" s="537">
        <f t="shared" si="1111"/>
        <v>102599.99999999999</v>
      </c>
      <c r="HO93" s="162">
        <f t="shared" si="1112"/>
        <v>1</v>
      </c>
      <c r="HP93" s="190">
        <f t="shared" si="1113"/>
        <v>1</v>
      </c>
      <c r="HQ93" s="190">
        <f t="shared" si="1114"/>
        <v>1</v>
      </c>
      <c r="HR93" s="190">
        <f t="shared" si="1115"/>
        <v>1</v>
      </c>
      <c r="HS93" s="190">
        <f t="shared" si="1116"/>
        <v>1</v>
      </c>
      <c r="HT93" s="200">
        <f t="shared" si="1117"/>
        <v>1</v>
      </c>
      <c r="HU93" s="210">
        <f t="shared" si="1118"/>
        <v>102600</v>
      </c>
      <c r="HV93" s="202">
        <f t="shared" si="1119"/>
        <v>0</v>
      </c>
      <c r="HY93" s="230"/>
      <c r="HZ93" s="171"/>
      <c r="IA93" s="231"/>
      <c r="IB93" s="228"/>
      <c r="IC93" s="207"/>
      <c r="ID93" s="229"/>
      <c r="IE93" s="225"/>
      <c r="IF93" s="209" t="e">
        <f t="shared" si="764"/>
        <v>#N/A</v>
      </c>
      <c r="IG93" s="199" t="e">
        <f t="shared" si="765"/>
        <v>#N/A</v>
      </c>
      <c r="IH93" s="200" t="e">
        <f t="shared" si="766"/>
        <v>#N/A</v>
      </c>
      <c r="II93" s="200">
        <f t="shared" si="767"/>
        <v>0</v>
      </c>
      <c r="IJ93" s="200">
        <f t="shared" si="768"/>
        <v>0</v>
      </c>
      <c r="IK93" s="200" t="e">
        <f t="shared" si="769"/>
        <v>#N/A</v>
      </c>
      <c r="IL93" s="210">
        <f t="shared" si="770"/>
        <v>0</v>
      </c>
      <c r="IM93" s="202">
        <f t="shared" si="771"/>
        <v>0</v>
      </c>
      <c r="IP93" s="230"/>
      <c r="IQ93" s="171"/>
      <c r="IR93" s="231"/>
      <c r="IS93" s="228"/>
      <c r="IT93" s="207"/>
      <c r="IU93" s="229"/>
      <c r="IV93" s="225"/>
      <c r="IW93" s="209" t="e">
        <f t="shared" si="772"/>
        <v>#N/A</v>
      </c>
      <c r="IX93" s="199" t="e">
        <f t="shared" si="773"/>
        <v>#N/A</v>
      </c>
      <c r="IY93" s="200" t="e">
        <f t="shared" si="774"/>
        <v>#N/A</v>
      </c>
      <c r="IZ93" s="200">
        <f t="shared" si="775"/>
        <v>0</v>
      </c>
      <c r="JA93" s="200">
        <f t="shared" si="776"/>
        <v>0</v>
      </c>
      <c r="JB93" s="200" t="e">
        <f t="shared" si="777"/>
        <v>#N/A</v>
      </c>
      <c r="JC93" s="210">
        <f t="shared" si="778"/>
        <v>0</v>
      </c>
      <c r="JD93" s="202">
        <f t="shared" si="779"/>
        <v>0</v>
      </c>
      <c r="JG93" s="230"/>
      <c r="JH93" s="171"/>
      <c r="JI93" s="231"/>
      <c r="JJ93" s="228"/>
      <c r="JK93" s="207"/>
      <c r="JL93" s="229"/>
      <c r="JM93" s="225"/>
      <c r="JN93" s="209" t="e">
        <f t="shared" si="780"/>
        <v>#N/A</v>
      </c>
      <c r="JO93" s="199" t="e">
        <f t="shared" si="781"/>
        <v>#N/A</v>
      </c>
      <c r="JP93" s="200" t="e">
        <f t="shared" si="782"/>
        <v>#N/A</v>
      </c>
      <c r="JQ93" s="200">
        <f t="shared" si="783"/>
        <v>0</v>
      </c>
      <c r="JR93" s="200">
        <f t="shared" si="784"/>
        <v>0</v>
      </c>
      <c r="JS93" s="200" t="e">
        <f t="shared" si="785"/>
        <v>#N/A</v>
      </c>
      <c r="JT93" s="210">
        <f t="shared" si="786"/>
        <v>0</v>
      </c>
      <c r="JU93" s="202">
        <f t="shared" si="787"/>
        <v>0</v>
      </c>
      <c r="JX93" s="230"/>
      <c r="JY93" s="171"/>
      <c r="JZ93" s="231"/>
      <c r="KA93" s="228"/>
      <c r="KB93" s="207"/>
      <c r="KC93" s="229"/>
      <c r="KD93" s="225"/>
      <c r="KE93" s="209" t="e">
        <f t="shared" si="788"/>
        <v>#N/A</v>
      </c>
      <c r="KF93" s="199" t="e">
        <f t="shared" si="789"/>
        <v>#N/A</v>
      </c>
      <c r="KG93" s="200" t="e">
        <f t="shared" si="790"/>
        <v>#N/A</v>
      </c>
      <c r="KH93" s="200">
        <f t="shared" si="791"/>
        <v>0</v>
      </c>
      <c r="KI93" s="200">
        <f t="shared" si="792"/>
        <v>0</v>
      </c>
      <c r="KJ93" s="200" t="e">
        <f t="shared" si="793"/>
        <v>#N/A</v>
      </c>
      <c r="KK93" s="210">
        <f t="shared" si="794"/>
        <v>0</v>
      </c>
      <c r="KL93" s="202">
        <f t="shared" si="795"/>
        <v>0</v>
      </c>
      <c r="KO93" s="230"/>
      <c r="KP93" s="171"/>
      <c r="KQ93" s="231"/>
      <c r="KR93" s="228"/>
      <c r="KS93" s="207"/>
      <c r="KT93" s="229"/>
      <c r="KU93" s="225"/>
      <c r="KV93" s="209" t="e">
        <f t="shared" si="796"/>
        <v>#N/A</v>
      </c>
      <c r="KW93" s="199" t="e">
        <f t="shared" si="797"/>
        <v>#N/A</v>
      </c>
      <c r="KX93" s="200" t="e">
        <f t="shared" si="798"/>
        <v>#N/A</v>
      </c>
      <c r="KY93" s="200">
        <f t="shared" si="799"/>
        <v>0</v>
      </c>
      <c r="KZ93" s="200">
        <f t="shared" si="800"/>
        <v>0</v>
      </c>
      <c r="LA93" s="200" t="e">
        <f t="shared" si="801"/>
        <v>#N/A</v>
      </c>
      <c r="LB93" s="210">
        <f t="shared" si="802"/>
        <v>0</v>
      </c>
      <c r="LC93" s="202">
        <f t="shared" si="803"/>
        <v>0</v>
      </c>
      <c r="LF93" s="230"/>
      <c r="LG93" s="171"/>
      <c r="LH93" s="231"/>
      <c r="LI93" s="228"/>
      <c r="LJ93" s="207"/>
      <c r="LK93" s="229"/>
      <c r="LL93" s="225"/>
      <c r="LM93" s="209" t="e">
        <f t="shared" si="804"/>
        <v>#N/A</v>
      </c>
      <c r="LN93" s="199" t="e">
        <f t="shared" si="805"/>
        <v>#N/A</v>
      </c>
      <c r="LO93" s="200" t="e">
        <f t="shared" si="806"/>
        <v>#N/A</v>
      </c>
      <c r="LP93" s="200">
        <f t="shared" si="807"/>
        <v>0</v>
      </c>
      <c r="LQ93" s="200">
        <f t="shared" si="808"/>
        <v>0</v>
      </c>
      <c r="LR93" s="200" t="e">
        <f t="shared" si="809"/>
        <v>#N/A</v>
      </c>
      <c r="LS93" s="210">
        <f t="shared" si="810"/>
        <v>0</v>
      </c>
      <c r="LT93" s="202">
        <f t="shared" si="811"/>
        <v>0</v>
      </c>
      <c r="LW93" s="230"/>
      <c r="LX93" s="171"/>
      <c r="LY93" s="231"/>
      <c r="LZ93" s="228"/>
      <c r="MA93" s="207"/>
      <c r="MB93" s="229"/>
      <c r="MC93" s="225"/>
      <c r="MD93" s="209" t="e">
        <f t="shared" si="812"/>
        <v>#N/A</v>
      </c>
      <c r="ME93" s="199" t="e">
        <f t="shared" si="813"/>
        <v>#N/A</v>
      </c>
      <c r="MF93" s="200" t="e">
        <f t="shared" si="814"/>
        <v>#N/A</v>
      </c>
      <c r="MG93" s="200">
        <f t="shared" si="815"/>
        <v>0</v>
      </c>
      <c r="MH93" s="200">
        <f t="shared" si="816"/>
        <v>0</v>
      </c>
      <c r="MI93" s="200" t="e">
        <f t="shared" si="817"/>
        <v>#N/A</v>
      </c>
      <c r="MJ93" s="210">
        <f t="shared" si="818"/>
        <v>0</v>
      </c>
      <c r="MK93" s="202">
        <f t="shared" si="819"/>
        <v>0</v>
      </c>
      <c r="MN93" s="230"/>
      <c r="MO93" s="171"/>
      <c r="MP93" s="231"/>
      <c r="MQ93" s="228"/>
      <c r="MR93" s="207"/>
      <c r="MS93" s="229"/>
      <c r="MT93" s="225"/>
      <c r="MU93" s="209" t="e">
        <f t="shared" si="820"/>
        <v>#N/A</v>
      </c>
      <c r="MV93" s="199" t="e">
        <f t="shared" si="821"/>
        <v>#N/A</v>
      </c>
      <c r="MW93" s="200" t="e">
        <f t="shared" si="822"/>
        <v>#N/A</v>
      </c>
      <c r="MX93" s="200">
        <f t="shared" si="823"/>
        <v>0</v>
      </c>
      <c r="MY93" s="200">
        <f t="shared" si="824"/>
        <v>0</v>
      </c>
      <c r="MZ93" s="200" t="e">
        <f t="shared" si="825"/>
        <v>#N/A</v>
      </c>
      <c r="NA93" s="210">
        <f t="shared" si="826"/>
        <v>0</v>
      </c>
      <c r="NB93" s="202">
        <f t="shared" si="827"/>
        <v>0</v>
      </c>
      <c r="NE93" s="230"/>
      <c r="NF93" s="171"/>
      <c r="NG93" s="231"/>
      <c r="NH93" s="228"/>
      <c r="NI93" s="207"/>
      <c r="NJ93" s="229"/>
      <c r="NK93" s="225"/>
      <c r="NL93" s="209" t="e">
        <f t="shared" si="828"/>
        <v>#N/A</v>
      </c>
      <c r="NM93" s="199" t="e">
        <f t="shared" si="829"/>
        <v>#N/A</v>
      </c>
      <c r="NN93" s="200" t="e">
        <f t="shared" si="830"/>
        <v>#N/A</v>
      </c>
      <c r="NO93" s="200">
        <f t="shared" si="831"/>
        <v>0</v>
      </c>
      <c r="NP93" s="200">
        <f t="shared" si="832"/>
        <v>0</v>
      </c>
      <c r="NQ93" s="200" t="e">
        <f t="shared" si="833"/>
        <v>#N/A</v>
      </c>
      <c r="NR93" s="210">
        <f t="shared" si="834"/>
        <v>0</v>
      </c>
      <c r="NS93" s="202">
        <f t="shared" si="835"/>
        <v>0</v>
      </c>
      <c r="NV93" s="230"/>
      <c r="NW93" s="171"/>
      <c r="NX93" s="231"/>
      <c r="NY93" s="228"/>
      <c r="NZ93" s="207"/>
      <c r="OA93" s="229"/>
      <c r="OB93" s="225"/>
      <c r="OC93" s="209" t="e">
        <f t="shared" si="836"/>
        <v>#N/A</v>
      </c>
      <c r="OD93" s="199" t="e">
        <f t="shared" si="837"/>
        <v>#N/A</v>
      </c>
      <c r="OE93" s="200" t="e">
        <f t="shared" si="838"/>
        <v>#N/A</v>
      </c>
      <c r="OF93" s="200">
        <f t="shared" si="839"/>
        <v>0</v>
      </c>
      <c r="OG93" s="200">
        <f t="shared" si="840"/>
        <v>0</v>
      </c>
      <c r="OH93" s="200" t="e">
        <f t="shared" si="841"/>
        <v>#N/A</v>
      </c>
      <c r="OI93" s="210">
        <f t="shared" si="842"/>
        <v>0</v>
      </c>
      <c r="OJ93" s="202">
        <f t="shared" si="843"/>
        <v>0</v>
      </c>
      <c r="OM93" s="230"/>
      <c r="ON93" s="171"/>
      <c r="OO93" s="231"/>
      <c r="OP93" s="228"/>
      <c r="OQ93" s="207"/>
      <c r="OR93" s="229"/>
      <c r="OS93" s="225"/>
      <c r="OT93" s="209" t="e">
        <f t="shared" si="844"/>
        <v>#N/A</v>
      </c>
      <c r="OU93" s="199" t="e">
        <f t="shared" si="845"/>
        <v>#N/A</v>
      </c>
      <c r="OV93" s="200" t="e">
        <f t="shared" si="846"/>
        <v>#N/A</v>
      </c>
      <c r="OW93" s="200">
        <f t="shared" si="847"/>
        <v>0</v>
      </c>
      <c r="OX93" s="200">
        <f t="shared" si="848"/>
        <v>0</v>
      </c>
      <c r="OY93" s="200" t="e">
        <f t="shared" si="849"/>
        <v>#N/A</v>
      </c>
      <c r="OZ93" s="210">
        <f t="shared" si="850"/>
        <v>0</v>
      </c>
      <c r="PA93" s="202">
        <f t="shared" si="851"/>
        <v>0</v>
      </c>
      <c r="PD93" s="230"/>
      <c r="PE93" s="171"/>
      <c r="PF93" s="231"/>
      <c r="PG93" s="228"/>
      <c r="PH93" s="207"/>
      <c r="PI93" s="229"/>
      <c r="PJ93" s="225"/>
      <c r="PK93" s="209" t="e">
        <f t="shared" si="852"/>
        <v>#N/A</v>
      </c>
      <c r="PL93" s="199" t="e">
        <f t="shared" si="853"/>
        <v>#N/A</v>
      </c>
      <c r="PM93" s="200" t="e">
        <f t="shared" si="854"/>
        <v>#N/A</v>
      </c>
      <c r="PN93" s="200">
        <f t="shared" si="855"/>
        <v>0</v>
      </c>
      <c r="PO93" s="200">
        <f t="shared" si="856"/>
        <v>0</v>
      </c>
      <c r="PP93" s="200" t="e">
        <f t="shared" si="857"/>
        <v>#N/A</v>
      </c>
      <c r="PQ93" s="210">
        <f t="shared" si="858"/>
        <v>0</v>
      </c>
      <c r="PR93" s="202">
        <f t="shared" si="859"/>
        <v>0</v>
      </c>
      <c r="PU93" s="230"/>
      <c r="PV93" s="171"/>
      <c r="PW93" s="231"/>
      <c r="PX93" s="228"/>
      <c r="PY93" s="207"/>
      <c r="PZ93" s="229"/>
      <c r="QA93" s="225"/>
      <c r="QB93" s="209" t="e">
        <f t="shared" si="860"/>
        <v>#N/A</v>
      </c>
      <c r="QC93" s="199" t="e">
        <f t="shared" si="861"/>
        <v>#N/A</v>
      </c>
      <c r="QD93" s="200" t="e">
        <f t="shared" si="862"/>
        <v>#N/A</v>
      </c>
      <c r="QE93" s="200">
        <f t="shared" si="863"/>
        <v>0</v>
      </c>
      <c r="QF93" s="200">
        <f t="shared" si="864"/>
        <v>0</v>
      </c>
      <c r="QG93" s="200" t="e">
        <f t="shared" si="865"/>
        <v>#N/A</v>
      </c>
      <c r="QH93" s="210">
        <f t="shared" si="866"/>
        <v>0</v>
      </c>
      <c r="QI93" s="202">
        <f t="shared" si="867"/>
        <v>0</v>
      </c>
      <c r="QL93" s="230"/>
      <c r="QM93" s="171"/>
      <c r="QN93" s="231"/>
      <c r="QO93" s="228"/>
      <c r="QP93" s="207"/>
      <c r="QQ93" s="229"/>
      <c r="QR93" s="225"/>
      <c r="QS93" s="209" t="e">
        <f t="shared" si="868"/>
        <v>#N/A</v>
      </c>
      <c r="QT93" s="199" t="e">
        <f t="shared" si="869"/>
        <v>#N/A</v>
      </c>
      <c r="QU93" s="200" t="e">
        <f t="shared" si="870"/>
        <v>#N/A</v>
      </c>
      <c r="QV93" s="200">
        <f t="shared" si="871"/>
        <v>0</v>
      </c>
      <c r="QW93" s="200">
        <f t="shared" si="872"/>
        <v>0</v>
      </c>
      <c r="QX93" s="200" t="e">
        <f t="shared" si="873"/>
        <v>#N/A</v>
      </c>
      <c r="QY93" s="210">
        <f t="shared" si="874"/>
        <v>0</v>
      </c>
      <c r="QZ93" s="202">
        <f t="shared" si="875"/>
        <v>0</v>
      </c>
      <c r="RC93" s="230"/>
      <c r="RD93" s="171"/>
      <c r="RE93" s="231"/>
      <c r="RF93" s="228"/>
      <c r="RG93" s="207"/>
      <c r="RH93" s="229"/>
      <c r="RI93" s="225"/>
      <c r="RJ93" s="209" t="e">
        <f t="shared" si="876"/>
        <v>#N/A</v>
      </c>
      <c r="RK93" s="199" t="e">
        <f t="shared" si="877"/>
        <v>#N/A</v>
      </c>
      <c r="RL93" s="200" t="e">
        <f t="shared" si="878"/>
        <v>#N/A</v>
      </c>
      <c r="RM93" s="200">
        <f t="shared" si="879"/>
        <v>0</v>
      </c>
      <c r="RN93" s="200">
        <f t="shared" si="880"/>
        <v>0</v>
      </c>
      <c r="RO93" s="200" t="e">
        <f t="shared" si="881"/>
        <v>#N/A</v>
      </c>
      <c r="RP93" s="210">
        <f t="shared" si="882"/>
        <v>0</v>
      </c>
      <c r="RQ93" s="202">
        <f t="shared" si="883"/>
        <v>0</v>
      </c>
      <c r="RT93" s="230"/>
      <c r="RU93" s="171"/>
      <c r="RV93" s="231"/>
      <c r="RW93" s="228"/>
      <c r="RX93" s="207"/>
      <c r="RY93" s="229"/>
      <c r="RZ93" s="225"/>
      <c r="SA93" s="209" t="e">
        <f t="shared" si="884"/>
        <v>#N/A</v>
      </c>
      <c r="SB93" s="199" t="e">
        <f t="shared" si="885"/>
        <v>#N/A</v>
      </c>
      <c r="SC93" s="200" t="e">
        <f t="shared" si="886"/>
        <v>#N/A</v>
      </c>
      <c r="SD93" s="200">
        <f t="shared" si="887"/>
        <v>0</v>
      </c>
      <c r="SE93" s="200">
        <f t="shared" si="888"/>
        <v>0</v>
      </c>
      <c r="SF93" s="200" t="e">
        <f t="shared" si="889"/>
        <v>#N/A</v>
      </c>
      <c r="SG93" s="210">
        <f t="shared" si="890"/>
        <v>0</v>
      </c>
      <c r="SH93" s="202">
        <f t="shared" si="891"/>
        <v>0</v>
      </c>
      <c r="SK93" s="230"/>
      <c r="SL93" s="171"/>
      <c r="SM93" s="231"/>
      <c r="SN93" s="228"/>
      <c r="SO93" s="207"/>
      <c r="SP93" s="229"/>
      <c r="SQ93" s="225"/>
      <c r="SR93" s="209" t="e">
        <f t="shared" si="892"/>
        <v>#N/A</v>
      </c>
      <c r="SS93" s="199" t="e">
        <f t="shared" si="893"/>
        <v>#N/A</v>
      </c>
      <c r="ST93" s="200" t="e">
        <f t="shared" si="894"/>
        <v>#N/A</v>
      </c>
      <c r="SU93" s="200">
        <f t="shared" si="895"/>
        <v>0</v>
      </c>
      <c r="SV93" s="200">
        <f t="shared" si="896"/>
        <v>0</v>
      </c>
      <c r="SW93" s="200" t="e">
        <f t="shared" si="897"/>
        <v>#N/A</v>
      </c>
      <c r="SX93" s="210">
        <f t="shared" si="898"/>
        <v>0</v>
      </c>
      <c r="SY93" s="202">
        <f t="shared" si="899"/>
        <v>0</v>
      </c>
    </row>
    <row r="94" spans="2:519" ht="56.25" customHeight="1" thickTop="1" thickBot="1">
      <c r="B94" s="203" t="s">
        <v>215</v>
      </c>
      <c r="C94" s="230">
        <v>8.8000000000000007</v>
      </c>
      <c r="D94" s="171" t="s">
        <v>314</v>
      </c>
      <c r="E94" s="205" t="s">
        <v>145</v>
      </c>
      <c r="F94" s="228">
        <v>1</v>
      </c>
      <c r="G94" s="207">
        <v>0</v>
      </c>
      <c r="H94" s="229">
        <f t="shared" si="1010"/>
        <v>0</v>
      </c>
      <c r="I94" s="646"/>
      <c r="L94" s="375" t="s">
        <v>215</v>
      </c>
      <c r="M94" s="403">
        <v>8.8000000000000007</v>
      </c>
      <c r="N94" s="415" t="s">
        <v>314</v>
      </c>
      <c r="O94" s="378" t="s">
        <v>145</v>
      </c>
      <c r="P94" s="401">
        <v>1</v>
      </c>
      <c r="Q94" s="380">
        <v>35000</v>
      </c>
      <c r="R94" s="402">
        <f t="shared" si="1011"/>
        <v>35000</v>
      </c>
      <c r="S94" s="162">
        <f t="shared" si="1012"/>
        <v>1</v>
      </c>
      <c r="T94" s="190">
        <f t="shared" si="756"/>
        <v>1</v>
      </c>
      <c r="U94" s="190">
        <f t="shared" si="763"/>
        <v>1</v>
      </c>
      <c r="V94" s="190">
        <f t="shared" si="757"/>
        <v>1</v>
      </c>
      <c r="W94" s="190">
        <f t="shared" si="758"/>
        <v>1</v>
      </c>
      <c r="X94" s="200">
        <f t="shared" si="759"/>
        <v>1</v>
      </c>
      <c r="Y94" s="210">
        <f t="shared" si="760"/>
        <v>35000</v>
      </c>
      <c r="Z94" s="202">
        <f t="shared" si="761"/>
        <v>0</v>
      </c>
      <c r="AA94" s="185"/>
      <c r="AB94" s="185"/>
      <c r="AC94" s="375" t="s">
        <v>215</v>
      </c>
      <c r="AD94" s="403">
        <v>8.8000000000000007</v>
      </c>
      <c r="AE94" s="415" t="s">
        <v>314</v>
      </c>
      <c r="AF94" s="378" t="s">
        <v>145</v>
      </c>
      <c r="AG94" s="401">
        <v>1</v>
      </c>
      <c r="AH94" s="380">
        <v>19298</v>
      </c>
      <c r="AI94" s="402">
        <f t="shared" si="1013"/>
        <v>19298</v>
      </c>
      <c r="AJ94" s="162">
        <f t="shared" si="1014"/>
        <v>1</v>
      </c>
      <c r="AK94" s="190">
        <f t="shared" si="1015"/>
        <v>1</v>
      </c>
      <c r="AL94" s="190">
        <f t="shared" si="1016"/>
        <v>1</v>
      </c>
      <c r="AM94" s="190">
        <f t="shared" si="1017"/>
        <v>1</v>
      </c>
      <c r="AN94" s="190">
        <f t="shared" si="1018"/>
        <v>1</v>
      </c>
      <c r="AO94" s="200">
        <f t="shared" si="1019"/>
        <v>1</v>
      </c>
      <c r="AP94" s="210">
        <f t="shared" si="1020"/>
        <v>19298</v>
      </c>
      <c r="AQ94" s="202">
        <f t="shared" si="1021"/>
        <v>0</v>
      </c>
      <c r="AR94" s="185"/>
      <c r="AS94" s="185"/>
      <c r="AT94" s="461" t="s">
        <v>215</v>
      </c>
      <c r="AU94" s="478">
        <v>8.8000000000000007</v>
      </c>
      <c r="AV94" s="171" t="s">
        <v>314</v>
      </c>
      <c r="AW94" s="463" t="s">
        <v>145</v>
      </c>
      <c r="AX94" s="464">
        <v>1</v>
      </c>
      <c r="AY94" s="455">
        <v>24500</v>
      </c>
      <c r="AZ94" s="466">
        <f t="shared" si="1022"/>
        <v>24500</v>
      </c>
      <c r="BA94" s="162">
        <f t="shared" si="1023"/>
        <v>1</v>
      </c>
      <c r="BB94" s="190">
        <f t="shared" si="1024"/>
        <v>1</v>
      </c>
      <c r="BC94" s="190">
        <f t="shared" si="1025"/>
        <v>1</v>
      </c>
      <c r="BD94" s="190">
        <f t="shared" si="1026"/>
        <v>1</v>
      </c>
      <c r="BE94" s="190">
        <f t="shared" si="1027"/>
        <v>1</v>
      </c>
      <c r="BF94" s="200">
        <f t="shared" si="1028"/>
        <v>1</v>
      </c>
      <c r="BG94" s="210">
        <f t="shared" si="1029"/>
        <v>24500</v>
      </c>
      <c r="BH94" s="202">
        <f t="shared" si="1030"/>
        <v>0</v>
      </c>
      <c r="BK94" s="461" t="s">
        <v>215</v>
      </c>
      <c r="BL94" s="538">
        <v>8.8000000000000007</v>
      </c>
      <c r="BM94" s="545" t="s">
        <v>314</v>
      </c>
      <c r="BN94" s="523" t="s">
        <v>145</v>
      </c>
      <c r="BO94" s="536">
        <v>1</v>
      </c>
      <c r="BP94" s="380">
        <v>22351.199999999997</v>
      </c>
      <c r="BQ94" s="537">
        <f t="shared" si="1031"/>
        <v>22351.199999999997</v>
      </c>
      <c r="BR94" s="162">
        <f t="shared" si="1032"/>
        <v>1</v>
      </c>
      <c r="BS94" s="190">
        <f t="shared" si="1033"/>
        <v>1</v>
      </c>
      <c r="BT94" s="190">
        <f t="shared" si="1034"/>
        <v>1</v>
      </c>
      <c r="BU94" s="190">
        <f t="shared" si="1035"/>
        <v>1</v>
      </c>
      <c r="BV94" s="190">
        <f t="shared" si="1036"/>
        <v>1</v>
      </c>
      <c r="BW94" s="200">
        <f t="shared" si="1037"/>
        <v>1</v>
      </c>
      <c r="BX94" s="210">
        <f t="shared" si="1038"/>
        <v>22351</v>
      </c>
      <c r="BY94" s="202">
        <f t="shared" si="1039"/>
        <v>0.19999999999708962</v>
      </c>
      <c r="CB94" s="461" t="s">
        <v>215</v>
      </c>
      <c r="CC94" s="538">
        <v>8.8000000000000007</v>
      </c>
      <c r="CD94" s="545" t="s">
        <v>314</v>
      </c>
      <c r="CE94" s="523" t="s">
        <v>145</v>
      </c>
      <c r="CF94" s="536">
        <v>1</v>
      </c>
      <c r="CG94" s="380">
        <v>40000</v>
      </c>
      <c r="CH94" s="537">
        <f t="shared" si="1040"/>
        <v>40000</v>
      </c>
      <c r="CI94" s="162">
        <f t="shared" si="1041"/>
        <v>1</v>
      </c>
      <c r="CJ94" s="190">
        <f t="shared" si="1042"/>
        <v>1</v>
      </c>
      <c r="CK94" s="190">
        <f t="shared" si="1043"/>
        <v>1</v>
      </c>
      <c r="CL94" s="190">
        <f t="shared" si="1044"/>
        <v>1</v>
      </c>
      <c r="CM94" s="190">
        <f t="shared" si="1045"/>
        <v>1</v>
      </c>
      <c r="CN94" s="200">
        <f t="shared" si="1046"/>
        <v>1</v>
      </c>
      <c r="CO94" s="210">
        <f t="shared" si="1047"/>
        <v>40000</v>
      </c>
      <c r="CP94" s="202">
        <f t="shared" si="1048"/>
        <v>0</v>
      </c>
      <c r="CS94" s="461" t="s">
        <v>215</v>
      </c>
      <c r="CT94" s="538">
        <v>8.8000000000000007</v>
      </c>
      <c r="CU94" s="545" t="s">
        <v>314</v>
      </c>
      <c r="CV94" s="523" t="s">
        <v>145</v>
      </c>
      <c r="CW94" s="536">
        <v>1</v>
      </c>
      <c r="CX94" s="565">
        <v>29560</v>
      </c>
      <c r="CY94" s="537">
        <f t="shared" si="1049"/>
        <v>29560</v>
      </c>
      <c r="CZ94" s="162">
        <f t="shared" si="1050"/>
        <v>1</v>
      </c>
      <c r="DA94" s="190">
        <f t="shared" si="1051"/>
        <v>1</v>
      </c>
      <c r="DB94" s="190">
        <f t="shared" si="1052"/>
        <v>1</v>
      </c>
      <c r="DC94" s="190">
        <f t="shared" si="1053"/>
        <v>1</v>
      </c>
      <c r="DD94" s="190">
        <f t="shared" si="1054"/>
        <v>1</v>
      </c>
      <c r="DE94" s="200">
        <f t="shared" si="1055"/>
        <v>1</v>
      </c>
      <c r="DF94" s="210">
        <f t="shared" si="1056"/>
        <v>29560</v>
      </c>
      <c r="DG94" s="202">
        <f t="shared" si="1057"/>
        <v>0</v>
      </c>
      <c r="DJ94" s="461" t="s">
        <v>215</v>
      </c>
      <c r="DK94" s="538">
        <v>8.8000000000000007</v>
      </c>
      <c r="DL94" s="545" t="s">
        <v>314</v>
      </c>
      <c r="DM94" s="523" t="s">
        <v>145</v>
      </c>
      <c r="DN94" s="536">
        <v>1</v>
      </c>
      <c r="DO94" s="380">
        <v>31496.168000000001</v>
      </c>
      <c r="DP94" s="537">
        <f t="shared" si="1058"/>
        <v>31496.168000000001</v>
      </c>
      <c r="DQ94" s="162">
        <f t="shared" si="1059"/>
        <v>1</v>
      </c>
      <c r="DR94" s="190">
        <f t="shared" si="1060"/>
        <v>1</v>
      </c>
      <c r="DS94" s="190">
        <f t="shared" si="1061"/>
        <v>1</v>
      </c>
      <c r="DT94" s="190">
        <f t="shared" si="1062"/>
        <v>1</v>
      </c>
      <c r="DU94" s="190">
        <f t="shared" si="1063"/>
        <v>1</v>
      </c>
      <c r="DV94" s="200">
        <f t="shared" si="1064"/>
        <v>1</v>
      </c>
      <c r="DW94" s="210">
        <f t="shared" si="1065"/>
        <v>31496</v>
      </c>
      <c r="DX94" s="202">
        <f t="shared" si="1066"/>
        <v>0.1680000000014843</v>
      </c>
      <c r="EA94" s="461" t="s">
        <v>215</v>
      </c>
      <c r="EB94" s="538">
        <v>8.8000000000000007</v>
      </c>
      <c r="EC94" s="545" t="s">
        <v>314</v>
      </c>
      <c r="ED94" s="523" t="s">
        <v>145</v>
      </c>
      <c r="EE94" s="536">
        <v>1</v>
      </c>
      <c r="EF94" s="380">
        <v>28600</v>
      </c>
      <c r="EG94" s="381">
        <f t="shared" si="762"/>
        <v>28600</v>
      </c>
      <c r="EH94" s="162">
        <f t="shared" si="1067"/>
        <v>1</v>
      </c>
      <c r="EI94" s="190">
        <f t="shared" si="1068"/>
        <v>1</v>
      </c>
      <c r="EJ94" s="190">
        <f t="shared" si="1069"/>
        <v>1</v>
      </c>
      <c r="EK94" s="190">
        <f t="shared" si="1070"/>
        <v>1</v>
      </c>
      <c r="EL94" s="190">
        <f t="shared" si="1071"/>
        <v>1</v>
      </c>
      <c r="EM94" s="200">
        <f t="shared" si="1072"/>
        <v>1</v>
      </c>
      <c r="EN94" s="210">
        <f t="shared" si="1073"/>
        <v>28600</v>
      </c>
      <c r="EO94" s="202">
        <f t="shared" si="1074"/>
        <v>0</v>
      </c>
      <c r="ER94" s="461" t="s">
        <v>215</v>
      </c>
      <c r="ES94" s="538">
        <v>8.8000000000000007</v>
      </c>
      <c r="ET94" s="545" t="s">
        <v>314</v>
      </c>
      <c r="EU94" s="523" t="s">
        <v>145</v>
      </c>
      <c r="EV94" s="536">
        <v>1</v>
      </c>
      <c r="EW94" s="380">
        <v>22240</v>
      </c>
      <c r="EX94" s="537">
        <f t="shared" si="1075"/>
        <v>22240</v>
      </c>
      <c r="EY94" s="162">
        <f t="shared" si="1076"/>
        <v>1</v>
      </c>
      <c r="EZ94" s="190">
        <f t="shared" si="1077"/>
        <v>1</v>
      </c>
      <c r="FA94" s="190">
        <f t="shared" si="1078"/>
        <v>1</v>
      </c>
      <c r="FB94" s="190">
        <f t="shared" si="1079"/>
        <v>1</v>
      </c>
      <c r="FC94" s="190">
        <f t="shared" si="1080"/>
        <v>1</v>
      </c>
      <c r="FD94" s="200">
        <f t="shared" si="1081"/>
        <v>1</v>
      </c>
      <c r="FE94" s="210">
        <f t="shared" si="1082"/>
        <v>22240</v>
      </c>
      <c r="FF94" s="202">
        <f t="shared" si="1083"/>
        <v>0</v>
      </c>
      <c r="FI94" s="461" t="s">
        <v>215</v>
      </c>
      <c r="FJ94" s="538">
        <v>8.8000000000000007</v>
      </c>
      <c r="FK94" s="545" t="s">
        <v>314</v>
      </c>
      <c r="FL94" s="523" t="s">
        <v>145</v>
      </c>
      <c r="FM94" s="536">
        <v>1</v>
      </c>
      <c r="FN94" s="380">
        <v>16389</v>
      </c>
      <c r="FO94" s="537">
        <f t="shared" si="1084"/>
        <v>16389</v>
      </c>
      <c r="FP94" s="162">
        <f t="shared" si="1085"/>
        <v>1</v>
      </c>
      <c r="FQ94" s="190">
        <f t="shared" si="1086"/>
        <v>1</v>
      </c>
      <c r="FR94" s="190">
        <f t="shared" si="1087"/>
        <v>1</v>
      </c>
      <c r="FS94" s="190">
        <f t="shared" si="1088"/>
        <v>1</v>
      </c>
      <c r="FT94" s="190">
        <f t="shared" si="1089"/>
        <v>1</v>
      </c>
      <c r="FU94" s="200">
        <f t="shared" si="1090"/>
        <v>1</v>
      </c>
      <c r="FV94" s="210">
        <f t="shared" si="1091"/>
        <v>16389</v>
      </c>
      <c r="FW94" s="202">
        <f t="shared" si="1092"/>
        <v>0</v>
      </c>
      <c r="FZ94" s="461" t="s">
        <v>215</v>
      </c>
      <c r="GA94" s="538">
        <v>8.8000000000000007</v>
      </c>
      <c r="GB94" s="545" t="s">
        <v>314</v>
      </c>
      <c r="GC94" s="523" t="s">
        <v>145</v>
      </c>
      <c r="GD94" s="536">
        <v>1</v>
      </c>
      <c r="GE94" s="582">
        <v>28500</v>
      </c>
      <c r="GF94" s="537">
        <f t="shared" si="1093"/>
        <v>28500</v>
      </c>
      <c r="GG94" s="162">
        <f t="shared" si="1094"/>
        <v>1</v>
      </c>
      <c r="GH94" s="190">
        <f t="shared" si="1095"/>
        <v>1</v>
      </c>
      <c r="GI94" s="190">
        <f t="shared" si="1096"/>
        <v>1</v>
      </c>
      <c r="GJ94" s="190">
        <f t="shared" si="1097"/>
        <v>1</v>
      </c>
      <c r="GK94" s="190">
        <f t="shared" si="1098"/>
        <v>1</v>
      </c>
      <c r="GL94" s="200">
        <f t="shared" si="1099"/>
        <v>1</v>
      </c>
      <c r="GM94" s="210">
        <f t="shared" si="1100"/>
        <v>28500</v>
      </c>
      <c r="GN94" s="202">
        <f t="shared" si="1101"/>
        <v>0</v>
      </c>
      <c r="GQ94" s="461" t="s">
        <v>215</v>
      </c>
      <c r="GR94" s="538">
        <v>8.8000000000000007</v>
      </c>
      <c r="GS94" s="545" t="s">
        <v>314</v>
      </c>
      <c r="GT94" s="523" t="s">
        <v>145</v>
      </c>
      <c r="GU94" s="536">
        <v>1</v>
      </c>
      <c r="GV94" s="380">
        <v>15000</v>
      </c>
      <c r="GW94" s="537">
        <f t="shared" si="1102"/>
        <v>15000</v>
      </c>
      <c r="GX94" s="162">
        <f t="shared" si="1103"/>
        <v>1</v>
      </c>
      <c r="GY94" s="190">
        <f t="shared" si="1104"/>
        <v>1</v>
      </c>
      <c r="GZ94" s="190">
        <f t="shared" si="1105"/>
        <v>1</v>
      </c>
      <c r="HA94" s="190">
        <f t="shared" si="1106"/>
        <v>1</v>
      </c>
      <c r="HB94" s="190">
        <f t="shared" si="1107"/>
        <v>1</v>
      </c>
      <c r="HC94" s="200">
        <f t="shared" si="1108"/>
        <v>1</v>
      </c>
      <c r="HD94" s="210">
        <f t="shared" si="1109"/>
        <v>15000</v>
      </c>
      <c r="HE94" s="202">
        <f t="shared" si="1110"/>
        <v>0</v>
      </c>
      <c r="HH94" s="461" t="s">
        <v>215</v>
      </c>
      <c r="HI94" s="538">
        <v>8.8000000000000007</v>
      </c>
      <c r="HJ94" s="545" t="s">
        <v>314</v>
      </c>
      <c r="HK94" s="523" t="s">
        <v>145</v>
      </c>
      <c r="HL94" s="536">
        <v>1</v>
      </c>
      <c r="HM94" s="380">
        <v>85499.999999999985</v>
      </c>
      <c r="HN94" s="537">
        <f t="shared" si="1111"/>
        <v>85499.999999999985</v>
      </c>
      <c r="HO94" s="162">
        <f t="shared" si="1112"/>
        <v>1</v>
      </c>
      <c r="HP94" s="190">
        <f t="shared" si="1113"/>
        <v>1</v>
      </c>
      <c r="HQ94" s="190">
        <f t="shared" si="1114"/>
        <v>1</v>
      </c>
      <c r="HR94" s="190">
        <f t="shared" si="1115"/>
        <v>1</v>
      </c>
      <c r="HS94" s="190">
        <f t="shared" si="1116"/>
        <v>1</v>
      </c>
      <c r="HT94" s="200">
        <f t="shared" si="1117"/>
        <v>1</v>
      </c>
      <c r="HU94" s="210">
        <f t="shared" si="1118"/>
        <v>85500</v>
      </c>
      <c r="HV94" s="202">
        <f t="shared" si="1119"/>
        <v>0</v>
      </c>
      <c r="HY94" s="230"/>
      <c r="HZ94" s="171"/>
      <c r="IA94" s="205"/>
      <c r="IB94" s="228"/>
      <c r="IC94" s="207"/>
      <c r="ID94" s="229"/>
      <c r="IE94" s="209"/>
      <c r="IF94" s="209" t="e">
        <f t="shared" si="764"/>
        <v>#N/A</v>
      </c>
      <c r="IG94" s="199" t="e">
        <f t="shared" si="765"/>
        <v>#N/A</v>
      </c>
      <c r="IH94" s="200" t="e">
        <f t="shared" si="766"/>
        <v>#N/A</v>
      </c>
      <c r="II94" s="200">
        <f t="shared" si="767"/>
        <v>0</v>
      </c>
      <c r="IJ94" s="200">
        <f t="shared" si="768"/>
        <v>0</v>
      </c>
      <c r="IK94" s="200" t="e">
        <f t="shared" si="769"/>
        <v>#N/A</v>
      </c>
      <c r="IL94" s="210">
        <f t="shared" si="770"/>
        <v>0</v>
      </c>
      <c r="IM94" s="202">
        <f t="shared" si="771"/>
        <v>0</v>
      </c>
      <c r="IP94" s="230"/>
      <c r="IQ94" s="171"/>
      <c r="IR94" s="205"/>
      <c r="IS94" s="228"/>
      <c r="IT94" s="207"/>
      <c r="IU94" s="229"/>
      <c r="IV94" s="209"/>
      <c r="IW94" s="209" t="e">
        <f t="shared" si="772"/>
        <v>#N/A</v>
      </c>
      <c r="IX94" s="199" t="e">
        <f t="shared" si="773"/>
        <v>#N/A</v>
      </c>
      <c r="IY94" s="200" t="e">
        <f t="shared" si="774"/>
        <v>#N/A</v>
      </c>
      <c r="IZ94" s="200">
        <f t="shared" si="775"/>
        <v>0</v>
      </c>
      <c r="JA94" s="200">
        <f t="shared" si="776"/>
        <v>0</v>
      </c>
      <c r="JB94" s="200" t="e">
        <f t="shared" si="777"/>
        <v>#N/A</v>
      </c>
      <c r="JC94" s="210">
        <f t="shared" si="778"/>
        <v>0</v>
      </c>
      <c r="JD94" s="202">
        <f t="shared" si="779"/>
        <v>0</v>
      </c>
      <c r="JG94" s="230"/>
      <c r="JH94" s="171"/>
      <c r="JI94" s="205"/>
      <c r="JJ94" s="228"/>
      <c r="JK94" s="207"/>
      <c r="JL94" s="229"/>
      <c r="JM94" s="209"/>
      <c r="JN94" s="209" t="e">
        <f t="shared" si="780"/>
        <v>#N/A</v>
      </c>
      <c r="JO94" s="199" t="e">
        <f t="shared" si="781"/>
        <v>#N/A</v>
      </c>
      <c r="JP94" s="200" t="e">
        <f t="shared" si="782"/>
        <v>#N/A</v>
      </c>
      <c r="JQ94" s="200">
        <f t="shared" si="783"/>
        <v>0</v>
      </c>
      <c r="JR94" s="200">
        <f t="shared" si="784"/>
        <v>0</v>
      </c>
      <c r="JS94" s="200" t="e">
        <f t="shared" si="785"/>
        <v>#N/A</v>
      </c>
      <c r="JT94" s="210">
        <f t="shared" si="786"/>
        <v>0</v>
      </c>
      <c r="JU94" s="202">
        <f t="shared" si="787"/>
        <v>0</v>
      </c>
      <c r="JX94" s="230"/>
      <c r="JY94" s="171"/>
      <c r="JZ94" s="205"/>
      <c r="KA94" s="228"/>
      <c r="KB94" s="207"/>
      <c r="KC94" s="229"/>
      <c r="KD94" s="209"/>
      <c r="KE94" s="209" t="e">
        <f t="shared" si="788"/>
        <v>#N/A</v>
      </c>
      <c r="KF94" s="199" t="e">
        <f t="shared" si="789"/>
        <v>#N/A</v>
      </c>
      <c r="KG94" s="200" t="e">
        <f t="shared" si="790"/>
        <v>#N/A</v>
      </c>
      <c r="KH94" s="200">
        <f t="shared" si="791"/>
        <v>0</v>
      </c>
      <c r="KI94" s="200">
        <f t="shared" si="792"/>
        <v>0</v>
      </c>
      <c r="KJ94" s="200" t="e">
        <f t="shared" si="793"/>
        <v>#N/A</v>
      </c>
      <c r="KK94" s="210">
        <f t="shared" si="794"/>
        <v>0</v>
      </c>
      <c r="KL94" s="202">
        <f t="shared" si="795"/>
        <v>0</v>
      </c>
      <c r="KO94" s="230"/>
      <c r="KP94" s="171"/>
      <c r="KQ94" s="205"/>
      <c r="KR94" s="228"/>
      <c r="KS94" s="207"/>
      <c r="KT94" s="229"/>
      <c r="KU94" s="209"/>
      <c r="KV94" s="209" t="e">
        <f t="shared" si="796"/>
        <v>#N/A</v>
      </c>
      <c r="KW94" s="199" t="e">
        <f t="shared" si="797"/>
        <v>#N/A</v>
      </c>
      <c r="KX94" s="200" t="e">
        <f t="shared" si="798"/>
        <v>#N/A</v>
      </c>
      <c r="KY94" s="200">
        <f t="shared" si="799"/>
        <v>0</v>
      </c>
      <c r="KZ94" s="200">
        <f t="shared" si="800"/>
        <v>0</v>
      </c>
      <c r="LA94" s="200" t="e">
        <f t="shared" si="801"/>
        <v>#N/A</v>
      </c>
      <c r="LB94" s="210">
        <f t="shared" si="802"/>
        <v>0</v>
      </c>
      <c r="LC94" s="202">
        <f t="shared" si="803"/>
        <v>0</v>
      </c>
      <c r="LF94" s="230"/>
      <c r="LG94" s="171"/>
      <c r="LH94" s="205"/>
      <c r="LI94" s="228"/>
      <c r="LJ94" s="207"/>
      <c r="LK94" s="229"/>
      <c r="LL94" s="209"/>
      <c r="LM94" s="209" t="e">
        <f t="shared" si="804"/>
        <v>#N/A</v>
      </c>
      <c r="LN94" s="199" t="e">
        <f t="shared" si="805"/>
        <v>#N/A</v>
      </c>
      <c r="LO94" s="200" t="e">
        <f t="shared" si="806"/>
        <v>#N/A</v>
      </c>
      <c r="LP94" s="200">
        <f t="shared" si="807"/>
        <v>0</v>
      </c>
      <c r="LQ94" s="200">
        <f t="shared" si="808"/>
        <v>0</v>
      </c>
      <c r="LR94" s="200" t="e">
        <f t="shared" si="809"/>
        <v>#N/A</v>
      </c>
      <c r="LS94" s="210">
        <f t="shared" si="810"/>
        <v>0</v>
      </c>
      <c r="LT94" s="202">
        <f t="shared" si="811"/>
        <v>0</v>
      </c>
      <c r="LW94" s="230"/>
      <c r="LX94" s="171"/>
      <c r="LY94" s="205"/>
      <c r="LZ94" s="228"/>
      <c r="MA94" s="207"/>
      <c r="MB94" s="229"/>
      <c r="MC94" s="209"/>
      <c r="MD94" s="209" t="e">
        <f t="shared" si="812"/>
        <v>#N/A</v>
      </c>
      <c r="ME94" s="199" t="e">
        <f t="shared" si="813"/>
        <v>#N/A</v>
      </c>
      <c r="MF94" s="200" t="e">
        <f t="shared" si="814"/>
        <v>#N/A</v>
      </c>
      <c r="MG94" s="200">
        <f t="shared" si="815"/>
        <v>0</v>
      </c>
      <c r="MH94" s="200">
        <f t="shared" si="816"/>
        <v>0</v>
      </c>
      <c r="MI94" s="200" t="e">
        <f t="shared" si="817"/>
        <v>#N/A</v>
      </c>
      <c r="MJ94" s="210">
        <f t="shared" si="818"/>
        <v>0</v>
      </c>
      <c r="MK94" s="202">
        <f t="shared" si="819"/>
        <v>0</v>
      </c>
      <c r="MN94" s="230"/>
      <c r="MO94" s="171"/>
      <c r="MP94" s="205"/>
      <c r="MQ94" s="228"/>
      <c r="MR94" s="207"/>
      <c r="MS94" s="229"/>
      <c r="MT94" s="209"/>
      <c r="MU94" s="209" t="e">
        <f t="shared" si="820"/>
        <v>#N/A</v>
      </c>
      <c r="MV94" s="199" t="e">
        <f t="shared" si="821"/>
        <v>#N/A</v>
      </c>
      <c r="MW94" s="200" t="e">
        <f t="shared" si="822"/>
        <v>#N/A</v>
      </c>
      <c r="MX94" s="200">
        <f t="shared" si="823"/>
        <v>0</v>
      </c>
      <c r="MY94" s="200">
        <f t="shared" si="824"/>
        <v>0</v>
      </c>
      <c r="MZ94" s="200" t="e">
        <f t="shared" si="825"/>
        <v>#N/A</v>
      </c>
      <c r="NA94" s="210">
        <f t="shared" si="826"/>
        <v>0</v>
      </c>
      <c r="NB94" s="202">
        <f t="shared" si="827"/>
        <v>0</v>
      </c>
      <c r="NE94" s="230"/>
      <c r="NF94" s="171"/>
      <c r="NG94" s="205"/>
      <c r="NH94" s="228"/>
      <c r="NI94" s="207"/>
      <c r="NJ94" s="229"/>
      <c r="NK94" s="209"/>
      <c r="NL94" s="209" t="e">
        <f t="shared" si="828"/>
        <v>#N/A</v>
      </c>
      <c r="NM94" s="199" t="e">
        <f t="shared" si="829"/>
        <v>#N/A</v>
      </c>
      <c r="NN94" s="200" t="e">
        <f t="shared" si="830"/>
        <v>#N/A</v>
      </c>
      <c r="NO94" s="200">
        <f t="shared" si="831"/>
        <v>0</v>
      </c>
      <c r="NP94" s="200">
        <f t="shared" si="832"/>
        <v>0</v>
      </c>
      <c r="NQ94" s="200" t="e">
        <f t="shared" si="833"/>
        <v>#N/A</v>
      </c>
      <c r="NR94" s="210">
        <f t="shared" si="834"/>
        <v>0</v>
      </c>
      <c r="NS94" s="202">
        <f t="shared" si="835"/>
        <v>0</v>
      </c>
      <c r="NV94" s="230"/>
      <c r="NW94" s="171"/>
      <c r="NX94" s="205"/>
      <c r="NY94" s="228"/>
      <c r="NZ94" s="207"/>
      <c r="OA94" s="229"/>
      <c r="OB94" s="209"/>
      <c r="OC94" s="209" t="e">
        <f t="shared" si="836"/>
        <v>#N/A</v>
      </c>
      <c r="OD94" s="199" t="e">
        <f t="shared" si="837"/>
        <v>#N/A</v>
      </c>
      <c r="OE94" s="200" t="e">
        <f t="shared" si="838"/>
        <v>#N/A</v>
      </c>
      <c r="OF94" s="200">
        <f t="shared" si="839"/>
        <v>0</v>
      </c>
      <c r="OG94" s="200">
        <f t="shared" si="840"/>
        <v>0</v>
      </c>
      <c r="OH94" s="200" t="e">
        <f t="shared" si="841"/>
        <v>#N/A</v>
      </c>
      <c r="OI94" s="210">
        <f t="shared" si="842"/>
        <v>0</v>
      </c>
      <c r="OJ94" s="202">
        <f t="shared" si="843"/>
        <v>0</v>
      </c>
      <c r="OM94" s="230"/>
      <c r="ON94" s="171"/>
      <c r="OO94" s="205"/>
      <c r="OP94" s="228"/>
      <c r="OQ94" s="207"/>
      <c r="OR94" s="229"/>
      <c r="OS94" s="209"/>
      <c r="OT94" s="209" t="e">
        <f t="shared" si="844"/>
        <v>#N/A</v>
      </c>
      <c r="OU94" s="199" t="e">
        <f t="shared" si="845"/>
        <v>#N/A</v>
      </c>
      <c r="OV94" s="200" t="e">
        <f t="shared" si="846"/>
        <v>#N/A</v>
      </c>
      <c r="OW94" s="200">
        <f t="shared" si="847"/>
        <v>0</v>
      </c>
      <c r="OX94" s="200">
        <f t="shared" si="848"/>
        <v>0</v>
      </c>
      <c r="OY94" s="200" t="e">
        <f t="shared" si="849"/>
        <v>#N/A</v>
      </c>
      <c r="OZ94" s="210">
        <f t="shared" si="850"/>
        <v>0</v>
      </c>
      <c r="PA94" s="202">
        <f t="shared" si="851"/>
        <v>0</v>
      </c>
      <c r="PD94" s="230"/>
      <c r="PE94" s="171"/>
      <c r="PF94" s="205"/>
      <c r="PG94" s="228"/>
      <c r="PH94" s="207"/>
      <c r="PI94" s="229"/>
      <c r="PJ94" s="209"/>
      <c r="PK94" s="209" t="e">
        <f t="shared" si="852"/>
        <v>#N/A</v>
      </c>
      <c r="PL94" s="199" t="e">
        <f t="shared" si="853"/>
        <v>#N/A</v>
      </c>
      <c r="PM94" s="200" t="e">
        <f t="shared" si="854"/>
        <v>#N/A</v>
      </c>
      <c r="PN94" s="200">
        <f t="shared" si="855"/>
        <v>0</v>
      </c>
      <c r="PO94" s="200">
        <f t="shared" si="856"/>
        <v>0</v>
      </c>
      <c r="PP94" s="200" t="e">
        <f t="shared" si="857"/>
        <v>#N/A</v>
      </c>
      <c r="PQ94" s="210">
        <f t="shared" si="858"/>
        <v>0</v>
      </c>
      <c r="PR94" s="202">
        <f t="shared" si="859"/>
        <v>0</v>
      </c>
      <c r="PU94" s="230"/>
      <c r="PV94" s="171"/>
      <c r="PW94" s="205"/>
      <c r="PX94" s="228"/>
      <c r="PY94" s="207"/>
      <c r="PZ94" s="229"/>
      <c r="QA94" s="209"/>
      <c r="QB94" s="209" t="e">
        <f t="shared" si="860"/>
        <v>#N/A</v>
      </c>
      <c r="QC94" s="199" t="e">
        <f t="shared" si="861"/>
        <v>#N/A</v>
      </c>
      <c r="QD94" s="200" t="e">
        <f t="shared" si="862"/>
        <v>#N/A</v>
      </c>
      <c r="QE94" s="200">
        <f t="shared" si="863"/>
        <v>0</v>
      </c>
      <c r="QF94" s="200">
        <f t="shared" si="864"/>
        <v>0</v>
      </c>
      <c r="QG94" s="200" t="e">
        <f t="shared" si="865"/>
        <v>#N/A</v>
      </c>
      <c r="QH94" s="210">
        <f t="shared" si="866"/>
        <v>0</v>
      </c>
      <c r="QI94" s="202">
        <f t="shared" si="867"/>
        <v>0</v>
      </c>
      <c r="QL94" s="230"/>
      <c r="QM94" s="171"/>
      <c r="QN94" s="205"/>
      <c r="QO94" s="228"/>
      <c r="QP94" s="207"/>
      <c r="QQ94" s="229"/>
      <c r="QR94" s="209"/>
      <c r="QS94" s="209" t="e">
        <f t="shared" si="868"/>
        <v>#N/A</v>
      </c>
      <c r="QT94" s="199" t="e">
        <f t="shared" si="869"/>
        <v>#N/A</v>
      </c>
      <c r="QU94" s="200" t="e">
        <f t="shared" si="870"/>
        <v>#N/A</v>
      </c>
      <c r="QV94" s="200">
        <f t="shared" si="871"/>
        <v>0</v>
      </c>
      <c r="QW94" s="200">
        <f t="shared" si="872"/>
        <v>0</v>
      </c>
      <c r="QX94" s="200" t="e">
        <f t="shared" si="873"/>
        <v>#N/A</v>
      </c>
      <c r="QY94" s="210">
        <f t="shared" si="874"/>
        <v>0</v>
      </c>
      <c r="QZ94" s="202">
        <f t="shared" si="875"/>
        <v>0</v>
      </c>
      <c r="RC94" s="230"/>
      <c r="RD94" s="171"/>
      <c r="RE94" s="205"/>
      <c r="RF94" s="228"/>
      <c r="RG94" s="207"/>
      <c r="RH94" s="229"/>
      <c r="RI94" s="209"/>
      <c r="RJ94" s="209" t="e">
        <f t="shared" si="876"/>
        <v>#N/A</v>
      </c>
      <c r="RK94" s="199" t="e">
        <f t="shared" si="877"/>
        <v>#N/A</v>
      </c>
      <c r="RL94" s="200" t="e">
        <f t="shared" si="878"/>
        <v>#N/A</v>
      </c>
      <c r="RM94" s="200">
        <f t="shared" si="879"/>
        <v>0</v>
      </c>
      <c r="RN94" s="200">
        <f t="shared" si="880"/>
        <v>0</v>
      </c>
      <c r="RO94" s="200" t="e">
        <f t="shared" si="881"/>
        <v>#N/A</v>
      </c>
      <c r="RP94" s="210">
        <f t="shared" si="882"/>
        <v>0</v>
      </c>
      <c r="RQ94" s="202">
        <f t="shared" si="883"/>
        <v>0</v>
      </c>
      <c r="RT94" s="230"/>
      <c r="RU94" s="171"/>
      <c r="RV94" s="205"/>
      <c r="RW94" s="228"/>
      <c r="RX94" s="207"/>
      <c r="RY94" s="229"/>
      <c r="RZ94" s="209"/>
      <c r="SA94" s="209" t="e">
        <f t="shared" si="884"/>
        <v>#N/A</v>
      </c>
      <c r="SB94" s="199" t="e">
        <f t="shared" si="885"/>
        <v>#N/A</v>
      </c>
      <c r="SC94" s="200" t="e">
        <f t="shared" si="886"/>
        <v>#N/A</v>
      </c>
      <c r="SD94" s="200">
        <f t="shared" si="887"/>
        <v>0</v>
      </c>
      <c r="SE94" s="200">
        <f t="shared" si="888"/>
        <v>0</v>
      </c>
      <c r="SF94" s="200" t="e">
        <f t="shared" si="889"/>
        <v>#N/A</v>
      </c>
      <c r="SG94" s="210">
        <f t="shared" si="890"/>
        <v>0</v>
      </c>
      <c r="SH94" s="202">
        <f t="shared" si="891"/>
        <v>0</v>
      </c>
      <c r="SK94" s="230"/>
      <c r="SL94" s="171"/>
      <c r="SM94" s="205"/>
      <c r="SN94" s="228"/>
      <c r="SO94" s="207"/>
      <c r="SP94" s="229"/>
      <c r="SQ94" s="209"/>
      <c r="SR94" s="209" t="e">
        <f t="shared" si="892"/>
        <v>#N/A</v>
      </c>
      <c r="SS94" s="199" t="e">
        <f t="shared" si="893"/>
        <v>#N/A</v>
      </c>
      <c r="ST94" s="200" t="e">
        <f t="shared" si="894"/>
        <v>#N/A</v>
      </c>
      <c r="SU94" s="200">
        <f t="shared" si="895"/>
        <v>0</v>
      </c>
      <c r="SV94" s="200">
        <f t="shared" si="896"/>
        <v>0</v>
      </c>
      <c r="SW94" s="200" t="e">
        <f t="shared" si="897"/>
        <v>#N/A</v>
      </c>
      <c r="SX94" s="210">
        <f t="shared" si="898"/>
        <v>0</v>
      </c>
      <c r="SY94" s="202">
        <f t="shared" si="899"/>
        <v>0</v>
      </c>
    </row>
    <row r="95" spans="2:519" ht="146.25" customHeight="1" thickTop="1" thickBot="1">
      <c r="B95" s="203" t="s">
        <v>215</v>
      </c>
      <c r="C95" s="230">
        <v>8.9</v>
      </c>
      <c r="D95" s="171" t="s">
        <v>315</v>
      </c>
      <c r="E95" s="205" t="s">
        <v>222</v>
      </c>
      <c r="F95" s="228">
        <v>1</v>
      </c>
      <c r="G95" s="207">
        <v>0</v>
      </c>
      <c r="H95" s="229">
        <f t="shared" si="1010"/>
        <v>0</v>
      </c>
      <c r="I95" s="646"/>
      <c r="L95" s="375" t="s">
        <v>215</v>
      </c>
      <c r="M95" s="403">
        <v>8.9</v>
      </c>
      <c r="N95" s="415" t="s">
        <v>315</v>
      </c>
      <c r="O95" s="378" t="s">
        <v>222</v>
      </c>
      <c r="P95" s="401">
        <v>1</v>
      </c>
      <c r="Q95" s="380">
        <v>135000</v>
      </c>
      <c r="R95" s="402">
        <f t="shared" si="1011"/>
        <v>135000</v>
      </c>
      <c r="S95" s="162">
        <f t="shared" si="1012"/>
        <v>1</v>
      </c>
      <c r="T95" s="190">
        <f t="shared" si="756"/>
        <v>1</v>
      </c>
      <c r="U95" s="190">
        <f t="shared" si="763"/>
        <v>1</v>
      </c>
      <c r="V95" s="190">
        <f t="shared" si="757"/>
        <v>1</v>
      </c>
      <c r="W95" s="190">
        <f t="shared" si="758"/>
        <v>1</v>
      </c>
      <c r="X95" s="200">
        <f t="shared" si="759"/>
        <v>1</v>
      </c>
      <c r="Y95" s="210">
        <f t="shared" si="760"/>
        <v>135000</v>
      </c>
      <c r="Z95" s="202">
        <f t="shared" si="761"/>
        <v>0</v>
      </c>
      <c r="AA95" s="185"/>
      <c r="AB95" s="185"/>
      <c r="AC95" s="375" t="s">
        <v>215</v>
      </c>
      <c r="AD95" s="403">
        <v>8.9</v>
      </c>
      <c r="AE95" s="415" t="s">
        <v>315</v>
      </c>
      <c r="AF95" s="378" t="s">
        <v>222</v>
      </c>
      <c r="AG95" s="401">
        <v>1</v>
      </c>
      <c r="AH95" s="380">
        <v>80925</v>
      </c>
      <c r="AI95" s="402">
        <f t="shared" si="1013"/>
        <v>80925</v>
      </c>
      <c r="AJ95" s="162">
        <f t="shared" si="1014"/>
        <v>1</v>
      </c>
      <c r="AK95" s="190">
        <f t="shared" si="1015"/>
        <v>1</v>
      </c>
      <c r="AL95" s="190">
        <f t="shared" si="1016"/>
        <v>1</v>
      </c>
      <c r="AM95" s="190">
        <f t="shared" si="1017"/>
        <v>1</v>
      </c>
      <c r="AN95" s="190">
        <f t="shared" si="1018"/>
        <v>1</v>
      </c>
      <c r="AO95" s="200">
        <f t="shared" si="1019"/>
        <v>1</v>
      </c>
      <c r="AP95" s="210">
        <f t="shared" si="1020"/>
        <v>80925</v>
      </c>
      <c r="AQ95" s="202">
        <f t="shared" si="1021"/>
        <v>0</v>
      </c>
      <c r="AR95" s="185"/>
      <c r="AS95" s="185"/>
      <c r="AT95" s="461" t="s">
        <v>215</v>
      </c>
      <c r="AU95" s="478">
        <v>8.9</v>
      </c>
      <c r="AV95" s="171" t="s">
        <v>315</v>
      </c>
      <c r="AW95" s="463" t="s">
        <v>222</v>
      </c>
      <c r="AX95" s="464">
        <v>1</v>
      </c>
      <c r="AY95" s="455">
        <v>67500</v>
      </c>
      <c r="AZ95" s="466">
        <f t="shared" si="1022"/>
        <v>67500</v>
      </c>
      <c r="BA95" s="162">
        <f t="shared" si="1023"/>
        <v>1</v>
      </c>
      <c r="BB95" s="190">
        <f t="shared" si="1024"/>
        <v>1</v>
      </c>
      <c r="BC95" s="190">
        <f t="shared" si="1025"/>
        <v>1</v>
      </c>
      <c r="BD95" s="190">
        <f t="shared" si="1026"/>
        <v>1</v>
      </c>
      <c r="BE95" s="190">
        <f t="shared" si="1027"/>
        <v>1</v>
      </c>
      <c r="BF95" s="200">
        <f t="shared" si="1028"/>
        <v>1</v>
      </c>
      <c r="BG95" s="210">
        <f t="shared" si="1029"/>
        <v>67500</v>
      </c>
      <c r="BH95" s="202">
        <f t="shared" si="1030"/>
        <v>0</v>
      </c>
      <c r="BK95" s="461" t="s">
        <v>215</v>
      </c>
      <c r="BL95" s="538">
        <v>8.9</v>
      </c>
      <c r="BM95" s="545" t="s">
        <v>315</v>
      </c>
      <c r="BN95" s="523" t="s">
        <v>222</v>
      </c>
      <c r="BO95" s="536">
        <v>1</v>
      </c>
      <c r="BP95" s="380">
        <v>37019.174999999996</v>
      </c>
      <c r="BQ95" s="537">
        <f t="shared" si="1031"/>
        <v>37019.174999999996</v>
      </c>
      <c r="BR95" s="162">
        <f t="shared" si="1032"/>
        <v>1</v>
      </c>
      <c r="BS95" s="190">
        <f t="shared" si="1033"/>
        <v>1</v>
      </c>
      <c r="BT95" s="190">
        <f t="shared" si="1034"/>
        <v>1</v>
      </c>
      <c r="BU95" s="190">
        <f t="shared" si="1035"/>
        <v>1</v>
      </c>
      <c r="BV95" s="190">
        <f t="shared" si="1036"/>
        <v>1</v>
      </c>
      <c r="BW95" s="200">
        <f t="shared" si="1037"/>
        <v>1</v>
      </c>
      <c r="BX95" s="210">
        <f t="shared" si="1038"/>
        <v>37019</v>
      </c>
      <c r="BY95" s="202">
        <f t="shared" si="1039"/>
        <v>0.17499999999563443</v>
      </c>
      <c r="CB95" s="461" t="s">
        <v>215</v>
      </c>
      <c r="CC95" s="538">
        <v>8.9</v>
      </c>
      <c r="CD95" s="545" t="s">
        <v>315</v>
      </c>
      <c r="CE95" s="523" t="s">
        <v>222</v>
      </c>
      <c r="CF95" s="536">
        <v>1</v>
      </c>
      <c r="CG95" s="380">
        <v>130000</v>
      </c>
      <c r="CH95" s="537">
        <f t="shared" si="1040"/>
        <v>130000</v>
      </c>
      <c r="CI95" s="162">
        <f t="shared" si="1041"/>
        <v>1</v>
      </c>
      <c r="CJ95" s="190">
        <f t="shared" si="1042"/>
        <v>1</v>
      </c>
      <c r="CK95" s="190">
        <f t="shared" si="1043"/>
        <v>1</v>
      </c>
      <c r="CL95" s="190">
        <f t="shared" si="1044"/>
        <v>1</v>
      </c>
      <c r="CM95" s="190">
        <f t="shared" si="1045"/>
        <v>1</v>
      </c>
      <c r="CN95" s="200">
        <f t="shared" si="1046"/>
        <v>1</v>
      </c>
      <c r="CO95" s="210">
        <f t="shared" si="1047"/>
        <v>130000</v>
      </c>
      <c r="CP95" s="202">
        <f t="shared" si="1048"/>
        <v>0</v>
      </c>
      <c r="CS95" s="461" t="s">
        <v>215</v>
      </c>
      <c r="CT95" s="538">
        <v>8.9</v>
      </c>
      <c r="CU95" s="545" t="s">
        <v>315</v>
      </c>
      <c r="CV95" s="523" t="s">
        <v>222</v>
      </c>
      <c r="CW95" s="536">
        <v>1</v>
      </c>
      <c r="CX95" s="565">
        <v>52015</v>
      </c>
      <c r="CY95" s="537">
        <f t="shared" si="1049"/>
        <v>52015</v>
      </c>
      <c r="CZ95" s="162">
        <f t="shared" si="1050"/>
        <v>1</v>
      </c>
      <c r="DA95" s="190">
        <f t="shared" si="1051"/>
        <v>1</v>
      </c>
      <c r="DB95" s="190">
        <f t="shared" si="1052"/>
        <v>1</v>
      </c>
      <c r="DC95" s="190">
        <f t="shared" si="1053"/>
        <v>1</v>
      </c>
      <c r="DD95" s="190">
        <f t="shared" si="1054"/>
        <v>1</v>
      </c>
      <c r="DE95" s="200">
        <f t="shared" si="1055"/>
        <v>1</v>
      </c>
      <c r="DF95" s="210">
        <f t="shared" si="1056"/>
        <v>52015</v>
      </c>
      <c r="DG95" s="202">
        <f t="shared" si="1057"/>
        <v>0</v>
      </c>
      <c r="DJ95" s="461" t="s">
        <v>215</v>
      </c>
      <c r="DK95" s="538">
        <v>8.9</v>
      </c>
      <c r="DL95" s="545" t="s">
        <v>315</v>
      </c>
      <c r="DM95" s="523" t="s">
        <v>222</v>
      </c>
      <c r="DN95" s="536">
        <v>1</v>
      </c>
      <c r="DO95" s="380">
        <v>61179.28</v>
      </c>
      <c r="DP95" s="537">
        <f t="shared" si="1058"/>
        <v>61179.28</v>
      </c>
      <c r="DQ95" s="162">
        <f t="shared" si="1059"/>
        <v>1</v>
      </c>
      <c r="DR95" s="190">
        <f t="shared" si="1060"/>
        <v>1</v>
      </c>
      <c r="DS95" s="190">
        <f t="shared" si="1061"/>
        <v>1</v>
      </c>
      <c r="DT95" s="190">
        <f t="shared" si="1062"/>
        <v>1</v>
      </c>
      <c r="DU95" s="190">
        <f t="shared" si="1063"/>
        <v>1</v>
      </c>
      <c r="DV95" s="200">
        <f t="shared" si="1064"/>
        <v>1</v>
      </c>
      <c r="DW95" s="210">
        <f t="shared" si="1065"/>
        <v>61179</v>
      </c>
      <c r="DX95" s="202">
        <f t="shared" si="1066"/>
        <v>0.27999999999883585</v>
      </c>
      <c r="EA95" s="461" t="s">
        <v>215</v>
      </c>
      <c r="EB95" s="538">
        <v>8.9</v>
      </c>
      <c r="EC95" s="545" t="s">
        <v>315</v>
      </c>
      <c r="ED95" s="523" t="s">
        <v>222</v>
      </c>
      <c r="EE95" s="536">
        <v>1</v>
      </c>
      <c r="EF95" s="380">
        <v>45500</v>
      </c>
      <c r="EG95" s="381">
        <f t="shared" si="762"/>
        <v>45500</v>
      </c>
      <c r="EH95" s="162">
        <f t="shared" si="1067"/>
        <v>1</v>
      </c>
      <c r="EI95" s="190">
        <f t="shared" si="1068"/>
        <v>1</v>
      </c>
      <c r="EJ95" s="190">
        <f t="shared" si="1069"/>
        <v>1</v>
      </c>
      <c r="EK95" s="190">
        <f t="shared" si="1070"/>
        <v>1</v>
      </c>
      <c r="EL95" s="190">
        <f t="shared" si="1071"/>
        <v>1</v>
      </c>
      <c r="EM95" s="200">
        <f t="shared" si="1072"/>
        <v>1</v>
      </c>
      <c r="EN95" s="210">
        <f t="shared" si="1073"/>
        <v>45500</v>
      </c>
      <c r="EO95" s="202">
        <f t="shared" si="1074"/>
        <v>0</v>
      </c>
      <c r="ER95" s="461" t="s">
        <v>215</v>
      </c>
      <c r="ES95" s="538">
        <v>8.9</v>
      </c>
      <c r="ET95" s="545" t="s">
        <v>315</v>
      </c>
      <c r="EU95" s="523" t="s">
        <v>222</v>
      </c>
      <c r="EV95" s="536">
        <v>1</v>
      </c>
      <c r="EW95" s="380">
        <v>36835</v>
      </c>
      <c r="EX95" s="537">
        <f t="shared" si="1075"/>
        <v>36835</v>
      </c>
      <c r="EY95" s="162">
        <f t="shared" si="1076"/>
        <v>1</v>
      </c>
      <c r="EZ95" s="190">
        <f t="shared" si="1077"/>
        <v>1</v>
      </c>
      <c r="FA95" s="190">
        <f t="shared" si="1078"/>
        <v>1</v>
      </c>
      <c r="FB95" s="190">
        <f t="shared" si="1079"/>
        <v>1</v>
      </c>
      <c r="FC95" s="190">
        <f t="shared" si="1080"/>
        <v>1</v>
      </c>
      <c r="FD95" s="200">
        <f t="shared" si="1081"/>
        <v>1</v>
      </c>
      <c r="FE95" s="210">
        <f t="shared" si="1082"/>
        <v>36835</v>
      </c>
      <c r="FF95" s="202">
        <f t="shared" si="1083"/>
        <v>0</v>
      </c>
      <c r="FI95" s="461" t="s">
        <v>215</v>
      </c>
      <c r="FJ95" s="538">
        <v>8.9</v>
      </c>
      <c r="FK95" s="545" t="s">
        <v>315</v>
      </c>
      <c r="FL95" s="523" t="s">
        <v>222</v>
      </c>
      <c r="FM95" s="536">
        <v>1</v>
      </c>
      <c r="FN95" s="380">
        <v>59639</v>
      </c>
      <c r="FO95" s="537">
        <f t="shared" si="1084"/>
        <v>59639</v>
      </c>
      <c r="FP95" s="162">
        <f t="shared" si="1085"/>
        <v>1</v>
      </c>
      <c r="FQ95" s="190">
        <f t="shared" si="1086"/>
        <v>1</v>
      </c>
      <c r="FR95" s="190">
        <f t="shared" si="1087"/>
        <v>1</v>
      </c>
      <c r="FS95" s="190">
        <f t="shared" si="1088"/>
        <v>1</v>
      </c>
      <c r="FT95" s="190">
        <f t="shared" si="1089"/>
        <v>1</v>
      </c>
      <c r="FU95" s="200">
        <f t="shared" si="1090"/>
        <v>1</v>
      </c>
      <c r="FV95" s="210">
        <f t="shared" si="1091"/>
        <v>59639</v>
      </c>
      <c r="FW95" s="202">
        <f t="shared" si="1092"/>
        <v>0</v>
      </c>
      <c r="FZ95" s="461" t="s">
        <v>215</v>
      </c>
      <c r="GA95" s="538">
        <v>8.9</v>
      </c>
      <c r="GB95" s="545" t="s">
        <v>315</v>
      </c>
      <c r="GC95" s="523" t="s">
        <v>222</v>
      </c>
      <c r="GD95" s="536">
        <v>1</v>
      </c>
      <c r="GE95" s="582">
        <v>75000</v>
      </c>
      <c r="GF95" s="537">
        <f t="shared" si="1093"/>
        <v>75000</v>
      </c>
      <c r="GG95" s="162">
        <f t="shared" si="1094"/>
        <v>1</v>
      </c>
      <c r="GH95" s="190">
        <f t="shared" si="1095"/>
        <v>1</v>
      </c>
      <c r="GI95" s="190">
        <f t="shared" si="1096"/>
        <v>1</v>
      </c>
      <c r="GJ95" s="190">
        <f t="shared" si="1097"/>
        <v>1</v>
      </c>
      <c r="GK95" s="190">
        <f t="shared" si="1098"/>
        <v>1</v>
      </c>
      <c r="GL95" s="200">
        <f t="shared" si="1099"/>
        <v>1</v>
      </c>
      <c r="GM95" s="210">
        <f t="shared" si="1100"/>
        <v>75000</v>
      </c>
      <c r="GN95" s="202">
        <f t="shared" si="1101"/>
        <v>0</v>
      </c>
      <c r="GQ95" s="461" t="s">
        <v>215</v>
      </c>
      <c r="GR95" s="538">
        <v>8.9</v>
      </c>
      <c r="GS95" s="545" t="s">
        <v>315</v>
      </c>
      <c r="GT95" s="523" t="s">
        <v>222</v>
      </c>
      <c r="GU95" s="536">
        <v>1</v>
      </c>
      <c r="GV95" s="380">
        <v>120000</v>
      </c>
      <c r="GW95" s="537">
        <f t="shared" si="1102"/>
        <v>120000</v>
      </c>
      <c r="GX95" s="162">
        <f t="shared" si="1103"/>
        <v>1</v>
      </c>
      <c r="GY95" s="190">
        <f t="shared" si="1104"/>
        <v>1</v>
      </c>
      <c r="GZ95" s="190">
        <f t="shared" si="1105"/>
        <v>1</v>
      </c>
      <c r="HA95" s="190">
        <f t="shared" si="1106"/>
        <v>1</v>
      </c>
      <c r="HB95" s="190">
        <f t="shared" si="1107"/>
        <v>1</v>
      </c>
      <c r="HC95" s="200">
        <f t="shared" si="1108"/>
        <v>1</v>
      </c>
      <c r="HD95" s="210">
        <f t="shared" si="1109"/>
        <v>120000</v>
      </c>
      <c r="HE95" s="202">
        <f t="shared" si="1110"/>
        <v>0</v>
      </c>
      <c r="HH95" s="461" t="s">
        <v>215</v>
      </c>
      <c r="HI95" s="538">
        <v>8.9</v>
      </c>
      <c r="HJ95" s="545" t="s">
        <v>315</v>
      </c>
      <c r="HK95" s="523" t="s">
        <v>222</v>
      </c>
      <c r="HL95" s="536">
        <v>1</v>
      </c>
      <c r="HM95" s="380">
        <v>170999.99999999997</v>
      </c>
      <c r="HN95" s="537">
        <f t="shared" si="1111"/>
        <v>170999.99999999997</v>
      </c>
      <c r="HO95" s="162">
        <f t="shared" si="1112"/>
        <v>1</v>
      </c>
      <c r="HP95" s="190">
        <f t="shared" si="1113"/>
        <v>1</v>
      </c>
      <c r="HQ95" s="190">
        <f t="shared" si="1114"/>
        <v>1</v>
      </c>
      <c r="HR95" s="190">
        <f t="shared" si="1115"/>
        <v>1</v>
      </c>
      <c r="HS95" s="190">
        <f t="shared" si="1116"/>
        <v>1</v>
      </c>
      <c r="HT95" s="200">
        <f t="shared" si="1117"/>
        <v>1</v>
      </c>
      <c r="HU95" s="210">
        <f t="shared" si="1118"/>
        <v>171000</v>
      </c>
      <c r="HV95" s="202">
        <f t="shared" si="1119"/>
        <v>0</v>
      </c>
      <c r="HY95" s="230"/>
      <c r="HZ95" s="171"/>
      <c r="IA95" s="205"/>
      <c r="IB95" s="228"/>
      <c r="IC95" s="207"/>
      <c r="ID95" s="229"/>
      <c r="IE95" s="209"/>
      <c r="IF95" s="209" t="e">
        <f t="shared" si="764"/>
        <v>#N/A</v>
      </c>
      <c r="IG95" s="199" t="e">
        <f t="shared" si="765"/>
        <v>#N/A</v>
      </c>
      <c r="IH95" s="200" t="e">
        <f t="shared" si="766"/>
        <v>#N/A</v>
      </c>
      <c r="II95" s="200">
        <f t="shared" si="767"/>
        <v>0</v>
      </c>
      <c r="IJ95" s="200">
        <f t="shared" si="768"/>
        <v>0</v>
      </c>
      <c r="IK95" s="200" t="e">
        <f t="shared" si="769"/>
        <v>#N/A</v>
      </c>
      <c r="IL95" s="210">
        <f t="shared" si="770"/>
        <v>0</v>
      </c>
      <c r="IM95" s="202">
        <f t="shared" si="771"/>
        <v>0</v>
      </c>
      <c r="IP95" s="230"/>
      <c r="IQ95" s="171"/>
      <c r="IR95" s="205"/>
      <c r="IS95" s="228"/>
      <c r="IT95" s="207"/>
      <c r="IU95" s="229"/>
      <c r="IV95" s="209"/>
      <c r="IW95" s="209" t="e">
        <f t="shared" si="772"/>
        <v>#N/A</v>
      </c>
      <c r="IX95" s="199" t="e">
        <f t="shared" si="773"/>
        <v>#N/A</v>
      </c>
      <c r="IY95" s="200" t="e">
        <f t="shared" si="774"/>
        <v>#N/A</v>
      </c>
      <c r="IZ95" s="200">
        <f t="shared" si="775"/>
        <v>0</v>
      </c>
      <c r="JA95" s="200">
        <f t="shared" si="776"/>
        <v>0</v>
      </c>
      <c r="JB95" s="200" t="e">
        <f t="shared" si="777"/>
        <v>#N/A</v>
      </c>
      <c r="JC95" s="210">
        <f t="shared" si="778"/>
        <v>0</v>
      </c>
      <c r="JD95" s="202">
        <f t="shared" si="779"/>
        <v>0</v>
      </c>
      <c r="JG95" s="230"/>
      <c r="JH95" s="171"/>
      <c r="JI95" s="205"/>
      <c r="JJ95" s="228"/>
      <c r="JK95" s="207"/>
      <c r="JL95" s="229"/>
      <c r="JM95" s="209"/>
      <c r="JN95" s="209" t="e">
        <f t="shared" si="780"/>
        <v>#N/A</v>
      </c>
      <c r="JO95" s="199" t="e">
        <f t="shared" si="781"/>
        <v>#N/A</v>
      </c>
      <c r="JP95" s="200" t="e">
        <f t="shared" si="782"/>
        <v>#N/A</v>
      </c>
      <c r="JQ95" s="200">
        <f t="shared" si="783"/>
        <v>0</v>
      </c>
      <c r="JR95" s="200">
        <f t="shared" si="784"/>
        <v>0</v>
      </c>
      <c r="JS95" s="200" t="e">
        <f t="shared" si="785"/>
        <v>#N/A</v>
      </c>
      <c r="JT95" s="210">
        <f t="shared" si="786"/>
        <v>0</v>
      </c>
      <c r="JU95" s="202">
        <f t="shared" si="787"/>
        <v>0</v>
      </c>
      <c r="JX95" s="230"/>
      <c r="JY95" s="171"/>
      <c r="JZ95" s="205"/>
      <c r="KA95" s="228"/>
      <c r="KB95" s="207"/>
      <c r="KC95" s="229"/>
      <c r="KD95" s="209"/>
      <c r="KE95" s="209" t="e">
        <f t="shared" si="788"/>
        <v>#N/A</v>
      </c>
      <c r="KF95" s="199" t="e">
        <f t="shared" si="789"/>
        <v>#N/A</v>
      </c>
      <c r="KG95" s="200" t="e">
        <f t="shared" si="790"/>
        <v>#N/A</v>
      </c>
      <c r="KH95" s="200">
        <f t="shared" si="791"/>
        <v>0</v>
      </c>
      <c r="KI95" s="200">
        <f t="shared" si="792"/>
        <v>0</v>
      </c>
      <c r="KJ95" s="200" t="e">
        <f t="shared" si="793"/>
        <v>#N/A</v>
      </c>
      <c r="KK95" s="210">
        <f t="shared" si="794"/>
        <v>0</v>
      </c>
      <c r="KL95" s="202">
        <f t="shared" si="795"/>
        <v>0</v>
      </c>
      <c r="KO95" s="230"/>
      <c r="KP95" s="171"/>
      <c r="KQ95" s="205"/>
      <c r="KR95" s="228"/>
      <c r="KS95" s="207"/>
      <c r="KT95" s="229"/>
      <c r="KU95" s="209"/>
      <c r="KV95" s="209" t="e">
        <f t="shared" si="796"/>
        <v>#N/A</v>
      </c>
      <c r="KW95" s="199" t="e">
        <f t="shared" si="797"/>
        <v>#N/A</v>
      </c>
      <c r="KX95" s="200" t="e">
        <f t="shared" si="798"/>
        <v>#N/A</v>
      </c>
      <c r="KY95" s="200">
        <f t="shared" si="799"/>
        <v>0</v>
      </c>
      <c r="KZ95" s="200">
        <f t="shared" si="800"/>
        <v>0</v>
      </c>
      <c r="LA95" s="200" t="e">
        <f t="shared" si="801"/>
        <v>#N/A</v>
      </c>
      <c r="LB95" s="210">
        <f t="shared" si="802"/>
        <v>0</v>
      </c>
      <c r="LC95" s="202">
        <f t="shared" si="803"/>
        <v>0</v>
      </c>
      <c r="LF95" s="230"/>
      <c r="LG95" s="171"/>
      <c r="LH95" s="205"/>
      <c r="LI95" s="228"/>
      <c r="LJ95" s="207"/>
      <c r="LK95" s="229"/>
      <c r="LL95" s="209"/>
      <c r="LM95" s="209" t="e">
        <f t="shared" si="804"/>
        <v>#N/A</v>
      </c>
      <c r="LN95" s="199" t="e">
        <f t="shared" si="805"/>
        <v>#N/A</v>
      </c>
      <c r="LO95" s="200" t="e">
        <f t="shared" si="806"/>
        <v>#N/A</v>
      </c>
      <c r="LP95" s="200">
        <f t="shared" si="807"/>
        <v>0</v>
      </c>
      <c r="LQ95" s="200">
        <f t="shared" si="808"/>
        <v>0</v>
      </c>
      <c r="LR95" s="200" t="e">
        <f t="shared" si="809"/>
        <v>#N/A</v>
      </c>
      <c r="LS95" s="210">
        <f t="shared" si="810"/>
        <v>0</v>
      </c>
      <c r="LT95" s="202">
        <f t="shared" si="811"/>
        <v>0</v>
      </c>
      <c r="LW95" s="230"/>
      <c r="LX95" s="171"/>
      <c r="LY95" s="205"/>
      <c r="LZ95" s="228"/>
      <c r="MA95" s="207"/>
      <c r="MB95" s="229"/>
      <c r="MC95" s="209"/>
      <c r="MD95" s="209" t="e">
        <f t="shared" si="812"/>
        <v>#N/A</v>
      </c>
      <c r="ME95" s="199" t="e">
        <f t="shared" si="813"/>
        <v>#N/A</v>
      </c>
      <c r="MF95" s="200" t="e">
        <f t="shared" si="814"/>
        <v>#N/A</v>
      </c>
      <c r="MG95" s="200">
        <f t="shared" si="815"/>
        <v>0</v>
      </c>
      <c r="MH95" s="200">
        <f t="shared" si="816"/>
        <v>0</v>
      </c>
      <c r="MI95" s="200" t="e">
        <f t="shared" si="817"/>
        <v>#N/A</v>
      </c>
      <c r="MJ95" s="210">
        <f t="shared" si="818"/>
        <v>0</v>
      </c>
      <c r="MK95" s="202">
        <f t="shared" si="819"/>
        <v>0</v>
      </c>
      <c r="MN95" s="230"/>
      <c r="MO95" s="171"/>
      <c r="MP95" s="205"/>
      <c r="MQ95" s="228"/>
      <c r="MR95" s="207"/>
      <c r="MS95" s="229"/>
      <c r="MT95" s="209"/>
      <c r="MU95" s="209" t="e">
        <f t="shared" si="820"/>
        <v>#N/A</v>
      </c>
      <c r="MV95" s="199" t="e">
        <f t="shared" si="821"/>
        <v>#N/A</v>
      </c>
      <c r="MW95" s="200" t="e">
        <f t="shared" si="822"/>
        <v>#N/A</v>
      </c>
      <c r="MX95" s="200">
        <f t="shared" si="823"/>
        <v>0</v>
      </c>
      <c r="MY95" s="200">
        <f t="shared" si="824"/>
        <v>0</v>
      </c>
      <c r="MZ95" s="200" t="e">
        <f t="shared" si="825"/>
        <v>#N/A</v>
      </c>
      <c r="NA95" s="210">
        <f t="shared" si="826"/>
        <v>0</v>
      </c>
      <c r="NB95" s="202">
        <f t="shared" si="827"/>
        <v>0</v>
      </c>
      <c r="NE95" s="230"/>
      <c r="NF95" s="171"/>
      <c r="NG95" s="205"/>
      <c r="NH95" s="228"/>
      <c r="NI95" s="207"/>
      <c r="NJ95" s="229"/>
      <c r="NK95" s="209"/>
      <c r="NL95" s="209" t="e">
        <f t="shared" si="828"/>
        <v>#N/A</v>
      </c>
      <c r="NM95" s="199" t="e">
        <f t="shared" si="829"/>
        <v>#N/A</v>
      </c>
      <c r="NN95" s="200" t="e">
        <f t="shared" si="830"/>
        <v>#N/A</v>
      </c>
      <c r="NO95" s="200">
        <f t="shared" si="831"/>
        <v>0</v>
      </c>
      <c r="NP95" s="200">
        <f t="shared" si="832"/>
        <v>0</v>
      </c>
      <c r="NQ95" s="200" t="e">
        <f t="shared" si="833"/>
        <v>#N/A</v>
      </c>
      <c r="NR95" s="210">
        <f t="shared" si="834"/>
        <v>0</v>
      </c>
      <c r="NS95" s="202">
        <f t="shared" si="835"/>
        <v>0</v>
      </c>
      <c r="NV95" s="230"/>
      <c r="NW95" s="171"/>
      <c r="NX95" s="205"/>
      <c r="NY95" s="228"/>
      <c r="NZ95" s="207"/>
      <c r="OA95" s="229"/>
      <c r="OB95" s="209"/>
      <c r="OC95" s="209" t="e">
        <f t="shared" si="836"/>
        <v>#N/A</v>
      </c>
      <c r="OD95" s="199" t="e">
        <f t="shared" si="837"/>
        <v>#N/A</v>
      </c>
      <c r="OE95" s="200" t="e">
        <f t="shared" si="838"/>
        <v>#N/A</v>
      </c>
      <c r="OF95" s="200">
        <f t="shared" si="839"/>
        <v>0</v>
      </c>
      <c r="OG95" s="200">
        <f t="shared" si="840"/>
        <v>0</v>
      </c>
      <c r="OH95" s="200" t="e">
        <f t="shared" si="841"/>
        <v>#N/A</v>
      </c>
      <c r="OI95" s="210">
        <f t="shared" si="842"/>
        <v>0</v>
      </c>
      <c r="OJ95" s="202">
        <f t="shared" si="843"/>
        <v>0</v>
      </c>
      <c r="OM95" s="230"/>
      <c r="ON95" s="171"/>
      <c r="OO95" s="205"/>
      <c r="OP95" s="228"/>
      <c r="OQ95" s="207"/>
      <c r="OR95" s="229"/>
      <c r="OS95" s="209"/>
      <c r="OT95" s="209" t="e">
        <f t="shared" si="844"/>
        <v>#N/A</v>
      </c>
      <c r="OU95" s="199" t="e">
        <f t="shared" si="845"/>
        <v>#N/A</v>
      </c>
      <c r="OV95" s="200" t="e">
        <f t="shared" si="846"/>
        <v>#N/A</v>
      </c>
      <c r="OW95" s="200">
        <f t="shared" si="847"/>
        <v>0</v>
      </c>
      <c r="OX95" s="200">
        <f t="shared" si="848"/>
        <v>0</v>
      </c>
      <c r="OY95" s="200" t="e">
        <f t="shared" si="849"/>
        <v>#N/A</v>
      </c>
      <c r="OZ95" s="210">
        <f t="shared" si="850"/>
        <v>0</v>
      </c>
      <c r="PA95" s="202">
        <f t="shared" si="851"/>
        <v>0</v>
      </c>
      <c r="PD95" s="230"/>
      <c r="PE95" s="171"/>
      <c r="PF95" s="205"/>
      <c r="PG95" s="228"/>
      <c r="PH95" s="207"/>
      <c r="PI95" s="229"/>
      <c r="PJ95" s="209"/>
      <c r="PK95" s="209" t="e">
        <f t="shared" si="852"/>
        <v>#N/A</v>
      </c>
      <c r="PL95" s="199" t="e">
        <f t="shared" si="853"/>
        <v>#N/A</v>
      </c>
      <c r="PM95" s="200" t="e">
        <f t="shared" si="854"/>
        <v>#N/A</v>
      </c>
      <c r="PN95" s="200">
        <f t="shared" si="855"/>
        <v>0</v>
      </c>
      <c r="PO95" s="200">
        <f t="shared" si="856"/>
        <v>0</v>
      </c>
      <c r="PP95" s="200" t="e">
        <f t="shared" si="857"/>
        <v>#N/A</v>
      </c>
      <c r="PQ95" s="210">
        <f t="shared" si="858"/>
        <v>0</v>
      </c>
      <c r="PR95" s="202">
        <f t="shared" si="859"/>
        <v>0</v>
      </c>
      <c r="PU95" s="230"/>
      <c r="PV95" s="171"/>
      <c r="PW95" s="205"/>
      <c r="PX95" s="228"/>
      <c r="PY95" s="207"/>
      <c r="PZ95" s="229"/>
      <c r="QA95" s="209"/>
      <c r="QB95" s="209" t="e">
        <f t="shared" si="860"/>
        <v>#N/A</v>
      </c>
      <c r="QC95" s="199" t="e">
        <f t="shared" si="861"/>
        <v>#N/A</v>
      </c>
      <c r="QD95" s="200" t="e">
        <f t="shared" si="862"/>
        <v>#N/A</v>
      </c>
      <c r="QE95" s="200">
        <f t="shared" si="863"/>
        <v>0</v>
      </c>
      <c r="QF95" s="200">
        <f t="shared" si="864"/>
        <v>0</v>
      </c>
      <c r="QG95" s="200" t="e">
        <f t="shared" si="865"/>
        <v>#N/A</v>
      </c>
      <c r="QH95" s="210">
        <f t="shared" si="866"/>
        <v>0</v>
      </c>
      <c r="QI95" s="202">
        <f t="shared" si="867"/>
        <v>0</v>
      </c>
      <c r="QL95" s="230"/>
      <c r="QM95" s="171"/>
      <c r="QN95" s="205"/>
      <c r="QO95" s="228"/>
      <c r="QP95" s="207"/>
      <c r="QQ95" s="229"/>
      <c r="QR95" s="209"/>
      <c r="QS95" s="209" t="e">
        <f t="shared" si="868"/>
        <v>#N/A</v>
      </c>
      <c r="QT95" s="199" t="e">
        <f t="shared" si="869"/>
        <v>#N/A</v>
      </c>
      <c r="QU95" s="200" t="e">
        <f t="shared" si="870"/>
        <v>#N/A</v>
      </c>
      <c r="QV95" s="200">
        <f t="shared" si="871"/>
        <v>0</v>
      </c>
      <c r="QW95" s="200">
        <f t="shared" si="872"/>
        <v>0</v>
      </c>
      <c r="QX95" s="200" t="e">
        <f t="shared" si="873"/>
        <v>#N/A</v>
      </c>
      <c r="QY95" s="210">
        <f t="shared" si="874"/>
        <v>0</v>
      </c>
      <c r="QZ95" s="202">
        <f t="shared" si="875"/>
        <v>0</v>
      </c>
      <c r="RC95" s="230"/>
      <c r="RD95" s="171"/>
      <c r="RE95" s="205"/>
      <c r="RF95" s="228"/>
      <c r="RG95" s="207"/>
      <c r="RH95" s="229"/>
      <c r="RI95" s="209"/>
      <c r="RJ95" s="209" t="e">
        <f t="shared" si="876"/>
        <v>#N/A</v>
      </c>
      <c r="RK95" s="199" t="e">
        <f t="shared" si="877"/>
        <v>#N/A</v>
      </c>
      <c r="RL95" s="200" t="e">
        <f t="shared" si="878"/>
        <v>#N/A</v>
      </c>
      <c r="RM95" s="200">
        <f t="shared" si="879"/>
        <v>0</v>
      </c>
      <c r="RN95" s="200">
        <f t="shared" si="880"/>
        <v>0</v>
      </c>
      <c r="RO95" s="200" t="e">
        <f t="shared" si="881"/>
        <v>#N/A</v>
      </c>
      <c r="RP95" s="210">
        <f t="shared" si="882"/>
        <v>0</v>
      </c>
      <c r="RQ95" s="202">
        <f t="shared" si="883"/>
        <v>0</v>
      </c>
      <c r="RT95" s="230"/>
      <c r="RU95" s="171"/>
      <c r="RV95" s="205"/>
      <c r="RW95" s="228"/>
      <c r="RX95" s="207"/>
      <c r="RY95" s="229"/>
      <c r="RZ95" s="209"/>
      <c r="SA95" s="209" t="e">
        <f t="shared" si="884"/>
        <v>#N/A</v>
      </c>
      <c r="SB95" s="199" t="e">
        <f t="shared" si="885"/>
        <v>#N/A</v>
      </c>
      <c r="SC95" s="200" t="e">
        <f t="shared" si="886"/>
        <v>#N/A</v>
      </c>
      <c r="SD95" s="200">
        <f t="shared" si="887"/>
        <v>0</v>
      </c>
      <c r="SE95" s="200">
        <f t="shared" si="888"/>
        <v>0</v>
      </c>
      <c r="SF95" s="200" t="e">
        <f t="shared" si="889"/>
        <v>#N/A</v>
      </c>
      <c r="SG95" s="210">
        <f t="shared" si="890"/>
        <v>0</v>
      </c>
      <c r="SH95" s="202">
        <f t="shared" si="891"/>
        <v>0</v>
      </c>
      <c r="SK95" s="230"/>
      <c r="SL95" s="171"/>
      <c r="SM95" s="205"/>
      <c r="SN95" s="228"/>
      <c r="SO95" s="207"/>
      <c r="SP95" s="229"/>
      <c r="SQ95" s="209"/>
      <c r="SR95" s="209" t="e">
        <f t="shared" si="892"/>
        <v>#N/A</v>
      </c>
      <c r="SS95" s="199" t="e">
        <f t="shared" si="893"/>
        <v>#N/A</v>
      </c>
      <c r="ST95" s="200" t="e">
        <f t="shared" si="894"/>
        <v>#N/A</v>
      </c>
      <c r="SU95" s="200">
        <f t="shared" si="895"/>
        <v>0</v>
      </c>
      <c r="SV95" s="200">
        <f t="shared" si="896"/>
        <v>0</v>
      </c>
      <c r="SW95" s="200" t="e">
        <f t="shared" si="897"/>
        <v>#N/A</v>
      </c>
      <c r="SX95" s="210">
        <f t="shared" si="898"/>
        <v>0</v>
      </c>
      <c r="SY95" s="202">
        <f t="shared" si="899"/>
        <v>0</v>
      </c>
    </row>
    <row r="96" spans="2:519" ht="17.25" thickTop="1" thickBot="1">
      <c r="B96" s="165"/>
      <c r="C96" s="166" t="s">
        <v>190</v>
      </c>
      <c r="D96" s="226" t="s">
        <v>171</v>
      </c>
      <c r="E96" s="214"/>
      <c r="F96" s="215"/>
      <c r="G96" s="207">
        <v>0</v>
      </c>
      <c r="H96" s="216"/>
      <c r="I96" s="646"/>
      <c r="L96" s="369"/>
      <c r="M96" s="384" t="s">
        <v>190</v>
      </c>
      <c r="N96" s="399" t="s">
        <v>171</v>
      </c>
      <c r="O96" s="386"/>
      <c r="P96" s="387"/>
      <c r="Q96" s="380"/>
      <c r="R96" s="388"/>
      <c r="S96" s="162"/>
      <c r="T96" s="190"/>
      <c r="U96" s="190"/>
      <c r="V96" s="190"/>
      <c r="W96" s="190"/>
      <c r="X96" s="200"/>
      <c r="Y96" s="210"/>
      <c r="Z96" s="202"/>
      <c r="AA96" s="185"/>
      <c r="AB96" s="185"/>
      <c r="AC96" s="369"/>
      <c r="AD96" s="384" t="s">
        <v>190</v>
      </c>
      <c r="AE96" s="399" t="s">
        <v>171</v>
      </c>
      <c r="AF96" s="386"/>
      <c r="AG96" s="387"/>
      <c r="AH96" s="387"/>
      <c r="AI96" s="388"/>
      <c r="AJ96" s="162"/>
      <c r="AK96" s="190"/>
      <c r="AL96" s="190"/>
      <c r="AM96" s="190"/>
      <c r="AN96" s="190"/>
      <c r="AO96" s="200"/>
      <c r="AP96" s="210"/>
      <c r="AQ96" s="202"/>
      <c r="AR96" s="185"/>
      <c r="AS96" s="185"/>
      <c r="AT96" s="472"/>
      <c r="AU96" s="480" t="s">
        <v>190</v>
      </c>
      <c r="AV96" s="226" t="s">
        <v>171</v>
      </c>
      <c r="AW96" s="474"/>
      <c r="AX96" s="475"/>
      <c r="AY96" s="475"/>
      <c r="AZ96" s="476"/>
      <c r="BA96" s="162"/>
      <c r="BB96" s="190"/>
      <c r="BC96" s="190"/>
      <c r="BD96" s="190"/>
      <c r="BE96" s="190"/>
      <c r="BF96" s="200"/>
      <c r="BG96" s="210"/>
      <c r="BH96" s="202"/>
      <c r="BK96" s="516"/>
      <c r="BL96" s="524" t="s">
        <v>190</v>
      </c>
      <c r="BM96" s="534" t="s">
        <v>171</v>
      </c>
      <c r="BN96" s="526"/>
      <c r="BO96" s="527"/>
      <c r="BP96" s="527"/>
      <c r="BQ96" s="528"/>
      <c r="BR96" s="162"/>
      <c r="BS96" s="190"/>
      <c r="BT96" s="190"/>
      <c r="BU96" s="190"/>
      <c r="BV96" s="190"/>
      <c r="BW96" s="200"/>
      <c r="BX96" s="210"/>
      <c r="BY96" s="202"/>
      <c r="CB96" s="516"/>
      <c r="CC96" s="524" t="s">
        <v>190</v>
      </c>
      <c r="CD96" s="534" t="s">
        <v>171</v>
      </c>
      <c r="CE96" s="526"/>
      <c r="CF96" s="527"/>
      <c r="CG96" s="380">
        <v>0</v>
      </c>
      <c r="CH96" s="528"/>
      <c r="CI96" s="162"/>
      <c r="CJ96" s="190"/>
      <c r="CK96" s="190"/>
      <c r="CL96" s="190"/>
      <c r="CM96" s="190"/>
      <c r="CN96" s="200"/>
      <c r="CO96" s="210"/>
      <c r="CP96" s="202"/>
      <c r="CS96" s="516"/>
      <c r="CT96" s="524" t="s">
        <v>190</v>
      </c>
      <c r="CU96" s="534" t="s">
        <v>171</v>
      </c>
      <c r="CV96" s="526"/>
      <c r="CW96" s="527"/>
      <c r="CX96" s="527"/>
      <c r="CY96" s="528"/>
      <c r="CZ96" s="162"/>
      <c r="DA96" s="190"/>
      <c r="DB96" s="190"/>
      <c r="DC96" s="190"/>
      <c r="DD96" s="190"/>
      <c r="DE96" s="200"/>
      <c r="DF96" s="210"/>
      <c r="DG96" s="202"/>
      <c r="DJ96" s="516"/>
      <c r="DK96" s="524" t="s">
        <v>190</v>
      </c>
      <c r="DL96" s="573" t="s">
        <v>171</v>
      </c>
      <c r="DM96" s="526"/>
      <c r="DN96" s="527"/>
      <c r="DO96" s="380">
        <v>0</v>
      </c>
      <c r="DP96" s="528"/>
      <c r="DQ96" s="162"/>
      <c r="DR96" s="190"/>
      <c r="DS96" s="190"/>
      <c r="DT96" s="190"/>
      <c r="DU96" s="190"/>
      <c r="DV96" s="200"/>
      <c r="DW96" s="210"/>
      <c r="DX96" s="202"/>
      <c r="EA96" s="516"/>
      <c r="EB96" s="524" t="s">
        <v>190</v>
      </c>
      <c r="EC96" s="534" t="s">
        <v>171</v>
      </c>
      <c r="ED96" s="526"/>
      <c r="EE96" s="527"/>
      <c r="EF96" s="380">
        <v>0</v>
      </c>
      <c r="EG96" s="577"/>
      <c r="EH96" s="162"/>
      <c r="EI96" s="190"/>
      <c r="EJ96" s="190"/>
      <c r="EK96" s="190"/>
      <c r="EL96" s="190"/>
      <c r="EM96" s="200"/>
      <c r="EN96" s="210"/>
      <c r="EO96" s="202"/>
      <c r="ER96" s="516"/>
      <c r="ES96" s="524" t="s">
        <v>190</v>
      </c>
      <c r="ET96" s="534" t="s">
        <v>171</v>
      </c>
      <c r="EU96" s="526"/>
      <c r="EV96" s="527"/>
      <c r="EW96" s="527"/>
      <c r="EX96" s="528"/>
      <c r="EY96" s="162"/>
      <c r="EZ96" s="190"/>
      <c r="FA96" s="190"/>
      <c r="FB96" s="190"/>
      <c r="FC96" s="190"/>
      <c r="FD96" s="200"/>
      <c r="FE96" s="210"/>
      <c r="FF96" s="202"/>
      <c r="FI96" s="516"/>
      <c r="FJ96" s="524" t="s">
        <v>190</v>
      </c>
      <c r="FK96" s="534" t="s">
        <v>171</v>
      </c>
      <c r="FL96" s="526"/>
      <c r="FM96" s="527"/>
      <c r="FN96" s="527"/>
      <c r="FO96" s="528"/>
      <c r="FP96" s="162"/>
      <c r="FQ96" s="190"/>
      <c r="FR96" s="190"/>
      <c r="FS96" s="190"/>
      <c r="FT96" s="190"/>
      <c r="FU96" s="200"/>
      <c r="FV96" s="210"/>
      <c r="FW96" s="202"/>
      <c r="FZ96" s="516"/>
      <c r="GA96" s="524" t="s">
        <v>190</v>
      </c>
      <c r="GB96" s="534" t="s">
        <v>171</v>
      </c>
      <c r="GC96" s="526"/>
      <c r="GD96" s="527"/>
      <c r="GE96" s="583"/>
      <c r="GF96" s="528"/>
      <c r="GG96" s="162"/>
      <c r="GH96" s="190"/>
      <c r="GI96" s="190"/>
      <c r="GJ96" s="190"/>
      <c r="GK96" s="190"/>
      <c r="GL96" s="200"/>
      <c r="GM96" s="210"/>
      <c r="GN96" s="202"/>
      <c r="GQ96" s="516"/>
      <c r="GR96" s="524" t="s">
        <v>190</v>
      </c>
      <c r="GS96" s="534" t="s">
        <v>171</v>
      </c>
      <c r="GT96" s="526"/>
      <c r="GU96" s="527"/>
      <c r="GV96" s="579"/>
      <c r="GW96" s="528"/>
      <c r="GX96" s="162"/>
      <c r="GY96" s="190"/>
      <c r="GZ96" s="190"/>
      <c r="HA96" s="190"/>
      <c r="HB96" s="190"/>
      <c r="HC96" s="200"/>
      <c r="HD96" s="210"/>
      <c r="HE96" s="202"/>
      <c r="HH96" s="516"/>
      <c r="HI96" s="524" t="s">
        <v>190</v>
      </c>
      <c r="HJ96" s="534" t="s">
        <v>171</v>
      </c>
      <c r="HK96" s="526"/>
      <c r="HL96" s="527"/>
      <c r="HM96" s="527"/>
      <c r="HN96" s="528"/>
      <c r="HO96" s="162"/>
      <c r="HP96" s="190"/>
      <c r="HQ96" s="190"/>
      <c r="HR96" s="190"/>
      <c r="HS96" s="190"/>
      <c r="HT96" s="200"/>
      <c r="HU96" s="210"/>
      <c r="HV96" s="202"/>
      <c r="HY96" s="230"/>
      <c r="HZ96" s="171"/>
      <c r="IA96" s="205"/>
      <c r="IB96" s="228"/>
      <c r="IC96" s="207"/>
      <c r="ID96" s="229"/>
      <c r="IE96" s="209"/>
      <c r="IF96" s="209" t="e">
        <f t="shared" si="764"/>
        <v>#N/A</v>
      </c>
      <c r="IG96" s="199" t="e">
        <f t="shared" si="765"/>
        <v>#N/A</v>
      </c>
      <c r="IH96" s="200" t="e">
        <f t="shared" si="766"/>
        <v>#N/A</v>
      </c>
      <c r="II96" s="200">
        <f t="shared" si="767"/>
        <v>0</v>
      </c>
      <c r="IJ96" s="200">
        <f t="shared" si="768"/>
        <v>0</v>
      </c>
      <c r="IK96" s="200" t="e">
        <f t="shared" si="769"/>
        <v>#N/A</v>
      </c>
      <c r="IL96" s="210">
        <f t="shared" si="770"/>
        <v>0</v>
      </c>
      <c r="IM96" s="202">
        <f t="shared" si="771"/>
        <v>0</v>
      </c>
      <c r="IP96" s="230"/>
      <c r="IQ96" s="171"/>
      <c r="IR96" s="205"/>
      <c r="IS96" s="228"/>
      <c r="IT96" s="207"/>
      <c r="IU96" s="229"/>
      <c r="IV96" s="209"/>
      <c r="IW96" s="209" t="e">
        <f t="shared" si="772"/>
        <v>#N/A</v>
      </c>
      <c r="IX96" s="199" t="e">
        <f t="shared" si="773"/>
        <v>#N/A</v>
      </c>
      <c r="IY96" s="200" t="e">
        <f t="shared" si="774"/>
        <v>#N/A</v>
      </c>
      <c r="IZ96" s="200">
        <f t="shared" si="775"/>
        <v>0</v>
      </c>
      <c r="JA96" s="200">
        <f t="shared" si="776"/>
        <v>0</v>
      </c>
      <c r="JB96" s="200" t="e">
        <f t="shared" si="777"/>
        <v>#N/A</v>
      </c>
      <c r="JC96" s="210">
        <f t="shared" si="778"/>
        <v>0</v>
      </c>
      <c r="JD96" s="202">
        <f t="shared" si="779"/>
        <v>0</v>
      </c>
      <c r="JG96" s="230"/>
      <c r="JH96" s="171"/>
      <c r="JI96" s="205"/>
      <c r="JJ96" s="228"/>
      <c r="JK96" s="207"/>
      <c r="JL96" s="229"/>
      <c r="JM96" s="209"/>
      <c r="JN96" s="209" t="e">
        <f t="shared" si="780"/>
        <v>#N/A</v>
      </c>
      <c r="JO96" s="199" t="e">
        <f t="shared" si="781"/>
        <v>#N/A</v>
      </c>
      <c r="JP96" s="200" t="e">
        <f t="shared" si="782"/>
        <v>#N/A</v>
      </c>
      <c r="JQ96" s="200">
        <f t="shared" si="783"/>
        <v>0</v>
      </c>
      <c r="JR96" s="200">
        <f t="shared" si="784"/>
        <v>0</v>
      </c>
      <c r="JS96" s="200" t="e">
        <f t="shared" si="785"/>
        <v>#N/A</v>
      </c>
      <c r="JT96" s="210">
        <f t="shared" si="786"/>
        <v>0</v>
      </c>
      <c r="JU96" s="202">
        <f t="shared" si="787"/>
        <v>0</v>
      </c>
      <c r="JX96" s="230"/>
      <c r="JY96" s="171"/>
      <c r="JZ96" s="205"/>
      <c r="KA96" s="228"/>
      <c r="KB96" s="207"/>
      <c r="KC96" s="229"/>
      <c r="KD96" s="209"/>
      <c r="KE96" s="209" t="e">
        <f t="shared" si="788"/>
        <v>#N/A</v>
      </c>
      <c r="KF96" s="199" t="e">
        <f t="shared" si="789"/>
        <v>#N/A</v>
      </c>
      <c r="KG96" s="200" t="e">
        <f t="shared" si="790"/>
        <v>#N/A</v>
      </c>
      <c r="KH96" s="200">
        <f t="shared" si="791"/>
        <v>0</v>
      </c>
      <c r="KI96" s="200">
        <f t="shared" si="792"/>
        <v>0</v>
      </c>
      <c r="KJ96" s="200" t="e">
        <f t="shared" si="793"/>
        <v>#N/A</v>
      </c>
      <c r="KK96" s="210">
        <f t="shared" si="794"/>
        <v>0</v>
      </c>
      <c r="KL96" s="202">
        <f t="shared" si="795"/>
        <v>0</v>
      </c>
      <c r="KO96" s="230"/>
      <c r="KP96" s="171"/>
      <c r="KQ96" s="205"/>
      <c r="KR96" s="228"/>
      <c r="KS96" s="207"/>
      <c r="KT96" s="229"/>
      <c r="KU96" s="209"/>
      <c r="KV96" s="209" t="e">
        <f t="shared" si="796"/>
        <v>#N/A</v>
      </c>
      <c r="KW96" s="199" t="e">
        <f t="shared" si="797"/>
        <v>#N/A</v>
      </c>
      <c r="KX96" s="200" t="e">
        <f t="shared" si="798"/>
        <v>#N/A</v>
      </c>
      <c r="KY96" s="200">
        <f t="shared" si="799"/>
        <v>0</v>
      </c>
      <c r="KZ96" s="200">
        <f t="shared" si="800"/>
        <v>0</v>
      </c>
      <c r="LA96" s="200" t="e">
        <f t="shared" si="801"/>
        <v>#N/A</v>
      </c>
      <c r="LB96" s="210">
        <f t="shared" si="802"/>
        <v>0</v>
      </c>
      <c r="LC96" s="202">
        <f t="shared" si="803"/>
        <v>0</v>
      </c>
      <c r="LF96" s="230"/>
      <c r="LG96" s="171"/>
      <c r="LH96" s="205"/>
      <c r="LI96" s="228"/>
      <c r="LJ96" s="207"/>
      <c r="LK96" s="229"/>
      <c r="LL96" s="209"/>
      <c r="LM96" s="209" t="e">
        <f t="shared" si="804"/>
        <v>#N/A</v>
      </c>
      <c r="LN96" s="199" t="e">
        <f t="shared" si="805"/>
        <v>#N/A</v>
      </c>
      <c r="LO96" s="200" t="e">
        <f t="shared" si="806"/>
        <v>#N/A</v>
      </c>
      <c r="LP96" s="200">
        <f t="shared" si="807"/>
        <v>0</v>
      </c>
      <c r="LQ96" s="200">
        <f t="shared" si="808"/>
        <v>0</v>
      </c>
      <c r="LR96" s="200" t="e">
        <f t="shared" si="809"/>
        <v>#N/A</v>
      </c>
      <c r="LS96" s="210">
        <f t="shared" si="810"/>
        <v>0</v>
      </c>
      <c r="LT96" s="202">
        <f t="shared" si="811"/>
        <v>0</v>
      </c>
      <c r="LW96" s="230"/>
      <c r="LX96" s="171"/>
      <c r="LY96" s="205"/>
      <c r="LZ96" s="228"/>
      <c r="MA96" s="207"/>
      <c r="MB96" s="229"/>
      <c r="MC96" s="209"/>
      <c r="MD96" s="209" t="e">
        <f t="shared" si="812"/>
        <v>#N/A</v>
      </c>
      <c r="ME96" s="199" t="e">
        <f t="shared" si="813"/>
        <v>#N/A</v>
      </c>
      <c r="MF96" s="200" t="e">
        <f t="shared" si="814"/>
        <v>#N/A</v>
      </c>
      <c r="MG96" s="200">
        <f t="shared" si="815"/>
        <v>0</v>
      </c>
      <c r="MH96" s="200">
        <f t="shared" si="816"/>
        <v>0</v>
      </c>
      <c r="MI96" s="200" t="e">
        <f t="shared" si="817"/>
        <v>#N/A</v>
      </c>
      <c r="MJ96" s="210">
        <f t="shared" si="818"/>
        <v>0</v>
      </c>
      <c r="MK96" s="202">
        <f t="shared" si="819"/>
        <v>0</v>
      </c>
      <c r="MN96" s="230"/>
      <c r="MO96" s="171"/>
      <c r="MP96" s="205"/>
      <c r="MQ96" s="228"/>
      <c r="MR96" s="207"/>
      <c r="MS96" s="229"/>
      <c r="MT96" s="209"/>
      <c r="MU96" s="209" t="e">
        <f t="shared" si="820"/>
        <v>#N/A</v>
      </c>
      <c r="MV96" s="199" t="e">
        <f t="shared" si="821"/>
        <v>#N/A</v>
      </c>
      <c r="MW96" s="200" t="e">
        <f t="shared" si="822"/>
        <v>#N/A</v>
      </c>
      <c r="MX96" s="200">
        <f t="shared" si="823"/>
        <v>0</v>
      </c>
      <c r="MY96" s="200">
        <f t="shared" si="824"/>
        <v>0</v>
      </c>
      <c r="MZ96" s="200" t="e">
        <f t="shared" si="825"/>
        <v>#N/A</v>
      </c>
      <c r="NA96" s="210">
        <f t="shared" si="826"/>
        <v>0</v>
      </c>
      <c r="NB96" s="202">
        <f t="shared" si="827"/>
        <v>0</v>
      </c>
      <c r="NE96" s="230"/>
      <c r="NF96" s="171"/>
      <c r="NG96" s="205"/>
      <c r="NH96" s="228"/>
      <c r="NI96" s="207"/>
      <c r="NJ96" s="229"/>
      <c r="NK96" s="209"/>
      <c r="NL96" s="209" t="e">
        <f t="shared" si="828"/>
        <v>#N/A</v>
      </c>
      <c r="NM96" s="199" t="e">
        <f t="shared" si="829"/>
        <v>#N/A</v>
      </c>
      <c r="NN96" s="200" t="e">
        <f t="shared" si="830"/>
        <v>#N/A</v>
      </c>
      <c r="NO96" s="200">
        <f t="shared" si="831"/>
        <v>0</v>
      </c>
      <c r="NP96" s="200">
        <f t="shared" si="832"/>
        <v>0</v>
      </c>
      <c r="NQ96" s="200" t="e">
        <f t="shared" si="833"/>
        <v>#N/A</v>
      </c>
      <c r="NR96" s="210">
        <f t="shared" si="834"/>
        <v>0</v>
      </c>
      <c r="NS96" s="202">
        <f t="shared" si="835"/>
        <v>0</v>
      </c>
      <c r="NV96" s="230"/>
      <c r="NW96" s="171"/>
      <c r="NX96" s="205"/>
      <c r="NY96" s="228"/>
      <c r="NZ96" s="207"/>
      <c r="OA96" s="229"/>
      <c r="OB96" s="209"/>
      <c r="OC96" s="209" t="e">
        <f t="shared" si="836"/>
        <v>#N/A</v>
      </c>
      <c r="OD96" s="199" t="e">
        <f t="shared" si="837"/>
        <v>#N/A</v>
      </c>
      <c r="OE96" s="200" t="e">
        <f t="shared" si="838"/>
        <v>#N/A</v>
      </c>
      <c r="OF96" s="200">
        <f t="shared" si="839"/>
        <v>0</v>
      </c>
      <c r="OG96" s="200">
        <f t="shared" si="840"/>
        <v>0</v>
      </c>
      <c r="OH96" s="200" t="e">
        <f t="shared" si="841"/>
        <v>#N/A</v>
      </c>
      <c r="OI96" s="210">
        <f t="shared" si="842"/>
        <v>0</v>
      </c>
      <c r="OJ96" s="202">
        <f t="shared" si="843"/>
        <v>0</v>
      </c>
      <c r="OM96" s="230"/>
      <c r="ON96" s="171"/>
      <c r="OO96" s="205"/>
      <c r="OP96" s="228"/>
      <c r="OQ96" s="207"/>
      <c r="OR96" s="229"/>
      <c r="OS96" s="209"/>
      <c r="OT96" s="209" t="e">
        <f t="shared" si="844"/>
        <v>#N/A</v>
      </c>
      <c r="OU96" s="199" t="e">
        <f t="shared" si="845"/>
        <v>#N/A</v>
      </c>
      <c r="OV96" s="200" t="e">
        <f t="shared" si="846"/>
        <v>#N/A</v>
      </c>
      <c r="OW96" s="200">
        <f t="shared" si="847"/>
        <v>0</v>
      </c>
      <c r="OX96" s="200">
        <f t="shared" si="848"/>
        <v>0</v>
      </c>
      <c r="OY96" s="200" t="e">
        <f t="shared" si="849"/>
        <v>#N/A</v>
      </c>
      <c r="OZ96" s="210">
        <f t="shared" si="850"/>
        <v>0</v>
      </c>
      <c r="PA96" s="202">
        <f t="shared" si="851"/>
        <v>0</v>
      </c>
      <c r="PD96" s="230"/>
      <c r="PE96" s="171"/>
      <c r="PF96" s="205"/>
      <c r="PG96" s="228"/>
      <c r="PH96" s="207"/>
      <c r="PI96" s="229"/>
      <c r="PJ96" s="209"/>
      <c r="PK96" s="209" t="e">
        <f t="shared" si="852"/>
        <v>#N/A</v>
      </c>
      <c r="PL96" s="199" t="e">
        <f t="shared" si="853"/>
        <v>#N/A</v>
      </c>
      <c r="PM96" s="200" t="e">
        <f t="shared" si="854"/>
        <v>#N/A</v>
      </c>
      <c r="PN96" s="200">
        <f t="shared" si="855"/>
        <v>0</v>
      </c>
      <c r="PO96" s="200">
        <f t="shared" si="856"/>
        <v>0</v>
      </c>
      <c r="PP96" s="200" t="e">
        <f t="shared" si="857"/>
        <v>#N/A</v>
      </c>
      <c r="PQ96" s="210">
        <f t="shared" si="858"/>
        <v>0</v>
      </c>
      <c r="PR96" s="202">
        <f t="shared" si="859"/>
        <v>0</v>
      </c>
      <c r="PU96" s="230"/>
      <c r="PV96" s="171"/>
      <c r="PW96" s="205"/>
      <c r="PX96" s="228"/>
      <c r="PY96" s="207"/>
      <c r="PZ96" s="229"/>
      <c r="QA96" s="209"/>
      <c r="QB96" s="209" t="e">
        <f t="shared" si="860"/>
        <v>#N/A</v>
      </c>
      <c r="QC96" s="199" t="e">
        <f t="shared" si="861"/>
        <v>#N/A</v>
      </c>
      <c r="QD96" s="200" t="e">
        <f t="shared" si="862"/>
        <v>#N/A</v>
      </c>
      <c r="QE96" s="200">
        <f t="shared" si="863"/>
        <v>0</v>
      </c>
      <c r="QF96" s="200">
        <f t="shared" si="864"/>
        <v>0</v>
      </c>
      <c r="QG96" s="200" t="e">
        <f t="shared" si="865"/>
        <v>#N/A</v>
      </c>
      <c r="QH96" s="210">
        <f t="shared" si="866"/>
        <v>0</v>
      </c>
      <c r="QI96" s="202">
        <f t="shared" si="867"/>
        <v>0</v>
      </c>
      <c r="QL96" s="230"/>
      <c r="QM96" s="171"/>
      <c r="QN96" s="205"/>
      <c r="QO96" s="228"/>
      <c r="QP96" s="207"/>
      <c r="QQ96" s="229"/>
      <c r="QR96" s="209"/>
      <c r="QS96" s="209" t="e">
        <f t="shared" si="868"/>
        <v>#N/A</v>
      </c>
      <c r="QT96" s="199" t="e">
        <f t="shared" si="869"/>
        <v>#N/A</v>
      </c>
      <c r="QU96" s="200" t="e">
        <f t="shared" si="870"/>
        <v>#N/A</v>
      </c>
      <c r="QV96" s="200">
        <f t="shared" si="871"/>
        <v>0</v>
      </c>
      <c r="QW96" s="200">
        <f t="shared" si="872"/>
        <v>0</v>
      </c>
      <c r="QX96" s="200" t="e">
        <f t="shared" si="873"/>
        <v>#N/A</v>
      </c>
      <c r="QY96" s="210">
        <f t="shared" si="874"/>
        <v>0</v>
      </c>
      <c r="QZ96" s="202">
        <f t="shared" si="875"/>
        <v>0</v>
      </c>
      <c r="RC96" s="230"/>
      <c r="RD96" s="171"/>
      <c r="RE96" s="205"/>
      <c r="RF96" s="228"/>
      <c r="RG96" s="207"/>
      <c r="RH96" s="229"/>
      <c r="RI96" s="209"/>
      <c r="RJ96" s="209" t="e">
        <f t="shared" si="876"/>
        <v>#N/A</v>
      </c>
      <c r="RK96" s="199" t="e">
        <f t="shared" si="877"/>
        <v>#N/A</v>
      </c>
      <c r="RL96" s="200" t="e">
        <f t="shared" si="878"/>
        <v>#N/A</v>
      </c>
      <c r="RM96" s="200">
        <f t="shared" si="879"/>
        <v>0</v>
      </c>
      <c r="RN96" s="200">
        <f t="shared" si="880"/>
        <v>0</v>
      </c>
      <c r="RO96" s="200" t="e">
        <f t="shared" si="881"/>
        <v>#N/A</v>
      </c>
      <c r="RP96" s="210">
        <f t="shared" si="882"/>
        <v>0</v>
      </c>
      <c r="RQ96" s="202">
        <f t="shared" si="883"/>
        <v>0</v>
      </c>
      <c r="RT96" s="230"/>
      <c r="RU96" s="171"/>
      <c r="RV96" s="205"/>
      <c r="RW96" s="228"/>
      <c r="RX96" s="207"/>
      <c r="RY96" s="229"/>
      <c r="RZ96" s="209"/>
      <c r="SA96" s="209" t="e">
        <f t="shared" si="884"/>
        <v>#N/A</v>
      </c>
      <c r="SB96" s="199" t="e">
        <f t="shared" si="885"/>
        <v>#N/A</v>
      </c>
      <c r="SC96" s="200" t="e">
        <f t="shared" si="886"/>
        <v>#N/A</v>
      </c>
      <c r="SD96" s="200">
        <f t="shared" si="887"/>
        <v>0</v>
      </c>
      <c r="SE96" s="200">
        <f t="shared" si="888"/>
        <v>0</v>
      </c>
      <c r="SF96" s="200" t="e">
        <f t="shared" si="889"/>
        <v>#N/A</v>
      </c>
      <c r="SG96" s="210">
        <f t="shared" si="890"/>
        <v>0</v>
      </c>
      <c r="SH96" s="202">
        <f t="shared" si="891"/>
        <v>0</v>
      </c>
      <c r="SK96" s="230"/>
      <c r="SL96" s="171"/>
      <c r="SM96" s="205"/>
      <c r="SN96" s="228"/>
      <c r="SO96" s="207"/>
      <c r="SP96" s="229"/>
      <c r="SQ96" s="209"/>
      <c r="SR96" s="209" t="e">
        <f t="shared" si="892"/>
        <v>#N/A</v>
      </c>
      <c r="SS96" s="199" t="e">
        <f t="shared" si="893"/>
        <v>#N/A</v>
      </c>
      <c r="ST96" s="200" t="e">
        <f t="shared" si="894"/>
        <v>#N/A</v>
      </c>
      <c r="SU96" s="200">
        <f t="shared" si="895"/>
        <v>0</v>
      </c>
      <c r="SV96" s="200">
        <f t="shared" si="896"/>
        <v>0</v>
      </c>
      <c r="SW96" s="200" t="e">
        <f t="shared" si="897"/>
        <v>#N/A</v>
      </c>
      <c r="SX96" s="210">
        <f t="shared" si="898"/>
        <v>0</v>
      </c>
      <c r="SY96" s="202">
        <f t="shared" si="899"/>
        <v>0</v>
      </c>
    </row>
    <row r="97" spans="2:519" ht="100.5" customHeight="1" thickTop="1" thickBot="1">
      <c r="B97" s="203" t="s">
        <v>215</v>
      </c>
      <c r="C97" s="230">
        <v>9.1</v>
      </c>
      <c r="D97" s="171" t="s">
        <v>316</v>
      </c>
      <c r="E97" s="231" t="s">
        <v>144</v>
      </c>
      <c r="F97" s="228">
        <v>1</v>
      </c>
      <c r="G97" s="207">
        <v>0</v>
      </c>
      <c r="H97" s="229">
        <f>G97*F97</f>
        <v>0</v>
      </c>
      <c r="I97" s="646"/>
      <c r="L97" s="375" t="s">
        <v>215</v>
      </c>
      <c r="M97" s="403">
        <v>9.1</v>
      </c>
      <c r="N97" s="415" t="s">
        <v>316</v>
      </c>
      <c r="O97" s="404" t="s">
        <v>144</v>
      </c>
      <c r="P97" s="401">
        <v>1</v>
      </c>
      <c r="Q97" s="380">
        <v>60000</v>
      </c>
      <c r="R97" s="402">
        <f>Q97*P97</f>
        <v>60000</v>
      </c>
      <c r="S97" s="162">
        <f t="shared" ref="S97:S106" si="1120">IF($D97=N97,1,0)</f>
        <v>1</v>
      </c>
      <c r="T97" s="190">
        <f t="shared" si="756"/>
        <v>1</v>
      </c>
      <c r="U97" s="190">
        <f t="shared" si="763"/>
        <v>1</v>
      </c>
      <c r="V97" s="190">
        <f t="shared" si="757"/>
        <v>1</v>
      </c>
      <c r="W97" s="190">
        <f t="shared" si="758"/>
        <v>1</v>
      </c>
      <c r="X97" s="200">
        <f t="shared" si="759"/>
        <v>1</v>
      </c>
      <c r="Y97" s="210">
        <f t="shared" si="760"/>
        <v>60000</v>
      </c>
      <c r="Z97" s="202">
        <f t="shared" si="761"/>
        <v>0</v>
      </c>
      <c r="AA97" s="185"/>
      <c r="AB97" s="185"/>
      <c r="AC97" s="375" t="s">
        <v>215</v>
      </c>
      <c r="AD97" s="403">
        <v>9.1</v>
      </c>
      <c r="AE97" s="415" t="s">
        <v>316</v>
      </c>
      <c r="AF97" s="404" t="s">
        <v>144</v>
      </c>
      <c r="AG97" s="401">
        <v>1</v>
      </c>
      <c r="AH97" s="380">
        <v>90885</v>
      </c>
      <c r="AI97" s="402">
        <f>AH97*AG97</f>
        <v>90885</v>
      </c>
      <c r="AJ97" s="162">
        <f t="shared" ref="AJ97:AJ106" si="1121">IF($D97=AE97,1,0)</f>
        <v>1</v>
      </c>
      <c r="AK97" s="190">
        <f t="shared" ref="AK97:AK106" si="1122">IF($E97=AF97,1,0)</f>
        <v>1</v>
      </c>
      <c r="AL97" s="190">
        <f t="shared" ref="AL97:AL106" si="1123">IF($F97=AG97,1,0)</f>
        <v>1</v>
      </c>
      <c r="AM97" s="190">
        <f t="shared" ref="AM97:AM106" si="1124">IF(AH97=0,0,1)</f>
        <v>1</v>
      </c>
      <c r="AN97" s="190">
        <f t="shared" ref="AN97:AN106" si="1125">IF(AI97=0,0,1)</f>
        <v>1</v>
      </c>
      <c r="AO97" s="200">
        <f t="shared" ref="AO97:AO106" si="1126">PRODUCT(AJ97:AN97)</f>
        <v>1</v>
      </c>
      <c r="AP97" s="210">
        <f t="shared" ref="AP97:AP106" si="1127">ROUND(AH97,0)</f>
        <v>90885</v>
      </c>
      <c r="AQ97" s="202">
        <f t="shared" ref="AQ97:AQ106" si="1128">AH97-AP97</f>
        <v>0</v>
      </c>
      <c r="AR97" s="185"/>
      <c r="AS97" s="185"/>
      <c r="AT97" s="461" t="s">
        <v>215</v>
      </c>
      <c r="AU97" s="478">
        <v>9.1</v>
      </c>
      <c r="AV97" s="171" t="s">
        <v>316</v>
      </c>
      <c r="AW97" s="479" t="s">
        <v>144</v>
      </c>
      <c r="AX97" s="464">
        <v>1</v>
      </c>
      <c r="AY97" s="455">
        <v>67500</v>
      </c>
      <c r="AZ97" s="466">
        <f>AY97*AX97</f>
        <v>67500</v>
      </c>
      <c r="BA97" s="162">
        <f t="shared" ref="BA97:BA106" si="1129">IF($D97=AV97,1,0)</f>
        <v>1</v>
      </c>
      <c r="BB97" s="190">
        <f t="shared" ref="BB97:BB106" si="1130">IF($E97=AW97,1,0)</f>
        <v>1</v>
      </c>
      <c r="BC97" s="190">
        <f t="shared" ref="BC97:BC106" si="1131">IF($F97=AX97,1,0)</f>
        <v>1</v>
      </c>
      <c r="BD97" s="190">
        <f t="shared" ref="BD97:BD106" si="1132">IF(AY97=0,0,1)</f>
        <v>1</v>
      </c>
      <c r="BE97" s="190">
        <f t="shared" ref="BE97:BE106" si="1133">IF(AZ97=0,0,1)</f>
        <v>1</v>
      </c>
      <c r="BF97" s="200">
        <f t="shared" ref="BF97:BF106" si="1134">PRODUCT(BA97:BE97)</f>
        <v>1</v>
      </c>
      <c r="BG97" s="210">
        <f t="shared" ref="BG97:BG106" si="1135">ROUND(AY97,0)</f>
        <v>67500</v>
      </c>
      <c r="BH97" s="202">
        <f t="shared" ref="BH97:BH106" si="1136">AY97-BG97</f>
        <v>0</v>
      </c>
      <c r="BK97" s="461" t="s">
        <v>215</v>
      </c>
      <c r="BL97" s="538">
        <v>9.1</v>
      </c>
      <c r="BM97" s="545" t="s">
        <v>316</v>
      </c>
      <c r="BN97" s="539" t="s">
        <v>144</v>
      </c>
      <c r="BO97" s="536">
        <v>1</v>
      </c>
      <c r="BP97" s="380">
        <v>69568.109999999986</v>
      </c>
      <c r="BQ97" s="537">
        <f>BP97*BO97</f>
        <v>69568.109999999986</v>
      </c>
      <c r="BR97" s="162">
        <f t="shared" ref="BR97:BR106" si="1137">IF($D97=BM97,1,0)</f>
        <v>1</v>
      </c>
      <c r="BS97" s="190">
        <f t="shared" ref="BS97:BS106" si="1138">IF($E97=BN97,1,0)</f>
        <v>1</v>
      </c>
      <c r="BT97" s="190">
        <f t="shared" ref="BT97:BT106" si="1139">IF($F97=BO97,1,0)</f>
        <v>1</v>
      </c>
      <c r="BU97" s="190">
        <f t="shared" ref="BU97:BU106" si="1140">IF(BP97=0,0,1)</f>
        <v>1</v>
      </c>
      <c r="BV97" s="190">
        <f t="shared" ref="BV97:BV106" si="1141">IF(BQ97=0,0,1)</f>
        <v>1</v>
      </c>
      <c r="BW97" s="200">
        <f t="shared" ref="BW97:BW106" si="1142">PRODUCT(BR97:BV97)</f>
        <v>1</v>
      </c>
      <c r="BX97" s="210">
        <f t="shared" ref="BX97:BX106" si="1143">ROUND(BP97,0)</f>
        <v>69568</v>
      </c>
      <c r="BY97" s="202">
        <f t="shared" ref="BY97:BY106" si="1144">BP97-BX97</f>
        <v>0.10999999998603016</v>
      </c>
      <c r="CB97" s="461" t="s">
        <v>215</v>
      </c>
      <c r="CC97" s="538">
        <v>9.1</v>
      </c>
      <c r="CD97" s="545" t="s">
        <v>316</v>
      </c>
      <c r="CE97" s="539" t="s">
        <v>144</v>
      </c>
      <c r="CF97" s="536">
        <v>1</v>
      </c>
      <c r="CG97" s="380">
        <v>55000</v>
      </c>
      <c r="CH97" s="537">
        <f>CG97*CF97</f>
        <v>55000</v>
      </c>
      <c r="CI97" s="162">
        <f t="shared" ref="CI97:CI106" si="1145">IF($D97=CD97,1,0)</f>
        <v>1</v>
      </c>
      <c r="CJ97" s="190">
        <f t="shared" ref="CJ97:CJ106" si="1146">IF($E97=CE97,1,0)</f>
        <v>1</v>
      </c>
      <c r="CK97" s="190">
        <f t="shared" ref="CK97:CK106" si="1147">IF($F97=CF97,1,0)</f>
        <v>1</v>
      </c>
      <c r="CL97" s="190">
        <f t="shared" ref="CL97:CL106" si="1148">IF(CG97=0,0,1)</f>
        <v>1</v>
      </c>
      <c r="CM97" s="190">
        <f t="shared" ref="CM97:CM106" si="1149">IF(CH97=0,0,1)</f>
        <v>1</v>
      </c>
      <c r="CN97" s="200">
        <f t="shared" ref="CN97:CN106" si="1150">PRODUCT(CI97:CM97)</f>
        <v>1</v>
      </c>
      <c r="CO97" s="210">
        <f t="shared" ref="CO97:CO106" si="1151">ROUND(CG97,0)</f>
        <v>55000</v>
      </c>
      <c r="CP97" s="202">
        <f t="shared" ref="CP97:CP106" si="1152">CG97-CO97</f>
        <v>0</v>
      </c>
      <c r="CS97" s="461" t="s">
        <v>215</v>
      </c>
      <c r="CT97" s="538">
        <v>9.1</v>
      </c>
      <c r="CU97" s="545" t="s">
        <v>316</v>
      </c>
      <c r="CV97" s="539" t="s">
        <v>144</v>
      </c>
      <c r="CW97" s="536">
        <v>1</v>
      </c>
      <c r="CX97" s="565">
        <v>75537</v>
      </c>
      <c r="CY97" s="537">
        <f>CX97*CW97</f>
        <v>75537</v>
      </c>
      <c r="CZ97" s="162">
        <f t="shared" ref="CZ97:CZ106" si="1153">IF($D97=CU97,1,0)</f>
        <v>1</v>
      </c>
      <c r="DA97" s="190">
        <f t="shared" ref="DA97:DA106" si="1154">IF($E97=CV97,1,0)</f>
        <v>1</v>
      </c>
      <c r="DB97" s="190">
        <f t="shared" ref="DB97:DB106" si="1155">IF($F97=CW97,1,0)</f>
        <v>1</v>
      </c>
      <c r="DC97" s="190">
        <f t="shared" ref="DC97:DC106" si="1156">IF(CX97=0,0,1)</f>
        <v>1</v>
      </c>
      <c r="DD97" s="190">
        <f t="shared" ref="DD97:DD106" si="1157">IF(CY97=0,0,1)</f>
        <v>1</v>
      </c>
      <c r="DE97" s="200">
        <f t="shared" ref="DE97:DE106" si="1158">PRODUCT(CZ97:DD97)</f>
        <v>1</v>
      </c>
      <c r="DF97" s="210">
        <f t="shared" ref="DF97:DF106" si="1159">ROUND(CX97,0)</f>
        <v>75537</v>
      </c>
      <c r="DG97" s="202">
        <f t="shared" ref="DG97:DG106" si="1160">CX97-DF97</f>
        <v>0</v>
      </c>
      <c r="DJ97" s="461" t="s">
        <v>215</v>
      </c>
      <c r="DK97" s="538">
        <v>9.1</v>
      </c>
      <c r="DL97" s="545" t="s">
        <v>316</v>
      </c>
      <c r="DM97" s="539" t="s">
        <v>144</v>
      </c>
      <c r="DN97" s="536">
        <v>1</v>
      </c>
      <c r="DO97" s="380">
        <v>67255.840559999997</v>
      </c>
      <c r="DP97" s="537">
        <f>DO97*DN97</f>
        <v>67255.840559999997</v>
      </c>
      <c r="DQ97" s="162">
        <f t="shared" ref="DQ97:DQ106" si="1161">IF($D97=DL97,1,0)</f>
        <v>1</v>
      </c>
      <c r="DR97" s="190">
        <f t="shared" ref="DR97:DR106" si="1162">IF($E97=DM97,1,0)</f>
        <v>1</v>
      </c>
      <c r="DS97" s="190">
        <f t="shared" ref="DS97:DS106" si="1163">IF($F97=DN97,1,0)</f>
        <v>1</v>
      </c>
      <c r="DT97" s="190">
        <f t="shared" ref="DT97:DT106" si="1164">IF(DO97=0,0,1)</f>
        <v>1</v>
      </c>
      <c r="DU97" s="190">
        <f t="shared" ref="DU97:DU106" si="1165">IF(DP97=0,0,1)</f>
        <v>1</v>
      </c>
      <c r="DV97" s="200">
        <f t="shared" ref="DV97:DV106" si="1166">PRODUCT(DQ97:DU97)</f>
        <v>1</v>
      </c>
      <c r="DW97" s="210">
        <f t="shared" ref="DW97:DW106" si="1167">ROUND(DO97,0)</f>
        <v>67256</v>
      </c>
      <c r="DX97" s="202">
        <f t="shared" ref="DX97:DX106" si="1168">DO97-DW97</f>
        <v>-0.15944000000308733</v>
      </c>
      <c r="EA97" s="461" t="s">
        <v>215</v>
      </c>
      <c r="EB97" s="538">
        <v>9.1</v>
      </c>
      <c r="EC97" s="545" t="s">
        <v>316</v>
      </c>
      <c r="ED97" s="539" t="s">
        <v>144</v>
      </c>
      <c r="EE97" s="536">
        <v>1</v>
      </c>
      <c r="EF97" s="380">
        <v>96800</v>
      </c>
      <c r="EG97" s="381">
        <f t="shared" si="762"/>
        <v>96800</v>
      </c>
      <c r="EH97" s="162">
        <f t="shared" ref="EH97:EH106" si="1169">IF($D97=EC97,1,0)</f>
        <v>1</v>
      </c>
      <c r="EI97" s="190">
        <f t="shared" ref="EI97:EI106" si="1170">IF($E97=ED97,1,0)</f>
        <v>1</v>
      </c>
      <c r="EJ97" s="190">
        <f t="shared" ref="EJ97:EJ106" si="1171">IF($F97=EE97,1,0)</f>
        <v>1</v>
      </c>
      <c r="EK97" s="190">
        <f t="shared" ref="EK97:EK106" si="1172">IF(EF97=0,0,1)</f>
        <v>1</v>
      </c>
      <c r="EL97" s="190">
        <f t="shared" ref="EL97:EL106" si="1173">IF(EG97=0,0,1)</f>
        <v>1</v>
      </c>
      <c r="EM97" s="200">
        <f t="shared" ref="EM97:EM106" si="1174">PRODUCT(EH97:EL97)</f>
        <v>1</v>
      </c>
      <c r="EN97" s="210">
        <f t="shared" ref="EN97:EN106" si="1175">ROUND(EF97,0)</f>
        <v>96800</v>
      </c>
      <c r="EO97" s="202">
        <f t="shared" ref="EO97:EO106" si="1176">EF97-EN97</f>
        <v>0</v>
      </c>
      <c r="ER97" s="461" t="s">
        <v>215</v>
      </c>
      <c r="ES97" s="538">
        <v>9.1</v>
      </c>
      <c r="ET97" s="545" t="s">
        <v>316</v>
      </c>
      <c r="EU97" s="539" t="s">
        <v>144</v>
      </c>
      <c r="EV97" s="536">
        <v>1</v>
      </c>
      <c r="EW97" s="380">
        <v>69222</v>
      </c>
      <c r="EX97" s="537">
        <f>EW97*EV97</f>
        <v>69222</v>
      </c>
      <c r="EY97" s="162">
        <f t="shared" ref="EY97:EY106" si="1177">IF($D97=ET97,1,0)</f>
        <v>1</v>
      </c>
      <c r="EZ97" s="190">
        <f t="shared" ref="EZ97:EZ106" si="1178">IF($E97=EU97,1,0)</f>
        <v>1</v>
      </c>
      <c r="FA97" s="190">
        <f t="shared" ref="FA97:FA106" si="1179">IF($F97=EV97,1,0)</f>
        <v>1</v>
      </c>
      <c r="FB97" s="190">
        <f t="shared" ref="FB97:FB106" si="1180">IF(EW97=0,0,1)</f>
        <v>1</v>
      </c>
      <c r="FC97" s="190">
        <f t="shared" ref="FC97:FC106" si="1181">IF(EX97=0,0,1)</f>
        <v>1</v>
      </c>
      <c r="FD97" s="200">
        <f t="shared" ref="FD97:FD106" si="1182">PRODUCT(EY97:FC97)</f>
        <v>1</v>
      </c>
      <c r="FE97" s="210">
        <f t="shared" ref="FE97:FE106" si="1183">ROUND(EW97,0)</f>
        <v>69222</v>
      </c>
      <c r="FF97" s="202">
        <f t="shared" ref="FF97:FF106" si="1184">EW97-FE97</f>
        <v>0</v>
      </c>
      <c r="FI97" s="461" t="s">
        <v>215</v>
      </c>
      <c r="FJ97" s="538">
        <v>9.1</v>
      </c>
      <c r="FK97" s="545" t="s">
        <v>316</v>
      </c>
      <c r="FL97" s="539" t="s">
        <v>144</v>
      </c>
      <c r="FM97" s="536">
        <v>1</v>
      </c>
      <c r="FN97" s="380">
        <v>60932</v>
      </c>
      <c r="FO97" s="537">
        <f>FN97*FM97</f>
        <v>60932</v>
      </c>
      <c r="FP97" s="162">
        <f t="shared" ref="FP97:FP106" si="1185">IF($D97=FK97,1,0)</f>
        <v>1</v>
      </c>
      <c r="FQ97" s="190">
        <f t="shared" ref="FQ97:FQ106" si="1186">IF($E97=FL97,1,0)</f>
        <v>1</v>
      </c>
      <c r="FR97" s="190">
        <f t="shared" ref="FR97:FR106" si="1187">IF($F97=FM97,1,0)</f>
        <v>1</v>
      </c>
      <c r="FS97" s="190">
        <f t="shared" ref="FS97:FS106" si="1188">IF(FN97=0,0,1)</f>
        <v>1</v>
      </c>
      <c r="FT97" s="190">
        <f t="shared" ref="FT97:FT106" si="1189">IF(FO97=0,0,1)</f>
        <v>1</v>
      </c>
      <c r="FU97" s="200">
        <f t="shared" ref="FU97:FU106" si="1190">PRODUCT(FP97:FT97)</f>
        <v>1</v>
      </c>
      <c r="FV97" s="210">
        <f t="shared" ref="FV97:FV106" si="1191">ROUND(FN97,0)</f>
        <v>60932</v>
      </c>
      <c r="FW97" s="202">
        <f t="shared" ref="FW97:FW106" si="1192">FN97-FV97</f>
        <v>0</v>
      </c>
      <c r="FZ97" s="461" t="s">
        <v>215</v>
      </c>
      <c r="GA97" s="538">
        <v>9.1</v>
      </c>
      <c r="GB97" s="545" t="s">
        <v>316</v>
      </c>
      <c r="GC97" s="539" t="s">
        <v>144</v>
      </c>
      <c r="GD97" s="536">
        <v>1</v>
      </c>
      <c r="GE97" s="582">
        <v>70279</v>
      </c>
      <c r="GF97" s="537">
        <f>GE97*GD97</f>
        <v>70279</v>
      </c>
      <c r="GG97" s="162">
        <f t="shared" ref="GG97:GG106" si="1193">IF($D97=GB97,1,0)</f>
        <v>1</v>
      </c>
      <c r="GH97" s="190">
        <f t="shared" ref="GH97:GH106" si="1194">IF($E97=GC97,1,0)</f>
        <v>1</v>
      </c>
      <c r="GI97" s="190">
        <f t="shared" ref="GI97:GI106" si="1195">IF($F97=GD97,1,0)</f>
        <v>1</v>
      </c>
      <c r="GJ97" s="190">
        <f t="shared" ref="GJ97:GJ106" si="1196">IF(GE97=0,0,1)</f>
        <v>1</v>
      </c>
      <c r="GK97" s="190">
        <f t="shared" ref="GK97:GK106" si="1197">IF(GF97=0,0,1)</f>
        <v>1</v>
      </c>
      <c r="GL97" s="200">
        <f t="shared" ref="GL97:GL106" si="1198">PRODUCT(GG97:GK97)</f>
        <v>1</v>
      </c>
      <c r="GM97" s="210">
        <f t="shared" ref="GM97:GM106" si="1199">ROUND(GE97,0)</f>
        <v>70279</v>
      </c>
      <c r="GN97" s="202">
        <f t="shared" ref="GN97:GN106" si="1200">GE97-GM97</f>
        <v>0</v>
      </c>
      <c r="GQ97" s="461" t="s">
        <v>215</v>
      </c>
      <c r="GR97" s="538">
        <v>9.1</v>
      </c>
      <c r="GS97" s="545" t="s">
        <v>316</v>
      </c>
      <c r="GT97" s="539" t="s">
        <v>144</v>
      </c>
      <c r="GU97" s="536">
        <v>1</v>
      </c>
      <c r="GV97" s="380">
        <v>60000</v>
      </c>
      <c r="GW97" s="537">
        <f>GV97*GU97</f>
        <v>60000</v>
      </c>
      <c r="GX97" s="162">
        <f t="shared" ref="GX97:GX106" si="1201">IF($D97=GS97,1,0)</f>
        <v>1</v>
      </c>
      <c r="GY97" s="190">
        <f t="shared" ref="GY97:GY106" si="1202">IF($E97=GT97,1,0)</f>
        <v>1</v>
      </c>
      <c r="GZ97" s="190">
        <f t="shared" ref="GZ97:GZ106" si="1203">IF($F97=GU97,1,0)</f>
        <v>1</v>
      </c>
      <c r="HA97" s="190">
        <f t="shared" ref="HA97:HA106" si="1204">IF(GV97=0,0,1)</f>
        <v>1</v>
      </c>
      <c r="HB97" s="190">
        <f t="shared" ref="HB97:HB106" si="1205">IF(GW97=0,0,1)</f>
        <v>1</v>
      </c>
      <c r="HC97" s="200">
        <f t="shared" ref="HC97:HC106" si="1206">PRODUCT(GX97:HB97)</f>
        <v>1</v>
      </c>
      <c r="HD97" s="210">
        <f t="shared" ref="HD97:HD106" si="1207">ROUND(GV97,0)</f>
        <v>60000</v>
      </c>
      <c r="HE97" s="202">
        <f t="shared" ref="HE97:HE106" si="1208">GV97-HD97</f>
        <v>0</v>
      </c>
      <c r="HH97" s="461" t="s">
        <v>215</v>
      </c>
      <c r="HI97" s="538">
        <v>9.1</v>
      </c>
      <c r="HJ97" s="545" t="s">
        <v>316</v>
      </c>
      <c r="HK97" s="539" t="s">
        <v>144</v>
      </c>
      <c r="HL97" s="536">
        <v>1</v>
      </c>
      <c r="HM97" s="380">
        <v>43319.999999999993</v>
      </c>
      <c r="HN97" s="537">
        <f>HM97*HL97</f>
        <v>43319.999999999993</v>
      </c>
      <c r="HO97" s="162">
        <f t="shared" ref="HO97:HO106" si="1209">IF($D97=HJ97,1,0)</f>
        <v>1</v>
      </c>
      <c r="HP97" s="190">
        <f t="shared" ref="HP97:HP106" si="1210">IF($E97=HK97,1,0)</f>
        <v>1</v>
      </c>
      <c r="HQ97" s="190">
        <f t="shared" ref="HQ97:HQ106" si="1211">IF($F97=HL97,1,0)</f>
        <v>1</v>
      </c>
      <c r="HR97" s="190">
        <f t="shared" ref="HR97:HR106" si="1212">IF(HM97=0,0,1)</f>
        <v>1</v>
      </c>
      <c r="HS97" s="190">
        <f t="shared" ref="HS97:HS106" si="1213">IF(HN97=0,0,1)</f>
        <v>1</v>
      </c>
      <c r="HT97" s="200">
        <f t="shared" ref="HT97:HT106" si="1214">PRODUCT(HO97:HS97)</f>
        <v>1</v>
      </c>
      <c r="HU97" s="210">
        <f t="shared" ref="HU97:HU106" si="1215">ROUND(HM97,0)</f>
        <v>43320</v>
      </c>
      <c r="HV97" s="202">
        <f t="shared" ref="HV97:HV106" si="1216">HM97-HU97</f>
        <v>0</v>
      </c>
      <c r="HY97" s="230"/>
      <c r="HZ97" s="171"/>
      <c r="IA97" s="205"/>
      <c r="IB97" s="228"/>
      <c r="IC97" s="207"/>
      <c r="ID97" s="229"/>
      <c r="IE97" s="209"/>
      <c r="IF97" s="209" t="e">
        <f t="shared" si="764"/>
        <v>#N/A</v>
      </c>
      <c r="IG97" s="199" t="e">
        <f t="shared" si="765"/>
        <v>#N/A</v>
      </c>
      <c r="IH97" s="200" t="e">
        <f t="shared" si="766"/>
        <v>#N/A</v>
      </c>
      <c r="II97" s="200">
        <f t="shared" si="767"/>
        <v>0</v>
      </c>
      <c r="IJ97" s="200">
        <f t="shared" si="768"/>
        <v>0</v>
      </c>
      <c r="IK97" s="200" t="e">
        <f t="shared" si="769"/>
        <v>#N/A</v>
      </c>
      <c r="IL97" s="210">
        <f t="shared" si="770"/>
        <v>0</v>
      </c>
      <c r="IM97" s="202">
        <f t="shared" si="771"/>
        <v>0</v>
      </c>
      <c r="IP97" s="230"/>
      <c r="IQ97" s="171"/>
      <c r="IR97" s="205"/>
      <c r="IS97" s="228"/>
      <c r="IT97" s="207"/>
      <c r="IU97" s="229"/>
      <c r="IV97" s="209"/>
      <c r="IW97" s="209" t="e">
        <f t="shared" si="772"/>
        <v>#N/A</v>
      </c>
      <c r="IX97" s="199" t="e">
        <f t="shared" si="773"/>
        <v>#N/A</v>
      </c>
      <c r="IY97" s="200" t="e">
        <f t="shared" si="774"/>
        <v>#N/A</v>
      </c>
      <c r="IZ97" s="200">
        <f t="shared" si="775"/>
        <v>0</v>
      </c>
      <c r="JA97" s="200">
        <f t="shared" si="776"/>
        <v>0</v>
      </c>
      <c r="JB97" s="200" t="e">
        <f t="shared" si="777"/>
        <v>#N/A</v>
      </c>
      <c r="JC97" s="210">
        <f t="shared" si="778"/>
        <v>0</v>
      </c>
      <c r="JD97" s="202">
        <f t="shared" si="779"/>
        <v>0</v>
      </c>
      <c r="JG97" s="230"/>
      <c r="JH97" s="171"/>
      <c r="JI97" s="205"/>
      <c r="JJ97" s="228"/>
      <c r="JK97" s="207"/>
      <c r="JL97" s="229"/>
      <c r="JM97" s="209"/>
      <c r="JN97" s="209" t="e">
        <f t="shared" si="780"/>
        <v>#N/A</v>
      </c>
      <c r="JO97" s="199" t="e">
        <f t="shared" si="781"/>
        <v>#N/A</v>
      </c>
      <c r="JP97" s="200" t="e">
        <f t="shared" si="782"/>
        <v>#N/A</v>
      </c>
      <c r="JQ97" s="200">
        <f t="shared" si="783"/>
        <v>0</v>
      </c>
      <c r="JR97" s="200">
        <f t="shared" si="784"/>
        <v>0</v>
      </c>
      <c r="JS97" s="200" t="e">
        <f t="shared" si="785"/>
        <v>#N/A</v>
      </c>
      <c r="JT97" s="210">
        <f t="shared" si="786"/>
        <v>0</v>
      </c>
      <c r="JU97" s="202">
        <f t="shared" si="787"/>
        <v>0</v>
      </c>
      <c r="JX97" s="230"/>
      <c r="JY97" s="171"/>
      <c r="JZ97" s="205"/>
      <c r="KA97" s="228"/>
      <c r="KB97" s="207"/>
      <c r="KC97" s="229"/>
      <c r="KD97" s="209"/>
      <c r="KE97" s="209" t="e">
        <f t="shared" si="788"/>
        <v>#N/A</v>
      </c>
      <c r="KF97" s="199" t="e">
        <f t="shared" si="789"/>
        <v>#N/A</v>
      </c>
      <c r="KG97" s="200" t="e">
        <f t="shared" si="790"/>
        <v>#N/A</v>
      </c>
      <c r="KH97" s="200">
        <f t="shared" si="791"/>
        <v>0</v>
      </c>
      <c r="KI97" s="200">
        <f t="shared" si="792"/>
        <v>0</v>
      </c>
      <c r="KJ97" s="200" t="e">
        <f t="shared" si="793"/>
        <v>#N/A</v>
      </c>
      <c r="KK97" s="210">
        <f t="shared" si="794"/>
        <v>0</v>
      </c>
      <c r="KL97" s="202">
        <f t="shared" si="795"/>
        <v>0</v>
      </c>
      <c r="KO97" s="230"/>
      <c r="KP97" s="171"/>
      <c r="KQ97" s="205"/>
      <c r="KR97" s="228"/>
      <c r="KS97" s="207"/>
      <c r="KT97" s="229"/>
      <c r="KU97" s="209"/>
      <c r="KV97" s="209" t="e">
        <f t="shared" si="796"/>
        <v>#N/A</v>
      </c>
      <c r="KW97" s="199" t="e">
        <f t="shared" si="797"/>
        <v>#N/A</v>
      </c>
      <c r="KX97" s="200" t="e">
        <f t="shared" si="798"/>
        <v>#N/A</v>
      </c>
      <c r="KY97" s="200">
        <f t="shared" si="799"/>
        <v>0</v>
      </c>
      <c r="KZ97" s="200">
        <f t="shared" si="800"/>
        <v>0</v>
      </c>
      <c r="LA97" s="200" t="e">
        <f t="shared" si="801"/>
        <v>#N/A</v>
      </c>
      <c r="LB97" s="210">
        <f t="shared" si="802"/>
        <v>0</v>
      </c>
      <c r="LC97" s="202">
        <f t="shared" si="803"/>
        <v>0</v>
      </c>
      <c r="LF97" s="230"/>
      <c r="LG97" s="171"/>
      <c r="LH97" s="205"/>
      <c r="LI97" s="228"/>
      <c r="LJ97" s="207"/>
      <c r="LK97" s="229"/>
      <c r="LL97" s="209"/>
      <c r="LM97" s="209" t="e">
        <f t="shared" si="804"/>
        <v>#N/A</v>
      </c>
      <c r="LN97" s="199" t="e">
        <f t="shared" si="805"/>
        <v>#N/A</v>
      </c>
      <c r="LO97" s="200" t="e">
        <f t="shared" si="806"/>
        <v>#N/A</v>
      </c>
      <c r="LP97" s="200">
        <f t="shared" si="807"/>
        <v>0</v>
      </c>
      <c r="LQ97" s="200">
        <f t="shared" si="808"/>
        <v>0</v>
      </c>
      <c r="LR97" s="200" t="e">
        <f t="shared" si="809"/>
        <v>#N/A</v>
      </c>
      <c r="LS97" s="210">
        <f t="shared" si="810"/>
        <v>0</v>
      </c>
      <c r="LT97" s="202">
        <f t="shared" si="811"/>
        <v>0</v>
      </c>
      <c r="LW97" s="230"/>
      <c r="LX97" s="171"/>
      <c r="LY97" s="205"/>
      <c r="LZ97" s="228"/>
      <c r="MA97" s="207"/>
      <c r="MB97" s="229"/>
      <c r="MC97" s="209"/>
      <c r="MD97" s="209" t="e">
        <f t="shared" si="812"/>
        <v>#N/A</v>
      </c>
      <c r="ME97" s="199" t="e">
        <f t="shared" si="813"/>
        <v>#N/A</v>
      </c>
      <c r="MF97" s="200" t="e">
        <f t="shared" si="814"/>
        <v>#N/A</v>
      </c>
      <c r="MG97" s="200">
        <f t="shared" si="815"/>
        <v>0</v>
      </c>
      <c r="MH97" s="200">
        <f t="shared" si="816"/>
        <v>0</v>
      </c>
      <c r="MI97" s="200" t="e">
        <f t="shared" si="817"/>
        <v>#N/A</v>
      </c>
      <c r="MJ97" s="210">
        <f t="shared" si="818"/>
        <v>0</v>
      </c>
      <c r="MK97" s="202">
        <f t="shared" si="819"/>
        <v>0</v>
      </c>
      <c r="MN97" s="230"/>
      <c r="MO97" s="171"/>
      <c r="MP97" s="205"/>
      <c r="MQ97" s="228"/>
      <c r="MR97" s="207"/>
      <c r="MS97" s="229"/>
      <c r="MT97" s="209"/>
      <c r="MU97" s="209" t="e">
        <f t="shared" si="820"/>
        <v>#N/A</v>
      </c>
      <c r="MV97" s="199" t="e">
        <f t="shared" si="821"/>
        <v>#N/A</v>
      </c>
      <c r="MW97" s="200" t="e">
        <f t="shared" si="822"/>
        <v>#N/A</v>
      </c>
      <c r="MX97" s="200">
        <f t="shared" si="823"/>
        <v>0</v>
      </c>
      <c r="MY97" s="200">
        <f t="shared" si="824"/>
        <v>0</v>
      </c>
      <c r="MZ97" s="200" t="e">
        <f t="shared" si="825"/>
        <v>#N/A</v>
      </c>
      <c r="NA97" s="210">
        <f t="shared" si="826"/>
        <v>0</v>
      </c>
      <c r="NB97" s="202">
        <f t="shared" si="827"/>
        <v>0</v>
      </c>
      <c r="NE97" s="230"/>
      <c r="NF97" s="171"/>
      <c r="NG97" s="205"/>
      <c r="NH97" s="228"/>
      <c r="NI97" s="207"/>
      <c r="NJ97" s="229"/>
      <c r="NK97" s="209"/>
      <c r="NL97" s="209" t="e">
        <f t="shared" si="828"/>
        <v>#N/A</v>
      </c>
      <c r="NM97" s="199" t="e">
        <f t="shared" si="829"/>
        <v>#N/A</v>
      </c>
      <c r="NN97" s="200" t="e">
        <f t="shared" si="830"/>
        <v>#N/A</v>
      </c>
      <c r="NO97" s="200">
        <f t="shared" si="831"/>
        <v>0</v>
      </c>
      <c r="NP97" s="200">
        <f t="shared" si="832"/>
        <v>0</v>
      </c>
      <c r="NQ97" s="200" t="e">
        <f t="shared" si="833"/>
        <v>#N/A</v>
      </c>
      <c r="NR97" s="210">
        <f t="shared" si="834"/>
        <v>0</v>
      </c>
      <c r="NS97" s="202">
        <f t="shared" si="835"/>
        <v>0</v>
      </c>
      <c r="NV97" s="230"/>
      <c r="NW97" s="171"/>
      <c r="NX97" s="205"/>
      <c r="NY97" s="228"/>
      <c r="NZ97" s="207"/>
      <c r="OA97" s="229"/>
      <c r="OB97" s="209"/>
      <c r="OC97" s="209" t="e">
        <f t="shared" si="836"/>
        <v>#N/A</v>
      </c>
      <c r="OD97" s="199" t="e">
        <f t="shared" si="837"/>
        <v>#N/A</v>
      </c>
      <c r="OE97" s="200" t="e">
        <f t="shared" si="838"/>
        <v>#N/A</v>
      </c>
      <c r="OF97" s="200">
        <f t="shared" si="839"/>
        <v>0</v>
      </c>
      <c r="OG97" s="200">
        <f t="shared" si="840"/>
        <v>0</v>
      </c>
      <c r="OH97" s="200" t="e">
        <f t="shared" si="841"/>
        <v>#N/A</v>
      </c>
      <c r="OI97" s="210">
        <f t="shared" si="842"/>
        <v>0</v>
      </c>
      <c r="OJ97" s="202">
        <f t="shared" si="843"/>
        <v>0</v>
      </c>
      <c r="OM97" s="230"/>
      <c r="ON97" s="171"/>
      <c r="OO97" s="205"/>
      <c r="OP97" s="228"/>
      <c r="OQ97" s="207"/>
      <c r="OR97" s="229"/>
      <c r="OS97" s="209"/>
      <c r="OT97" s="209" t="e">
        <f t="shared" si="844"/>
        <v>#N/A</v>
      </c>
      <c r="OU97" s="199" t="e">
        <f t="shared" si="845"/>
        <v>#N/A</v>
      </c>
      <c r="OV97" s="200" t="e">
        <f t="shared" si="846"/>
        <v>#N/A</v>
      </c>
      <c r="OW97" s="200">
        <f t="shared" si="847"/>
        <v>0</v>
      </c>
      <c r="OX97" s="200">
        <f t="shared" si="848"/>
        <v>0</v>
      </c>
      <c r="OY97" s="200" t="e">
        <f t="shared" si="849"/>
        <v>#N/A</v>
      </c>
      <c r="OZ97" s="210">
        <f t="shared" si="850"/>
        <v>0</v>
      </c>
      <c r="PA97" s="202">
        <f t="shared" si="851"/>
        <v>0</v>
      </c>
      <c r="PD97" s="230"/>
      <c r="PE97" s="171"/>
      <c r="PF97" s="205"/>
      <c r="PG97" s="228"/>
      <c r="PH97" s="207"/>
      <c r="PI97" s="229"/>
      <c r="PJ97" s="209"/>
      <c r="PK97" s="209" t="e">
        <f t="shared" si="852"/>
        <v>#N/A</v>
      </c>
      <c r="PL97" s="199" t="e">
        <f t="shared" si="853"/>
        <v>#N/A</v>
      </c>
      <c r="PM97" s="200" t="e">
        <f t="shared" si="854"/>
        <v>#N/A</v>
      </c>
      <c r="PN97" s="200">
        <f t="shared" si="855"/>
        <v>0</v>
      </c>
      <c r="PO97" s="200">
        <f t="shared" si="856"/>
        <v>0</v>
      </c>
      <c r="PP97" s="200" t="e">
        <f t="shared" si="857"/>
        <v>#N/A</v>
      </c>
      <c r="PQ97" s="210">
        <f t="shared" si="858"/>
        <v>0</v>
      </c>
      <c r="PR97" s="202">
        <f t="shared" si="859"/>
        <v>0</v>
      </c>
      <c r="PU97" s="230"/>
      <c r="PV97" s="171"/>
      <c r="PW97" s="205"/>
      <c r="PX97" s="228"/>
      <c r="PY97" s="207"/>
      <c r="PZ97" s="229"/>
      <c r="QA97" s="209"/>
      <c r="QB97" s="209" t="e">
        <f t="shared" si="860"/>
        <v>#N/A</v>
      </c>
      <c r="QC97" s="199" t="e">
        <f t="shared" si="861"/>
        <v>#N/A</v>
      </c>
      <c r="QD97" s="200" t="e">
        <f t="shared" si="862"/>
        <v>#N/A</v>
      </c>
      <c r="QE97" s="200">
        <f t="shared" si="863"/>
        <v>0</v>
      </c>
      <c r="QF97" s="200">
        <f t="shared" si="864"/>
        <v>0</v>
      </c>
      <c r="QG97" s="200" t="e">
        <f t="shared" si="865"/>
        <v>#N/A</v>
      </c>
      <c r="QH97" s="210">
        <f t="shared" si="866"/>
        <v>0</v>
      </c>
      <c r="QI97" s="202">
        <f t="shared" si="867"/>
        <v>0</v>
      </c>
      <c r="QL97" s="230"/>
      <c r="QM97" s="171"/>
      <c r="QN97" s="205"/>
      <c r="QO97" s="228"/>
      <c r="QP97" s="207"/>
      <c r="QQ97" s="229"/>
      <c r="QR97" s="209"/>
      <c r="QS97" s="209" t="e">
        <f t="shared" si="868"/>
        <v>#N/A</v>
      </c>
      <c r="QT97" s="199" t="e">
        <f t="shared" si="869"/>
        <v>#N/A</v>
      </c>
      <c r="QU97" s="200" t="e">
        <f t="shared" si="870"/>
        <v>#N/A</v>
      </c>
      <c r="QV97" s="200">
        <f t="shared" si="871"/>
        <v>0</v>
      </c>
      <c r="QW97" s="200">
        <f t="shared" si="872"/>
        <v>0</v>
      </c>
      <c r="QX97" s="200" t="e">
        <f t="shared" si="873"/>
        <v>#N/A</v>
      </c>
      <c r="QY97" s="210">
        <f t="shared" si="874"/>
        <v>0</v>
      </c>
      <c r="QZ97" s="202">
        <f t="shared" si="875"/>
        <v>0</v>
      </c>
      <c r="RC97" s="230"/>
      <c r="RD97" s="171"/>
      <c r="RE97" s="205"/>
      <c r="RF97" s="228"/>
      <c r="RG97" s="207"/>
      <c r="RH97" s="229"/>
      <c r="RI97" s="209"/>
      <c r="RJ97" s="209" t="e">
        <f t="shared" si="876"/>
        <v>#N/A</v>
      </c>
      <c r="RK97" s="199" t="e">
        <f t="shared" si="877"/>
        <v>#N/A</v>
      </c>
      <c r="RL97" s="200" t="e">
        <f t="shared" si="878"/>
        <v>#N/A</v>
      </c>
      <c r="RM97" s="200">
        <f t="shared" si="879"/>
        <v>0</v>
      </c>
      <c r="RN97" s="200">
        <f t="shared" si="880"/>
        <v>0</v>
      </c>
      <c r="RO97" s="200" t="e">
        <f t="shared" si="881"/>
        <v>#N/A</v>
      </c>
      <c r="RP97" s="210">
        <f t="shared" si="882"/>
        <v>0</v>
      </c>
      <c r="RQ97" s="202">
        <f t="shared" si="883"/>
        <v>0</v>
      </c>
      <c r="RT97" s="230"/>
      <c r="RU97" s="171"/>
      <c r="RV97" s="205"/>
      <c r="RW97" s="228"/>
      <c r="RX97" s="207"/>
      <c r="RY97" s="229"/>
      <c r="RZ97" s="209"/>
      <c r="SA97" s="209" t="e">
        <f t="shared" si="884"/>
        <v>#N/A</v>
      </c>
      <c r="SB97" s="199" t="e">
        <f t="shared" si="885"/>
        <v>#N/A</v>
      </c>
      <c r="SC97" s="200" t="e">
        <f t="shared" si="886"/>
        <v>#N/A</v>
      </c>
      <c r="SD97" s="200">
        <f t="shared" si="887"/>
        <v>0</v>
      </c>
      <c r="SE97" s="200">
        <f t="shared" si="888"/>
        <v>0</v>
      </c>
      <c r="SF97" s="200" t="e">
        <f t="shared" si="889"/>
        <v>#N/A</v>
      </c>
      <c r="SG97" s="210">
        <f t="shared" si="890"/>
        <v>0</v>
      </c>
      <c r="SH97" s="202">
        <f t="shared" si="891"/>
        <v>0</v>
      </c>
      <c r="SK97" s="230"/>
      <c r="SL97" s="171"/>
      <c r="SM97" s="205"/>
      <c r="SN97" s="228"/>
      <c r="SO97" s="207"/>
      <c r="SP97" s="229"/>
      <c r="SQ97" s="209"/>
      <c r="SR97" s="209" t="e">
        <f t="shared" si="892"/>
        <v>#N/A</v>
      </c>
      <c r="SS97" s="199" t="e">
        <f t="shared" si="893"/>
        <v>#N/A</v>
      </c>
      <c r="ST97" s="200" t="e">
        <f t="shared" si="894"/>
        <v>#N/A</v>
      </c>
      <c r="SU97" s="200">
        <f t="shared" si="895"/>
        <v>0</v>
      </c>
      <c r="SV97" s="200">
        <f t="shared" si="896"/>
        <v>0</v>
      </c>
      <c r="SW97" s="200" t="e">
        <f t="shared" si="897"/>
        <v>#N/A</v>
      </c>
      <c r="SX97" s="210">
        <f t="shared" si="898"/>
        <v>0</v>
      </c>
      <c r="SY97" s="202">
        <f t="shared" si="899"/>
        <v>0</v>
      </c>
    </row>
    <row r="98" spans="2:519" ht="100.5" customHeight="1" thickTop="1" thickBot="1">
      <c r="B98" s="203" t="s">
        <v>215</v>
      </c>
      <c r="C98" s="230">
        <v>9.1999999999999993</v>
      </c>
      <c r="D98" s="171" t="s">
        <v>317</v>
      </c>
      <c r="E98" s="231" t="s">
        <v>144</v>
      </c>
      <c r="F98" s="228">
        <v>1</v>
      </c>
      <c r="G98" s="207">
        <v>0</v>
      </c>
      <c r="H98" s="229">
        <f>G98*F98</f>
        <v>0</v>
      </c>
      <c r="I98" s="646"/>
      <c r="L98" s="375" t="s">
        <v>215</v>
      </c>
      <c r="M98" s="403">
        <v>9.1999999999999993</v>
      </c>
      <c r="N98" s="415" t="s">
        <v>317</v>
      </c>
      <c r="O98" s="404" t="s">
        <v>144</v>
      </c>
      <c r="P98" s="401">
        <v>1</v>
      </c>
      <c r="Q98" s="380">
        <v>40000</v>
      </c>
      <c r="R98" s="402">
        <f>Q98*P98</f>
        <v>40000</v>
      </c>
      <c r="S98" s="162">
        <f t="shared" si="1120"/>
        <v>1</v>
      </c>
      <c r="T98" s="190">
        <f t="shared" si="756"/>
        <v>1</v>
      </c>
      <c r="U98" s="190">
        <f t="shared" si="763"/>
        <v>1</v>
      </c>
      <c r="V98" s="190">
        <f t="shared" si="757"/>
        <v>1</v>
      </c>
      <c r="W98" s="190">
        <f t="shared" si="758"/>
        <v>1</v>
      </c>
      <c r="X98" s="200">
        <f t="shared" si="759"/>
        <v>1</v>
      </c>
      <c r="Y98" s="210">
        <f t="shared" si="760"/>
        <v>40000</v>
      </c>
      <c r="Z98" s="202">
        <f t="shared" si="761"/>
        <v>0</v>
      </c>
      <c r="AA98" s="185"/>
      <c r="AB98" s="185"/>
      <c r="AC98" s="375" t="s">
        <v>215</v>
      </c>
      <c r="AD98" s="403">
        <v>9.1999999999999993</v>
      </c>
      <c r="AE98" s="415" t="s">
        <v>317</v>
      </c>
      <c r="AF98" s="404" t="s">
        <v>144</v>
      </c>
      <c r="AG98" s="401">
        <v>1</v>
      </c>
      <c r="AH98" s="380">
        <v>39840</v>
      </c>
      <c r="AI98" s="402">
        <f>AH98*AG98</f>
        <v>39840</v>
      </c>
      <c r="AJ98" s="162">
        <f t="shared" si="1121"/>
        <v>1</v>
      </c>
      <c r="AK98" s="190">
        <f t="shared" si="1122"/>
        <v>1</v>
      </c>
      <c r="AL98" s="190">
        <f t="shared" si="1123"/>
        <v>1</v>
      </c>
      <c r="AM98" s="190">
        <f t="shared" si="1124"/>
        <v>1</v>
      </c>
      <c r="AN98" s="190">
        <f t="shared" si="1125"/>
        <v>1</v>
      </c>
      <c r="AO98" s="200">
        <f t="shared" si="1126"/>
        <v>1</v>
      </c>
      <c r="AP98" s="210">
        <f t="shared" si="1127"/>
        <v>39840</v>
      </c>
      <c r="AQ98" s="202">
        <f t="shared" si="1128"/>
        <v>0</v>
      </c>
      <c r="AR98" s="185"/>
      <c r="AS98" s="185"/>
      <c r="AT98" s="461" t="s">
        <v>215</v>
      </c>
      <c r="AU98" s="478">
        <v>9.1999999999999993</v>
      </c>
      <c r="AV98" s="171" t="s">
        <v>317</v>
      </c>
      <c r="AW98" s="479" t="s">
        <v>144</v>
      </c>
      <c r="AX98" s="464">
        <v>1</v>
      </c>
      <c r="AY98" s="455">
        <v>67500</v>
      </c>
      <c r="AZ98" s="466">
        <f>AY98*AX98</f>
        <v>67500</v>
      </c>
      <c r="BA98" s="162">
        <f t="shared" si="1129"/>
        <v>1</v>
      </c>
      <c r="BB98" s="190">
        <f t="shared" si="1130"/>
        <v>1</v>
      </c>
      <c r="BC98" s="190">
        <f t="shared" si="1131"/>
        <v>1</v>
      </c>
      <c r="BD98" s="190">
        <f t="shared" si="1132"/>
        <v>1</v>
      </c>
      <c r="BE98" s="190">
        <f t="shared" si="1133"/>
        <v>1</v>
      </c>
      <c r="BF98" s="200">
        <f t="shared" si="1134"/>
        <v>1</v>
      </c>
      <c r="BG98" s="210">
        <f t="shared" si="1135"/>
        <v>67500</v>
      </c>
      <c r="BH98" s="202">
        <f t="shared" si="1136"/>
        <v>0</v>
      </c>
      <c r="BK98" s="461" t="s">
        <v>215</v>
      </c>
      <c r="BL98" s="538">
        <v>9.1999999999999993</v>
      </c>
      <c r="BM98" s="545" t="s">
        <v>317</v>
      </c>
      <c r="BN98" s="539" t="s">
        <v>144</v>
      </c>
      <c r="BO98" s="536">
        <v>1</v>
      </c>
      <c r="BP98" s="380">
        <v>27659.609999999993</v>
      </c>
      <c r="BQ98" s="537">
        <f>BP98*BO98</f>
        <v>27659.609999999993</v>
      </c>
      <c r="BR98" s="162">
        <f t="shared" si="1137"/>
        <v>1</v>
      </c>
      <c r="BS98" s="190">
        <f t="shared" si="1138"/>
        <v>1</v>
      </c>
      <c r="BT98" s="190">
        <f t="shared" si="1139"/>
        <v>1</v>
      </c>
      <c r="BU98" s="190">
        <f t="shared" si="1140"/>
        <v>1</v>
      </c>
      <c r="BV98" s="190">
        <f t="shared" si="1141"/>
        <v>1</v>
      </c>
      <c r="BW98" s="200">
        <f t="shared" si="1142"/>
        <v>1</v>
      </c>
      <c r="BX98" s="210">
        <f t="shared" si="1143"/>
        <v>27660</v>
      </c>
      <c r="BY98" s="202">
        <f t="shared" si="1144"/>
        <v>-0.39000000000669388</v>
      </c>
      <c r="CB98" s="461" t="s">
        <v>215</v>
      </c>
      <c r="CC98" s="538">
        <v>9.1999999999999993</v>
      </c>
      <c r="CD98" s="545" t="s">
        <v>317</v>
      </c>
      <c r="CE98" s="539" t="s">
        <v>144</v>
      </c>
      <c r="CF98" s="536">
        <v>1</v>
      </c>
      <c r="CG98" s="380">
        <v>45000</v>
      </c>
      <c r="CH98" s="537">
        <f>CG98*CF98</f>
        <v>45000</v>
      </c>
      <c r="CI98" s="162">
        <f t="shared" si="1145"/>
        <v>1</v>
      </c>
      <c r="CJ98" s="190">
        <f t="shared" si="1146"/>
        <v>1</v>
      </c>
      <c r="CK98" s="190">
        <f t="shared" si="1147"/>
        <v>1</v>
      </c>
      <c r="CL98" s="190">
        <f t="shared" si="1148"/>
        <v>1</v>
      </c>
      <c r="CM98" s="190">
        <f t="shared" si="1149"/>
        <v>1</v>
      </c>
      <c r="CN98" s="200">
        <f t="shared" si="1150"/>
        <v>1</v>
      </c>
      <c r="CO98" s="210">
        <f t="shared" si="1151"/>
        <v>45000</v>
      </c>
      <c r="CP98" s="202">
        <f t="shared" si="1152"/>
        <v>0</v>
      </c>
      <c r="CS98" s="461" t="s">
        <v>215</v>
      </c>
      <c r="CT98" s="538">
        <v>9.1999999999999993</v>
      </c>
      <c r="CU98" s="545" t="s">
        <v>317</v>
      </c>
      <c r="CV98" s="539" t="s">
        <v>144</v>
      </c>
      <c r="CW98" s="536">
        <v>1</v>
      </c>
      <c r="CX98" s="565">
        <v>68343</v>
      </c>
      <c r="CY98" s="537">
        <f>CX98*CW98</f>
        <v>68343</v>
      </c>
      <c r="CZ98" s="162">
        <f t="shared" si="1153"/>
        <v>1</v>
      </c>
      <c r="DA98" s="190">
        <f t="shared" si="1154"/>
        <v>1</v>
      </c>
      <c r="DB98" s="190">
        <f t="shared" si="1155"/>
        <v>1</v>
      </c>
      <c r="DC98" s="190">
        <f t="shared" si="1156"/>
        <v>1</v>
      </c>
      <c r="DD98" s="190">
        <f t="shared" si="1157"/>
        <v>1</v>
      </c>
      <c r="DE98" s="200">
        <f t="shared" si="1158"/>
        <v>1</v>
      </c>
      <c r="DF98" s="210">
        <f t="shared" si="1159"/>
        <v>68343</v>
      </c>
      <c r="DG98" s="202">
        <f t="shared" si="1160"/>
        <v>0</v>
      </c>
      <c r="DJ98" s="461" t="s">
        <v>215</v>
      </c>
      <c r="DK98" s="538">
        <v>9.1999999999999993</v>
      </c>
      <c r="DL98" s="545" t="s">
        <v>317</v>
      </c>
      <c r="DM98" s="539" t="s">
        <v>144</v>
      </c>
      <c r="DN98" s="536">
        <v>1</v>
      </c>
      <c r="DO98" s="380">
        <v>42525</v>
      </c>
      <c r="DP98" s="537">
        <f>DO98*DN98</f>
        <v>42525</v>
      </c>
      <c r="DQ98" s="162">
        <f t="shared" si="1161"/>
        <v>1</v>
      </c>
      <c r="DR98" s="190">
        <f t="shared" si="1162"/>
        <v>1</v>
      </c>
      <c r="DS98" s="190">
        <f t="shared" si="1163"/>
        <v>1</v>
      </c>
      <c r="DT98" s="190">
        <f t="shared" si="1164"/>
        <v>1</v>
      </c>
      <c r="DU98" s="190">
        <f t="shared" si="1165"/>
        <v>1</v>
      </c>
      <c r="DV98" s="200">
        <f t="shared" si="1166"/>
        <v>1</v>
      </c>
      <c r="DW98" s="210">
        <f t="shared" si="1167"/>
        <v>42525</v>
      </c>
      <c r="DX98" s="202">
        <f t="shared" si="1168"/>
        <v>0</v>
      </c>
      <c r="EA98" s="461" t="s">
        <v>215</v>
      </c>
      <c r="EB98" s="538">
        <v>9.1999999999999993</v>
      </c>
      <c r="EC98" s="545" t="s">
        <v>317</v>
      </c>
      <c r="ED98" s="539" t="s">
        <v>144</v>
      </c>
      <c r="EE98" s="536">
        <v>1</v>
      </c>
      <c r="EF98" s="380">
        <v>23000</v>
      </c>
      <c r="EG98" s="381">
        <f t="shared" si="762"/>
        <v>23000</v>
      </c>
      <c r="EH98" s="162">
        <f t="shared" si="1169"/>
        <v>1</v>
      </c>
      <c r="EI98" s="190">
        <f t="shared" si="1170"/>
        <v>1</v>
      </c>
      <c r="EJ98" s="190">
        <f t="shared" si="1171"/>
        <v>1</v>
      </c>
      <c r="EK98" s="190">
        <f t="shared" si="1172"/>
        <v>1</v>
      </c>
      <c r="EL98" s="190">
        <f t="shared" si="1173"/>
        <v>1</v>
      </c>
      <c r="EM98" s="200">
        <f t="shared" si="1174"/>
        <v>1</v>
      </c>
      <c r="EN98" s="210">
        <f t="shared" si="1175"/>
        <v>23000</v>
      </c>
      <c r="EO98" s="202">
        <f t="shared" si="1176"/>
        <v>0</v>
      </c>
      <c r="ER98" s="461" t="s">
        <v>215</v>
      </c>
      <c r="ES98" s="538">
        <v>9.1999999999999993</v>
      </c>
      <c r="ET98" s="545" t="s">
        <v>317</v>
      </c>
      <c r="EU98" s="539" t="s">
        <v>144</v>
      </c>
      <c r="EV98" s="536">
        <v>1</v>
      </c>
      <c r="EW98" s="380">
        <v>27521.999999999996</v>
      </c>
      <c r="EX98" s="537">
        <f>EW98*EV98</f>
        <v>27521.999999999996</v>
      </c>
      <c r="EY98" s="162">
        <f t="shared" si="1177"/>
        <v>1</v>
      </c>
      <c r="EZ98" s="190">
        <f t="shared" si="1178"/>
        <v>1</v>
      </c>
      <c r="FA98" s="190">
        <f t="shared" si="1179"/>
        <v>1</v>
      </c>
      <c r="FB98" s="190">
        <f t="shared" si="1180"/>
        <v>1</v>
      </c>
      <c r="FC98" s="190">
        <f t="shared" si="1181"/>
        <v>1</v>
      </c>
      <c r="FD98" s="200">
        <f t="shared" si="1182"/>
        <v>1</v>
      </c>
      <c r="FE98" s="210">
        <f t="shared" si="1183"/>
        <v>27522</v>
      </c>
      <c r="FF98" s="202">
        <f t="shared" si="1184"/>
        <v>0</v>
      </c>
      <c r="FI98" s="461" t="s">
        <v>215</v>
      </c>
      <c r="FJ98" s="538">
        <v>9.1999999999999993</v>
      </c>
      <c r="FK98" s="545" t="s">
        <v>317</v>
      </c>
      <c r="FL98" s="539" t="s">
        <v>144</v>
      </c>
      <c r="FM98" s="536">
        <v>1</v>
      </c>
      <c r="FN98" s="380">
        <v>29481</v>
      </c>
      <c r="FO98" s="537">
        <f>FN98*FM98</f>
        <v>29481</v>
      </c>
      <c r="FP98" s="162">
        <f t="shared" si="1185"/>
        <v>1</v>
      </c>
      <c r="FQ98" s="190">
        <f t="shared" si="1186"/>
        <v>1</v>
      </c>
      <c r="FR98" s="190">
        <f t="shared" si="1187"/>
        <v>1</v>
      </c>
      <c r="FS98" s="190">
        <f t="shared" si="1188"/>
        <v>1</v>
      </c>
      <c r="FT98" s="190">
        <f t="shared" si="1189"/>
        <v>1</v>
      </c>
      <c r="FU98" s="200">
        <f t="shared" si="1190"/>
        <v>1</v>
      </c>
      <c r="FV98" s="210">
        <f t="shared" si="1191"/>
        <v>29481</v>
      </c>
      <c r="FW98" s="202">
        <f t="shared" si="1192"/>
        <v>0</v>
      </c>
      <c r="FZ98" s="461" t="s">
        <v>215</v>
      </c>
      <c r="GA98" s="538">
        <v>9.1999999999999993</v>
      </c>
      <c r="GB98" s="545" t="s">
        <v>317</v>
      </c>
      <c r="GC98" s="539" t="s">
        <v>144</v>
      </c>
      <c r="GD98" s="536">
        <v>1</v>
      </c>
      <c r="GE98" s="582">
        <v>42677</v>
      </c>
      <c r="GF98" s="537">
        <f>GE98*GD98</f>
        <v>42677</v>
      </c>
      <c r="GG98" s="162">
        <f t="shared" si="1193"/>
        <v>1</v>
      </c>
      <c r="GH98" s="190">
        <f t="shared" si="1194"/>
        <v>1</v>
      </c>
      <c r="GI98" s="190">
        <f t="shared" si="1195"/>
        <v>1</v>
      </c>
      <c r="GJ98" s="190">
        <f t="shared" si="1196"/>
        <v>1</v>
      </c>
      <c r="GK98" s="190">
        <f t="shared" si="1197"/>
        <v>1</v>
      </c>
      <c r="GL98" s="200">
        <f t="shared" si="1198"/>
        <v>1</v>
      </c>
      <c r="GM98" s="210">
        <f t="shared" si="1199"/>
        <v>42677</v>
      </c>
      <c r="GN98" s="202">
        <f t="shared" si="1200"/>
        <v>0</v>
      </c>
      <c r="GQ98" s="461" t="s">
        <v>215</v>
      </c>
      <c r="GR98" s="538">
        <v>9.1999999999999993</v>
      </c>
      <c r="GS98" s="545" t="s">
        <v>317</v>
      </c>
      <c r="GT98" s="539" t="s">
        <v>144</v>
      </c>
      <c r="GU98" s="536">
        <v>1</v>
      </c>
      <c r="GV98" s="380">
        <v>35000</v>
      </c>
      <c r="GW98" s="537">
        <f>GV98*GU98</f>
        <v>35000</v>
      </c>
      <c r="GX98" s="162">
        <f t="shared" si="1201"/>
        <v>1</v>
      </c>
      <c r="GY98" s="190">
        <f t="shared" si="1202"/>
        <v>1</v>
      </c>
      <c r="GZ98" s="190">
        <f t="shared" si="1203"/>
        <v>1</v>
      </c>
      <c r="HA98" s="190">
        <f t="shared" si="1204"/>
        <v>1</v>
      </c>
      <c r="HB98" s="190">
        <f t="shared" si="1205"/>
        <v>1</v>
      </c>
      <c r="HC98" s="200">
        <f t="shared" si="1206"/>
        <v>1</v>
      </c>
      <c r="HD98" s="210">
        <f t="shared" si="1207"/>
        <v>35000</v>
      </c>
      <c r="HE98" s="202">
        <f t="shared" si="1208"/>
        <v>0</v>
      </c>
      <c r="HH98" s="461" t="s">
        <v>215</v>
      </c>
      <c r="HI98" s="538">
        <v>9.1999999999999993</v>
      </c>
      <c r="HJ98" s="545" t="s">
        <v>317</v>
      </c>
      <c r="HK98" s="539" t="s">
        <v>144</v>
      </c>
      <c r="HL98" s="536">
        <v>1</v>
      </c>
      <c r="HM98" s="380">
        <v>28499.999999999996</v>
      </c>
      <c r="HN98" s="537">
        <f>HM98*HL98</f>
        <v>28499.999999999996</v>
      </c>
      <c r="HO98" s="162">
        <f t="shared" si="1209"/>
        <v>1</v>
      </c>
      <c r="HP98" s="190">
        <f t="shared" si="1210"/>
        <v>1</v>
      </c>
      <c r="HQ98" s="190">
        <f t="shared" si="1211"/>
        <v>1</v>
      </c>
      <c r="HR98" s="190">
        <f t="shared" si="1212"/>
        <v>1</v>
      </c>
      <c r="HS98" s="190">
        <f t="shared" si="1213"/>
        <v>1</v>
      </c>
      <c r="HT98" s="200">
        <f t="shared" si="1214"/>
        <v>1</v>
      </c>
      <c r="HU98" s="210">
        <f t="shared" si="1215"/>
        <v>28500</v>
      </c>
      <c r="HV98" s="202">
        <f t="shared" si="1216"/>
        <v>0</v>
      </c>
      <c r="HY98" s="166"/>
      <c r="HZ98" s="226"/>
      <c r="IA98" s="214"/>
      <c r="IB98" s="215"/>
      <c r="IC98" s="207"/>
      <c r="ID98" s="216"/>
      <c r="IE98" s="209"/>
      <c r="IF98" s="209" t="e">
        <f t="shared" si="764"/>
        <v>#N/A</v>
      </c>
      <c r="IG98" s="199" t="e">
        <f t="shared" si="765"/>
        <v>#N/A</v>
      </c>
      <c r="IH98" s="200" t="e">
        <f t="shared" si="766"/>
        <v>#N/A</v>
      </c>
      <c r="II98" s="200">
        <f t="shared" si="767"/>
        <v>0</v>
      </c>
      <c r="IJ98" s="200">
        <f t="shared" si="768"/>
        <v>0</v>
      </c>
      <c r="IK98" s="200" t="e">
        <f t="shared" si="769"/>
        <v>#N/A</v>
      </c>
      <c r="IL98" s="210">
        <f t="shared" si="770"/>
        <v>0</v>
      </c>
      <c r="IM98" s="202">
        <f t="shared" si="771"/>
        <v>0</v>
      </c>
      <c r="IP98" s="166"/>
      <c r="IQ98" s="226"/>
      <c r="IR98" s="214"/>
      <c r="IS98" s="215"/>
      <c r="IT98" s="207"/>
      <c r="IU98" s="216"/>
      <c r="IV98" s="209"/>
      <c r="IW98" s="209" t="e">
        <f t="shared" si="772"/>
        <v>#N/A</v>
      </c>
      <c r="IX98" s="199" t="e">
        <f t="shared" si="773"/>
        <v>#N/A</v>
      </c>
      <c r="IY98" s="200" t="e">
        <f t="shared" si="774"/>
        <v>#N/A</v>
      </c>
      <c r="IZ98" s="200">
        <f t="shared" si="775"/>
        <v>0</v>
      </c>
      <c r="JA98" s="200">
        <f t="shared" si="776"/>
        <v>0</v>
      </c>
      <c r="JB98" s="200" t="e">
        <f t="shared" si="777"/>
        <v>#N/A</v>
      </c>
      <c r="JC98" s="210">
        <f t="shared" si="778"/>
        <v>0</v>
      </c>
      <c r="JD98" s="202">
        <f t="shared" si="779"/>
        <v>0</v>
      </c>
      <c r="JG98" s="166"/>
      <c r="JH98" s="226"/>
      <c r="JI98" s="214"/>
      <c r="JJ98" s="215"/>
      <c r="JK98" s="207"/>
      <c r="JL98" s="216"/>
      <c r="JM98" s="209"/>
      <c r="JN98" s="209" t="e">
        <f t="shared" si="780"/>
        <v>#N/A</v>
      </c>
      <c r="JO98" s="199" t="e">
        <f t="shared" si="781"/>
        <v>#N/A</v>
      </c>
      <c r="JP98" s="200" t="e">
        <f t="shared" si="782"/>
        <v>#N/A</v>
      </c>
      <c r="JQ98" s="200">
        <f t="shared" si="783"/>
        <v>0</v>
      </c>
      <c r="JR98" s="200">
        <f t="shared" si="784"/>
        <v>0</v>
      </c>
      <c r="JS98" s="200" t="e">
        <f t="shared" si="785"/>
        <v>#N/A</v>
      </c>
      <c r="JT98" s="210">
        <f t="shared" si="786"/>
        <v>0</v>
      </c>
      <c r="JU98" s="202">
        <f t="shared" si="787"/>
        <v>0</v>
      </c>
      <c r="JX98" s="166"/>
      <c r="JY98" s="226"/>
      <c r="JZ98" s="214"/>
      <c r="KA98" s="215"/>
      <c r="KB98" s="207"/>
      <c r="KC98" s="216"/>
      <c r="KD98" s="209"/>
      <c r="KE98" s="209" t="e">
        <f t="shared" si="788"/>
        <v>#N/A</v>
      </c>
      <c r="KF98" s="199" t="e">
        <f t="shared" si="789"/>
        <v>#N/A</v>
      </c>
      <c r="KG98" s="200" t="e">
        <f t="shared" si="790"/>
        <v>#N/A</v>
      </c>
      <c r="KH98" s="200">
        <f t="shared" si="791"/>
        <v>0</v>
      </c>
      <c r="KI98" s="200">
        <f t="shared" si="792"/>
        <v>0</v>
      </c>
      <c r="KJ98" s="200" t="e">
        <f t="shared" si="793"/>
        <v>#N/A</v>
      </c>
      <c r="KK98" s="210">
        <f t="shared" si="794"/>
        <v>0</v>
      </c>
      <c r="KL98" s="202">
        <f t="shared" si="795"/>
        <v>0</v>
      </c>
      <c r="KO98" s="166"/>
      <c r="KP98" s="226"/>
      <c r="KQ98" s="214"/>
      <c r="KR98" s="215"/>
      <c r="KS98" s="207"/>
      <c r="KT98" s="216"/>
      <c r="KU98" s="209"/>
      <c r="KV98" s="209" t="e">
        <f t="shared" si="796"/>
        <v>#N/A</v>
      </c>
      <c r="KW98" s="199" t="e">
        <f t="shared" si="797"/>
        <v>#N/A</v>
      </c>
      <c r="KX98" s="200" t="e">
        <f t="shared" si="798"/>
        <v>#N/A</v>
      </c>
      <c r="KY98" s="200">
        <f t="shared" si="799"/>
        <v>0</v>
      </c>
      <c r="KZ98" s="200">
        <f t="shared" si="800"/>
        <v>0</v>
      </c>
      <c r="LA98" s="200" t="e">
        <f t="shared" si="801"/>
        <v>#N/A</v>
      </c>
      <c r="LB98" s="210">
        <f t="shared" si="802"/>
        <v>0</v>
      </c>
      <c r="LC98" s="202">
        <f t="shared" si="803"/>
        <v>0</v>
      </c>
      <c r="LF98" s="166"/>
      <c r="LG98" s="226"/>
      <c r="LH98" s="214"/>
      <c r="LI98" s="215"/>
      <c r="LJ98" s="207"/>
      <c r="LK98" s="216"/>
      <c r="LL98" s="209"/>
      <c r="LM98" s="209" t="e">
        <f t="shared" si="804"/>
        <v>#N/A</v>
      </c>
      <c r="LN98" s="199" t="e">
        <f t="shared" si="805"/>
        <v>#N/A</v>
      </c>
      <c r="LO98" s="200" t="e">
        <f t="shared" si="806"/>
        <v>#N/A</v>
      </c>
      <c r="LP98" s="200">
        <f t="shared" si="807"/>
        <v>0</v>
      </c>
      <c r="LQ98" s="200">
        <f t="shared" si="808"/>
        <v>0</v>
      </c>
      <c r="LR98" s="200" t="e">
        <f t="shared" si="809"/>
        <v>#N/A</v>
      </c>
      <c r="LS98" s="210">
        <f t="shared" si="810"/>
        <v>0</v>
      </c>
      <c r="LT98" s="202">
        <f t="shared" si="811"/>
        <v>0</v>
      </c>
      <c r="LW98" s="166"/>
      <c r="LX98" s="226"/>
      <c r="LY98" s="214"/>
      <c r="LZ98" s="215"/>
      <c r="MA98" s="207"/>
      <c r="MB98" s="216"/>
      <c r="MC98" s="209"/>
      <c r="MD98" s="209" t="e">
        <f t="shared" si="812"/>
        <v>#N/A</v>
      </c>
      <c r="ME98" s="199" t="e">
        <f t="shared" si="813"/>
        <v>#N/A</v>
      </c>
      <c r="MF98" s="200" t="e">
        <f t="shared" si="814"/>
        <v>#N/A</v>
      </c>
      <c r="MG98" s="200">
        <f t="shared" si="815"/>
        <v>0</v>
      </c>
      <c r="MH98" s="200">
        <f t="shared" si="816"/>
        <v>0</v>
      </c>
      <c r="MI98" s="200" t="e">
        <f t="shared" si="817"/>
        <v>#N/A</v>
      </c>
      <c r="MJ98" s="210">
        <f t="shared" si="818"/>
        <v>0</v>
      </c>
      <c r="MK98" s="202">
        <f t="shared" si="819"/>
        <v>0</v>
      </c>
      <c r="MN98" s="166"/>
      <c r="MO98" s="226"/>
      <c r="MP98" s="214"/>
      <c r="MQ98" s="215"/>
      <c r="MR98" s="207"/>
      <c r="MS98" s="216"/>
      <c r="MT98" s="209"/>
      <c r="MU98" s="209" t="e">
        <f t="shared" si="820"/>
        <v>#N/A</v>
      </c>
      <c r="MV98" s="199" t="e">
        <f t="shared" si="821"/>
        <v>#N/A</v>
      </c>
      <c r="MW98" s="200" t="e">
        <f t="shared" si="822"/>
        <v>#N/A</v>
      </c>
      <c r="MX98" s="200">
        <f t="shared" si="823"/>
        <v>0</v>
      </c>
      <c r="MY98" s="200">
        <f t="shared" si="824"/>
        <v>0</v>
      </c>
      <c r="MZ98" s="200" t="e">
        <f t="shared" si="825"/>
        <v>#N/A</v>
      </c>
      <c r="NA98" s="210">
        <f t="shared" si="826"/>
        <v>0</v>
      </c>
      <c r="NB98" s="202">
        <f t="shared" si="827"/>
        <v>0</v>
      </c>
      <c r="NE98" s="166"/>
      <c r="NF98" s="226"/>
      <c r="NG98" s="214"/>
      <c r="NH98" s="215"/>
      <c r="NI98" s="207"/>
      <c r="NJ98" s="216"/>
      <c r="NK98" s="209"/>
      <c r="NL98" s="209" t="e">
        <f t="shared" si="828"/>
        <v>#N/A</v>
      </c>
      <c r="NM98" s="199" t="e">
        <f t="shared" si="829"/>
        <v>#N/A</v>
      </c>
      <c r="NN98" s="200" t="e">
        <f t="shared" si="830"/>
        <v>#N/A</v>
      </c>
      <c r="NO98" s="200">
        <f t="shared" si="831"/>
        <v>0</v>
      </c>
      <c r="NP98" s="200">
        <f t="shared" si="832"/>
        <v>0</v>
      </c>
      <c r="NQ98" s="200" t="e">
        <f t="shared" si="833"/>
        <v>#N/A</v>
      </c>
      <c r="NR98" s="210">
        <f t="shared" si="834"/>
        <v>0</v>
      </c>
      <c r="NS98" s="202">
        <f t="shared" si="835"/>
        <v>0</v>
      </c>
      <c r="NV98" s="166"/>
      <c r="NW98" s="226"/>
      <c r="NX98" s="214"/>
      <c r="NY98" s="215"/>
      <c r="NZ98" s="207"/>
      <c r="OA98" s="216"/>
      <c r="OB98" s="209"/>
      <c r="OC98" s="209" t="e">
        <f t="shared" si="836"/>
        <v>#N/A</v>
      </c>
      <c r="OD98" s="199" t="e">
        <f t="shared" si="837"/>
        <v>#N/A</v>
      </c>
      <c r="OE98" s="200" t="e">
        <f t="shared" si="838"/>
        <v>#N/A</v>
      </c>
      <c r="OF98" s="200">
        <f t="shared" si="839"/>
        <v>0</v>
      </c>
      <c r="OG98" s="200">
        <f t="shared" si="840"/>
        <v>0</v>
      </c>
      <c r="OH98" s="200" t="e">
        <f t="shared" si="841"/>
        <v>#N/A</v>
      </c>
      <c r="OI98" s="210">
        <f t="shared" si="842"/>
        <v>0</v>
      </c>
      <c r="OJ98" s="202">
        <f t="shared" si="843"/>
        <v>0</v>
      </c>
      <c r="OM98" s="166"/>
      <c r="ON98" s="226"/>
      <c r="OO98" s="214"/>
      <c r="OP98" s="215"/>
      <c r="OQ98" s="207"/>
      <c r="OR98" s="216"/>
      <c r="OS98" s="209"/>
      <c r="OT98" s="209" t="e">
        <f t="shared" si="844"/>
        <v>#N/A</v>
      </c>
      <c r="OU98" s="199" t="e">
        <f t="shared" si="845"/>
        <v>#N/A</v>
      </c>
      <c r="OV98" s="200" t="e">
        <f t="shared" si="846"/>
        <v>#N/A</v>
      </c>
      <c r="OW98" s="200">
        <f t="shared" si="847"/>
        <v>0</v>
      </c>
      <c r="OX98" s="200">
        <f t="shared" si="848"/>
        <v>0</v>
      </c>
      <c r="OY98" s="200" t="e">
        <f t="shared" si="849"/>
        <v>#N/A</v>
      </c>
      <c r="OZ98" s="210">
        <f t="shared" si="850"/>
        <v>0</v>
      </c>
      <c r="PA98" s="202">
        <f t="shared" si="851"/>
        <v>0</v>
      </c>
      <c r="PD98" s="166"/>
      <c r="PE98" s="226"/>
      <c r="PF98" s="214"/>
      <c r="PG98" s="215"/>
      <c r="PH98" s="207"/>
      <c r="PI98" s="216"/>
      <c r="PJ98" s="209"/>
      <c r="PK98" s="209" t="e">
        <f t="shared" si="852"/>
        <v>#N/A</v>
      </c>
      <c r="PL98" s="199" t="e">
        <f t="shared" si="853"/>
        <v>#N/A</v>
      </c>
      <c r="PM98" s="200" t="e">
        <f t="shared" si="854"/>
        <v>#N/A</v>
      </c>
      <c r="PN98" s="200">
        <f t="shared" si="855"/>
        <v>0</v>
      </c>
      <c r="PO98" s="200">
        <f t="shared" si="856"/>
        <v>0</v>
      </c>
      <c r="PP98" s="200" t="e">
        <f t="shared" si="857"/>
        <v>#N/A</v>
      </c>
      <c r="PQ98" s="210">
        <f t="shared" si="858"/>
        <v>0</v>
      </c>
      <c r="PR98" s="202">
        <f t="shared" si="859"/>
        <v>0</v>
      </c>
      <c r="PU98" s="166"/>
      <c r="PV98" s="226"/>
      <c r="PW98" s="214"/>
      <c r="PX98" s="215"/>
      <c r="PY98" s="207"/>
      <c r="PZ98" s="216"/>
      <c r="QA98" s="209"/>
      <c r="QB98" s="209" t="e">
        <f t="shared" si="860"/>
        <v>#N/A</v>
      </c>
      <c r="QC98" s="199" t="e">
        <f t="shared" si="861"/>
        <v>#N/A</v>
      </c>
      <c r="QD98" s="200" t="e">
        <f t="shared" si="862"/>
        <v>#N/A</v>
      </c>
      <c r="QE98" s="200">
        <f t="shared" si="863"/>
        <v>0</v>
      </c>
      <c r="QF98" s="200">
        <f t="shared" si="864"/>
        <v>0</v>
      </c>
      <c r="QG98" s="200" t="e">
        <f t="shared" si="865"/>
        <v>#N/A</v>
      </c>
      <c r="QH98" s="210">
        <f t="shared" si="866"/>
        <v>0</v>
      </c>
      <c r="QI98" s="202">
        <f t="shared" si="867"/>
        <v>0</v>
      </c>
      <c r="QL98" s="166"/>
      <c r="QM98" s="226"/>
      <c r="QN98" s="214"/>
      <c r="QO98" s="215"/>
      <c r="QP98" s="207"/>
      <c r="QQ98" s="216"/>
      <c r="QR98" s="209"/>
      <c r="QS98" s="209" t="e">
        <f t="shared" si="868"/>
        <v>#N/A</v>
      </c>
      <c r="QT98" s="199" t="e">
        <f t="shared" si="869"/>
        <v>#N/A</v>
      </c>
      <c r="QU98" s="200" t="e">
        <f t="shared" si="870"/>
        <v>#N/A</v>
      </c>
      <c r="QV98" s="200">
        <f t="shared" si="871"/>
        <v>0</v>
      </c>
      <c r="QW98" s="200">
        <f t="shared" si="872"/>
        <v>0</v>
      </c>
      <c r="QX98" s="200" t="e">
        <f t="shared" si="873"/>
        <v>#N/A</v>
      </c>
      <c r="QY98" s="210">
        <f t="shared" si="874"/>
        <v>0</v>
      </c>
      <c r="QZ98" s="202">
        <f t="shared" si="875"/>
        <v>0</v>
      </c>
      <c r="RC98" s="166"/>
      <c r="RD98" s="226"/>
      <c r="RE98" s="214"/>
      <c r="RF98" s="215"/>
      <c r="RG98" s="207"/>
      <c r="RH98" s="216"/>
      <c r="RI98" s="209"/>
      <c r="RJ98" s="209" t="e">
        <f t="shared" si="876"/>
        <v>#N/A</v>
      </c>
      <c r="RK98" s="199" t="e">
        <f t="shared" si="877"/>
        <v>#N/A</v>
      </c>
      <c r="RL98" s="200" t="e">
        <f t="shared" si="878"/>
        <v>#N/A</v>
      </c>
      <c r="RM98" s="200">
        <f t="shared" si="879"/>
        <v>0</v>
      </c>
      <c r="RN98" s="200">
        <f t="shared" si="880"/>
        <v>0</v>
      </c>
      <c r="RO98" s="200" t="e">
        <f t="shared" si="881"/>
        <v>#N/A</v>
      </c>
      <c r="RP98" s="210">
        <f t="shared" si="882"/>
        <v>0</v>
      </c>
      <c r="RQ98" s="202">
        <f t="shared" si="883"/>
        <v>0</v>
      </c>
      <c r="RT98" s="166"/>
      <c r="RU98" s="226"/>
      <c r="RV98" s="214"/>
      <c r="RW98" s="215"/>
      <c r="RX98" s="207"/>
      <c r="RY98" s="216"/>
      <c r="RZ98" s="209"/>
      <c r="SA98" s="209" t="e">
        <f t="shared" si="884"/>
        <v>#N/A</v>
      </c>
      <c r="SB98" s="199" t="e">
        <f t="shared" si="885"/>
        <v>#N/A</v>
      </c>
      <c r="SC98" s="200" t="e">
        <f t="shared" si="886"/>
        <v>#N/A</v>
      </c>
      <c r="SD98" s="200">
        <f t="shared" si="887"/>
        <v>0</v>
      </c>
      <c r="SE98" s="200">
        <f t="shared" si="888"/>
        <v>0</v>
      </c>
      <c r="SF98" s="200" t="e">
        <f t="shared" si="889"/>
        <v>#N/A</v>
      </c>
      <c r="SG98" s="210">
        <f t="shared" si="890"/>
        <v>0</v>
      </c>
      <c r="SH98" s="202">
        <f t="shared" si="891"/>
        <v>0</v>
      </c>
      <c r="SK98" s="166"/>
      <c r="SL98" s="226"/>
      <c r="SM98" s="214"/>
      <c r="SN98" s="215"/>
      <c r="SO98" s="207"/>
      <c r="SP98" s="216"/>
      <c r="SQ98" s="209"/>
      <c r="SR98" s="209" t="e">
        <f t="shared" si="892"/>
        <v>#N/A</v>
      </c>
      <c r="SS98" s="199" t="e">
        <f t="shared" si="893"/>
        <v>#N/A</v>
      </c>
      <c r="ST98" s="200" t="e">
        <f t="shared" si="894"/>
        <v>#N/A</v>
      </c>
      <c r="SU98" s="200">
        <f t="shared" si="895"/>
        <v>0</v>
      </c>
      <c r="SV98" s="200">
        <f t="shared" si="896"/>
        <v>0</v>
      </c>
      <c r="SW98" s="200" t="e">
        <f t="shared" si="897"/>
        <v>#N/A</v>
      </c>
      <c r="SX98" s="210">
        <f t="shared" si="898"/>
        <v>0</v>
      </c>
      <c r="SY98" s="202">
        <f t="shared" si="899"/>
        <v>0</v>
      </c>
    </row>
    <row r="99" spans="2:519" ht="91.5" customHeight="1" thickTop="1" thickBot="1">
      <c r="B99" s="203" t="s">
        <v>215</v>
      </c>
      <c r="C99" s="230">
        <v>9.3000000000000007</v>
      </c>
      <c r="D99" s="171" t="s">
        <v>318</v>
      </c>
      <c r="E99" s="205" t="s">
        <v>222</v>
      </c>
      <c r="F99" s="228">
        <v>1</v>
      </c>
      <c r="G99" s="207">
        <v>0</v>
      </c>
      <c r="H99" s="229">
        <f>G99*F99</f>
        <v>0</v>
      </c>
      <c r="I99" s="646"/>
      <c r="L99" s="375" t="s">
        <v>215</v>
      </c>
      <c r="M99" s="403">
        <v>9.3000000000000007</v>
      </c>
      <c r="N99" s="415" t="s">
        <v>318</v>
      </c>
      <c r="O99" s="378" t="s">
        <v>222</v>
      </c>
      <c r="P99" s="401">
        <v>1</v>
      </c>
      <c r="Q99" s="380">
        <v>30000</v>
      </c>
      <c r="R99" s="402">
        <f>Q99*P99</f>
        <v>30000</v>
      </c>
      <c r="S99" s="162">
        <f t="shared" si="1120"/>
        <v>1</v>
      </c>
      <c r="T99" s="190">
        <f t="shared" si="756"/>
        <v>1</v>
      </c>
      <c r="U99" s="190">
        <f t="shared" si="763"/>
        <v>1</v>
      </c>
      <c r="V99" s="190">
        <f t="shared" si="757"/>
        <v>1</v>
      </c>
      <c r="W99" s="190">
        <f t="shared" si="758"/>
        <v>1</v>
      </c>
      <c r="X99" s="200">
        <f t="shared" si="759"/>
        <v>1</v>
      </c>
      <c r="Y99" s="210">
        <f t="shared" si="760"/>
        <v>30000</v>
      </c>
      <c r="Z99" s="202">
        <f t="shared" si="761"/>
        <v>0</v>
      </c>
      <c r="AA99" s="185"/>
      <c r="AB99" s="185"/>
      <c r="AC99" s="375" t="s">
        <v>215</v>
      </c>
      <c r="AD99" s="403">
        <v>9.3000000000000007</v>
      </c>
      <c r="AE99" s="415" t="s">
        <v>318</v>
      </c>
      <c r="AF99" s="378" t="s">
        <v>222</v>
      </c>
      <c r="AG99" s="401">
        <v>1</v>
      </c>
      <c r="AH99" s="380">
        <v>43575</v>
      </c>
      <c r="AI99" s="402">
        <f>AH99*AG99</f>
        <v>43575</v>
      </c>
      <c r="AJ99" s="162">
        <f t="shared" si="1121"/>
        <v>1</v>
      </c>
      <c r="AK99" s="190">
        <f t="shared" si="1122"/>
        <v>1</v>
      </c>
      <c r="AL99" s="190">
        <f t="shared" si="1123"/>
        <v>1</v>
      </c>
      <c r="AM99" s="190">
        <f t="shared" si="1124"/>
        <v>1</v>
      </c>
      <c r="AN99" s="190">
        <f t="shared" si="1125"/>
        <v>1</v>
      </c>
      <c r="AO99" s="200">
        <f t="shared" si="1126"/>
        <v>1</v>
      </c>
      <c r="AP99" s="210">
        <f t="shared" si="1127"/>
        <v>43575</v>
      </c>
      <c r="AQ99" s="202">
        <f t="shared" si="1128"/>
        <v>0</v>
      </c>
      <c r="AR99" s="185"/>
      <c r="AS99" s="185"/>
      <c r="AT99" s="461" t="s">
        <v>215</v>
      </c>
      <c r="AU99" s="478">
        <v>9.3000000000000007</v>
      </c>
      <c r="AV99" s="171" t="s">
        <v>318</v>
      </c>
      <c r="AW99" s="463" t="s">
        <v>222</v>
      </c>
      <c r="AX99" s="464">
        <v>1</v>
      </c>
      <c r="AY99" s="455">
        <v>46500</v>
      </c>
      <c r="AZ99" s="466">
        <f>AY99*AX99</f>
        <v>46500</v>
      </c>
      <c r="BA99" s="162">
        <f t="shared" si="1129"/>
        <v>1</v>
      </c>
      <c r="BB99" s="190">
        <f t="shared" si="1130"/>
        <v>1</v>
      </c>
      <c r="BC99" s="190">
        <f t="shared" si="1131"/>
        <v>1</v>
      </c>
      <c r="BD99" s="190">
        <f t="shared" si="1132"/>
        <v>1</v>
      </c>
      <c r="BE99" s="190">
        <f t="shared" si="1133"/>
        <v>1</v>
      </c>
      <c r="BF99" s="200">
        <f t="shared" si="1134"/>
        <v>1</v>
      </c>
      <c r="BG99" s="210">
        <f t="shared" si="1135"/>
        <v>46500</v>
      </c>
      <c r="BH99" s="202">
        <f t="shared" si="1136"/>
        <v>0</v>
      </c>
      <c r="BK99" s="461" t="s">
        <v>215</v>
      </c>
      <c r="BL99" s="538">
        <v>9.3000000000000007</v>
      </c>
      <c r="BM99" s="545" t="s">
        <v>318</v>
      </c>
      <c r="BN99" s="523" t="s">
        <v>222</v>
      </c>
      <c r="BO99" s="536">
        <v>1</v>
      </c>
      <c r="BP99" s="380">
        <v>51547.454999999994</v>
      </c>
      <c r="BQ99" s="537">
        <f>BP99*BO99</f>
        <v>51547.454999999994</v>
      </c>
      <c r="BR99" s="162">
        <f t="shared" si="1137"/>
        <v>1</v>
      </c>
      <c r="BS99" s="190">
        <f t="shared" si="1138"/>
        <v>1</v>
      </c>
      <c r="BT99" s="190">
        <f t="shared" si="1139"/>
        <v>1</v>
      </c>
      <c r="BU99" s="190">
        <f t="shared" si="1140"/>
        <v>1</v>
      </c>
      <c r="BV99" s="190">
        <f t="shared" si="1141"/>
        <v>1</v>
      </c>
      <c r="BW99" s="200">
        <f t="shared" si="1142"/>
        <v>1</v>
      </c>
      <c r="BX99" s="210">
        <f t="shared" si="1143"/>
        <v>51547</v>
      </c>
      <c r="BY99" s="202">
        <f t="shared" si="1144"/>
        <v>0.45499999999447027</v>
      </c>
      <c r="CB99" s="461" t="s">
        <v>215</v>
      </c>
      <c r="CC99" s="538">
        <v>9.3000000000000007</v>
      </c>
      <c r="CD99" s="545" t="s">
        <v>318</v>
      </c>
      <c r="CE99" s="523" t="s">
        <v>222</v>
      </c>
      <c r="CF99" s="536">
        <v>1</v>
      </c>
      <c r="CG99" s="380">
        <v>35000</v>
      </c>
      <c r="CH99" s="537">
        <f>CG99*CF99</f>
        <v>35000</v>
      </c>
      <c r="CI99" s="162">
        <f t="shared" si="1145"/>
        <v>1</v>
      </c>
      <c r="CJ99" s="190">
        <f t="shared" si="1146"/>
        <v>1</v>
      </c>
      <c r="CK99" s="190">
        <f t="shared" si="1147"/>
        <v>1</v>
      </c>
      <c r="CL99" s="190">
        <f t="shared" si="1148"/>
        <v>1</v>
      </c>
      <c r="CM99" s="190">
        <f t="shared" si="1149"/>
        <v>1</v>
      </c>
      <c r="CN99" s="200">
        <f t="shared" si="1150"/>
        <v>1</v>
      </c>
      <c r="CO99" s="210">
        <f t="shared" si="1151"/>
        <v>35000</v>
      </c>
      <c r="CP99" s="202">
        <f t="shared" si="1152"/>
        <v>0</v>
      </c>
      <c r="CS99" s="461" t="s">
        <v>215</v>
      </c>
      <c r="CT99" s="538">
        <v>9.3000000000000007</v>
      </c>
      <c r="CU99" s="545" t="s">
        <v>318</v>
      </c>
      <c r="CV99" s="523" t="s">
        <v>222</v>
      </c>
      <c r="CW99" s="536">
        <v>1</v>
      </c>
      <c r="CX99" s="565">
        <v>20688</v>
      </c>
      <c r="CY99" s="537">
        <f>CX99*CW99</f>
        <v>20688</v>
      </c>
      <c r="CZ99" s="162">
        <f t="shared" si="1153"/>
        <v>1</v>
      </c>
      <c r="DA99" s="190">
        <f t="shared" si="1154"/>
        <v>1</v>
      </c>
      <c r="DB99" s="190">
        <f t="shared" si="1155"/>
        <v>1</v>
      </c>
      <c r="DC99" s="190">
        <f t="shared" si="1156"/>
        <v>1</v>
      </c>
      <c r="DD99" s="190">
        <f t="shared" si="1157"/>
        <v>1</v>
      </c>
      <c r="DE99" s="200">
        <f t="shared" si="1158"/>
        <v>1</v>
      </c>
      <c r="DF99" s="210">
        <f t="shared" si="1159"/>
        <v>20688</v>
      </c>
      <c r="DG99" s="202">
        <f t="shared" si="1160"/>
        <v>0</v>
      </c>
      <c r="DJ99" s="461" t="s">
        <v>215</v>
      </c>
      <c r="DK99" s="538">
        <v>9.3000000000000007</v>
      </c>
      <c r="DL99" s="545" t="s">
        <v>318</v>
      </c>
      <c r="DM99" s="523" t="s">
        <v>222</v>
      </c>
      <c r="DN99" s="536">
        <v>1</v>
      </c>
      <c r="DO99" s="380">
        <v>25725</v>
      </c>
      <c r="DP99" s="537">
        <f>DO99*DN99</f>
        <v>25725</v>
      </c>
      <c r="DQ99" s="162">
        <f t="shared" si="1161"/>
        <v>1</v>
      </c>
      <c r="DR99" s="190">
        <f t="shared" si="1162"/>
        <v>1</v>
      </c>
      <c r="DS99" s="190">
        <f t="shared" si="1163"/>
        <v>1</v>
      </c>
      <c r="DT99" s="190">
        <f t="shared" si="1164"/>
        <v>1</v>
      </c>
      <c r="DU99" s="190">
        <f t="shared" si="1165"/>
        <v>1</v>
      </c>
      <c r="DV99" s="200">
        <f t="shared" si="1166"/>
        <v>1</v>
      </c>
      <c r="DW99" s="210">
        <f t="shared" si="1167"/>
        <v>25725</v>
      </c>
      <c r="DX99" s="202">
        <f t="shared" si="1168"/>
        <v>0</v>
      </c>
      <c r="EA99" s="461" t="s">
        <v>215</v>
      </c>
      <c r="EB99" s="538">
        <v>9.3000000000000007</v>
      </c>
      <c r="EC99" s="545" t="s">
        <v>318</v>
      </c>
      <c r="ED99" s="523" t="s">
        <v>222</v>
      </c>
      <c r="EE99" s="536">
        <v>1</v>
      </c>
      <c r="EF99" s="380">
        <v>32500</v>
      </c>
      <c r="EG99" s="381">
        <f t="shared" si="762"/>
        <v>32500</v>
      </c>
      <c r="EH99" s="162">
        <f t="shared" si="1169"/>
        <v>1</v>
      </c>
      <c r="EI99" s="190">
        <f t="shared" si="1170"/>
        <v>1</v>
      </c>
      <c r="EJ99" s="190">
        <f t="shared" si="1171"/>
        <v>1</v>
      </c>
      <c r="EK99" s="190">
        <f t="shared" si="1172"/>
        <v>1</v>
      </c>
      <c r="EL99" s="190">
        <f t="shared" si="1173"/>
        <v>1</v>
      </c>
      <c r="EM99" s="200">
        <f t="shared" si="1174"/>
        <v>1</v>
      </c>
      <c r="EN99" s="210">
        <f t="shared" si="1175"/>
        <v>32500</v>
      </c>
      <c r="EO99" s="202">
        <f t="shared" si="1176"/>
        <v>0</v>
      </c>
      <c r="ER99" s="461" t="s">
        <v>215</v>
      </c>
      <c r="ES99" s="538">
        <v>9.3000000000000007</v>
      </c>
      <c r="ET99" s="545" t="s">
        <v>318</v>
      </c>
      <c r="EU99" s="523" t="s">
        <v>222</v>
      </c>
      <c r="EV99" s="536">
        <v>1</v>
      </c>
      <c r="EW99" s="380">
        <v>51291</v>
      </c>
      <c r="EX99" s="537">
        <f>EW99*EV99</f>
        <v>51291</v>
      </c>
      <c r="EY99" s="162">
        <f t="shared" si="1177"/>
        <v>1</v>
      </c>
      <c r="EZ99" s="190">
        <f t="shared" si="1178"/>
        <v>1</v>
      </c>
      <c r="FA99" s="190">
        <f t="shared" si="1179"/>
        <v>1</v>
      </c>
      <c r="FB99" s="190">
        <f t="shared" si="1180"/>
        <v>1</v>
      </c>
      <c r="FC99" s="190">
        <f t="shared" si="1181"/>
        <v>1</v>
      </c>
      <c r="FD99" s="200">
        <f t="shared" si="1182"/>
        <v>1</v>
      </c>
      <c r="FE99" s="210">
        <f t="shared" si="1183"/>
        <v>51291</v>
      </c>
      <c r="FF99" s="202">
        <f t="shared" si="1184"/>
        <v>0</v>
      </c>
      <c r="FI99" s="461" t="s">
        <v>215</v>
      </c>
      <c r="FJ99" s="538">
        <v>9.3000000000000007</v>
      </c>
      <c r="FK99" s="545" t="s">
        <v>318</v>
      </c>
      <c r="FL99" s="523" t="s">
        <v>222</v>
      </c>
      <c r="FM99" s="536">
        <v>1</v>
      </c>
      <c r="FN99" s="380">
        <v>123987</v>
      </c>
      <c r="FO99" s="537">
        <f>FN99*FM99</f>
        <v>123987</v>
      </c>
      <c r="FP99" s="162">
        <f t="shared" si="1185"/>
        <v>1</v>
      </c>
      <c r="FQ99" s="190">
        <f t="shared" si="1186"/>
        <v>1</v>
      </c>
      <c r="FR99" s="190">
        <f t="shared" si="1187"/>
        <v>1</v>
      </c>
      <c r="FS99" s="190">
        <f t="shared" si="1188"/>
        <v>1</v>
      </c>
      <c r="FT99" s="190">
        <f t="shared" si="1189"/>
        <v>1</v>
      </c>
      <c r="FU99" s="200">
        <f t="shared" si="1190"/>
        <v>1</v>
      </c>
      <c r="FV99" s="210">
        <f t="shared" si="1191"/>
        <v>123987</v>
      </c>
      <c r="FW99" s="202">
        <f t="shared" si="1192"/>
        <v>0</v>
      </c>
      <c r="FZ99" s="461" t="s">
        <v>215</v>
      </c>
      <c r="GA99" s="538">
        <v>9.3000000000000007</v>
      </c>
      <c r="GB99" s="545" t="s">
        <v>318</v>
      </c>
      <c r="GC99" s="523" t="s">
        <v>222</v>
      </c>
      <c r="GD99" s="536">
        <v>1</v>
      </c>
      <c r="GE99" s="582">
        <v>32368</v>
      </c>
      <c r="GF99" s="537">
        <f>GE99*GD99</f>
        <v>32368</v>
      </c>
      <c r="GG99" s="162">
        <f t="shared" si="1193"/>
        <v>1</v>
      </c>
      <c r="GH99" s="190">
        <f t="shared" si="1194"/>
        <v>1</v>
      </c>
      <c r="GI99" s="190">
        <f t="shared" si="1195"/>
        <v>1</v>
      </c>
      <c r="GJ99" s="190">
        <f t="shared" si="1196"/>
        <v>1</v>
      </c>
      <c r="GK99" s="190">
        <f t="shared" si="1197"/>
        <v>1</v>
      </c>
      <c r="GL99" s="200">
        <f t="shared" si="1198"/>
        <v>1</v>
      </c>
      <c r="GM99" s="210">
        <f t="shared" si="1199"/>
        <v>32368</v>
      </c>
      <c r="GN99" s="202">
        <f t="shared" si="1200"/>
        <v>0</v>
      </c>
      <c r="GQ99" s="461" t="s">
        <v>215</v>
      </c>
      <c r="GR99" s="538">
        <v>9.3000000000000007</v>
      </c>
      <c r="GS99" s="545" t="s">
        <v>318</v>
      </c>
      <c r="GT99" s="523" t="s">
        <v>222</v>
      </c>
      <c r="GU99" s="536">
        <v>1</v>
      </c>
      <c r="GV99" s="380">
        <v>25000</v>
      </c>
      <c r="GW99" s="537">
        <f>GV99*GU99</f>
        <v>25000</v>
      </c>
      <c r="GX99" s="162">
        <f t="shared" si="1201"/>
        <v>1</v>
      </c>
      <c r="GY99" s="190">
        <f t="shared" si="1202"/>
        <v>1</v>
      </c>
      <c r="GZ99" s="190">
        <f t="shared" si="1203"/>
        <v>1</v>
      </c>
      <c r="HA99" s="190">
        <f t="shared" si="1204"/>
        <v>1</v>
      </c>
      <c r="HB99" s="190">
        <f t="shared" si="1205"/>
        <v>1</v>
      </c>
      <c r="HC99" s="200">
        <f t="shared" si="1206"/>
        <v>1</v>
      </c>
      <c r="HD99" s="210">
        <f t="shared" si="1207"/>
        <v>25000</v>
      </c>
      <c r="HE99" s="202">
        <f t="shared" si="1208"/>
        <v>0</v>
      </c>
      <c r="HH99" s="461" t="s">
        <v>215</v>
      </c>
      <c r="HI99" s="538">
        <v>9.3000000000000007</v>
      </c>
      <c r="HJ99" s="545" t="s">
        <v>318</v>
      </c>
      <c r="HK99" s="523" t="s">
        <v>222</v>
      </c>
      <c r="HL99" s="536">
        <v>1</v>
      </c>
      <c r="HM99" s="380">
        <v>19950</v>
      </c>
      <c r="HN99" s="537">
        <f>HM99*HL99</f>
        <v>19950</v>
      </c>
      <c r="HO99" s="162">
        <f t="shared" si="1209"/>
        <v>1</v>
      </c>
      <c r="HP99" s="190">
        <f t="shared" si="1210"/>
        <v>1</v>
      </c>
      <c r="HQ99" s="190">
        <f t="shared" si="1211"/>
        <v>1</v>
      </c>
      <c r="HR99" s="190">
        <f t="shared" si="1212"/>
        <v>1</v>
      </c>
      <c r="HS99" s="190">
        <f t="shared" si="1213"/>
        <v>1</v>
      </c>
      <c r="HT99" s="200">
        <f t="shared" si="1214"/>
        <v>1</v>
      </c>
      <c r="HU99" s="210">
        <f t="shared" si="1215"/>
        <v>19950</v>
      </c>
      <c r="HV99" s="202">
        <f t="shared" si="1216"/>
        <v>0</v>
      </c>
      <c r="HY99" s="230"/>
      <c r="HZ99" s="171"/>
      <c r="IA99" s="231"/>
      <c r="IB99" s="228"/>
      <c r="IC99" s="207"/>
      <c r="ID99" s="229"/>
      <c r="IE99" s="209"/>
      <c r="IF99" s="209" t="e">
        <f t="shared" si="764"/>
        <v>#N/A</v>
      </c>
      <c r="IG99" s="199" t="e">
        <f t="shared" si="765"/>
        <v>#N/A</v>
      </c>
      <c r="IH99" s="200" t="e">
        <f t="shared" si="766"/>
        <v>#N/A</v>
      </c>
      <c r="II99" s="200">
        <f t="shared" si="767"/>
        <v>0</v>
      </c>
      <c r="IJ99" s="200">
        <f t="shared" si="768"/>
        <v>0</v>
      </c>
      <c r="IK99" s="200" t="e">
        <f t="shared" si="769"/>
        <v>#N/A</v>
      </c>
      <c r="IL99" s="210">
        <f t="shared" si="770"/>
        <v>0</v>
      </c>
      <c r="IM99" s="202">
        <f t="shared" si="771"/>
        <v>0</v>
      </c>
      <c r="IP99" s="230"/>
      <c r="IQ99" s="171"/>
      <c r="IR99" s="231"/>
      <c r="IS99" s="228"/>
      <c r="IT99" s="207"/>
      <c r="IU99" s="229"/>
      <c r="IV99" s="209"/>
      <c r="IW99" s="209" t="e">
        <f t="shared" si="772"/>
        <v>#N/A</v>
      </c>
      <c r="IX99" s="199" t="e">
        <f t="shared" si="773"/>
        <v>#N/A</v>
      </c>
      <c r="IY99" s="200" t="e">
        <f t="shared" si="774"/>
        <v>#N/A</v>
      </c>
      <c r="IZ99" s="200">
        <f t="shared" si="775"/>
        <v>0</v>
      </c>
      <c r="JA99" s="200">
        <f t="shared" si="776"/>
        <v>0</v>
      </c>
      <c r="JB99" s="200" t="e">
        <f t="shared" si="777"/>
        <v>#N/A</v>
      </c>
      <c r="JC99" s="210">
        <f t="shared" si="778"/>
        <v>0</v>
      </c>
      <c r="JD99" s="202">
        <f t="shared" si="779"/>
        <v>0</v>
      </c>
      <c r="JG99" s="230"/>
      <c r="JH99" s="171"/>
      <c r="JI99" s="231"/>
      <c r="JJ99" s="228"/>
      <c r="JK99" s="207"/>
      <c r="JL99" s="229"/>
      <c r="JM99" s="209"/>
      <c r="JN99" s="209" t="e">
        <f t="shared" si="780"/>
        <v>#N/A</v>
      </c>
      <c r="JO99" s="199" t="e">
        <f t="shared" si="781"/>
        <v>#N/A</v>
      </c>
      <c r="JP99" s="200" t="e">
        <f t="shared" si="782"/>
        <v>#N/A</v>
      </c>
      <c r="JQ99" s="200">
        <f t="shared" si="783"/>
        <v>0</v>
      </c>
      <c r="JR99" s="200">
        <f t="shared" si="784"/>
        <v>0</v>
      </c>
      <c r="JS99" s="200" t="e">
        <f t="shared" si="785"/>
        <v>#N/A</v>
      </c>
      <c r="JT99" s="210">
        <f t="shared" si="786"/>
        <v>0</v>
      </c>
      <c r="JU99" s="202">
        <f t="shared" si="787"/>
        <v>0</v>
      </c>
      <c r="JX99" s="230"/>
      <c r="JY99" s="171"/>
      <c r="JZ99" s="231"/>
      <c r="KA99" s="228"/>
      <c r="KB99" s="207"/>
      <c r="KC99" s="229"/>
      <c r="KD99" s="209"/>
      <c r="KE99" s="209" t="e">
        <f t="shared" si="788"/>
        <v>#N/A</v>
      </c>
      <c r="KF99" s="199" t="e">
        <f t="shared" si="789"/>
        <v>#N/A</v>
      </c>
      <c r="KG99" s="200" t="e">
        <f t="shared" si="790"/>
        <v>#N/A</v>
      </c>
      <c r="KH99" s="200">
        <f t="shared" si="791"/>
        <v>0</v>
      </c>
      <c r="KI99" s="200">
        <f t="shared" si="792"/>
        <v>0</v>
      </c>
      <c r="KJ99" s="200" t="e">
        <f t="shared" si="793"/>
        <v>#N/A</v>
      </c>
      <c r="KK99" s="210">
        <f t="shared" si="794"/>
        <v>0</v>
      </c>
      <c r="KL99" s="202">
        <f t="shared" si="795"/>
        <v>0</v>
      </c>
      <c r="KO99" s="230"/>
      <c r="KP99" s="171"/>
      <c r="KQ99" s="231"/>
      <c r="KR99" s="228"/>
      <c r="KS99" s="207"/>
      <c r="KT99" s="229"/>
      <c r="KU99" s="209"/>
      <c r="KV99" s="209" t="e">
        <f t="shared" si="796"/>
        <v>#N/A</v>
      </c>
      <c r="KW99" s="199" t="e">
        <f t="shared" si="797"/>
        <v>#N/A</v>
      </c>
      <c r="KX99" s="200" t="e">
        <f t="shared" si="798"/>
        <v>#N/A</v>
      </c>
      <c r="KY99" s="200">
        <f t="shared" si="799"/>
        <v>0</v>
      </c>
      <c r="KZ99" s="200">
        <f t="shared" si="800"/>
        <v>0</v>
      </c>
      <c r="LA99" s="200" t="e">
        <f t="shared" si="801"/>
        <v>#N/A</v>
      </c>
      <c r="LB99" s="210">
        <f t="shared" si="802"/>
        <v>0</v>
      </c>
      <c r="LC99" s="202">
        <f t="shared" si="803"/>
        <v>0</v>
      </c>
      <c r="LF99" s="230"/>
      <c r="LG99" s="171"/>
      <c r="LH99" s="231"/>
      <c r="LI99" s="228"/>
      <c r="LJ99" s="207"/>
      <c r="LK99" s="229"/>
      <c r="LL99" s="209"/>
      <c r="LM99" s="209" t="e">
        <f t="shared" si="804"/>
        <v>#N/A</v>
      </c>
      <c r="LN99" s="199" t="e">
        <f t="shared" si="805"/>
        <v>#N/A</v>
      </c>
      <c r="LO99" s="200" t="e">
        <f t="shared" si="806"/>
        <v>#N/A</v>
      </c>
      <c r="LP99" s="200">
        <f t="shared" si="807"/>
        <v>0</v>
      </c>
      <c r="LQ99" s="200">
        <f t="shared" si="808"/>
        <v>0</v>
      </c>
      <c r="LR99" s="200" t="e">
        <f t="shared" si="809"/>
        <v>#N/A</v>
      </c>
      <c r="LS99" s="210">
        <f t="shared" si="810"/>
        <v>0</v>
      </c>
      <c r="LT99" s="202">
        <f t="shared" si="811"/>
        <v>0</v>
      </c>
      <c r="LW99" s="230"/>
      <c r="LX99" s="171"/>
      <c r="LY99" s="231"/>
      <c r="LZ99" s="228"/>
      <c r="MA99" s="207"/>
      <c r="MB99" s="229"/>
      <c r="MC99" s="209"/>
      <c r="MD99" s="209" t="e">
        <f t="shared" si="812"/>
        <v>#N/A</v>
      </c>
      <c r="ME99" s="199" t="e">
        <f t="shared" si="813"/>
        <v>#N/A</v>
      </c>
      <c r="MF99" s="200" t="e">
        <f t="shared" si="814"/>
        <v>#N/A</v>
      </c>
      <c r="MG99" s="200">
        <f t="shared" si="815"/>
        <v>0</v>
      </c>
      <c r="MH99" s="200">
        <f t="shared" si="816"/>
        <v>0</v>
      </c>
      <c r="MI99" s="200" t="e">
        <f t="shared" si="817"/>
        <v>#N/A</v>
      </c>
      <c r="MJ99" s="210">
        <f t="shared" si="818"/>
        <v>0</v>
      </c>
      <c r="MK99" s="202">
        <f t="shared" si="819"/>
        <v>0</v>
      </c>
      <c r="MN99" s="230"/>
      <c r="MO99" s="171"/>
      <c r="MP99" s="231"/>
      <c r="MQ99" s="228"/>
      <c r="MR99" s="207"/>
      <c r="MS99" s="229"/>
      <c r="MT99" s="209"/>
      <c r="MU99" s="209" t="e">
        <f t="shared" si="820"/>
        <v>#N/A</v>
      </c>
      <c r="MV99" s="199" t="e">
        <f t="shared" si="821"/>
        <v>#N/A</v>
      </c>
      <c r="MW99" s="200" t="e">
        <f t="shared" si="822"/>
        <v>#N/A</v>
      </c>
      <c r="MX99" s="200">
        <f t="shared" si="823"/>
        <v>0</v>
      </c>
      <c r="MY99" s="200">
        <f t="shared" si="824"/>
        <v>0</v>
      </c>
      <c r="MZ99" s="200" t="e">
        <f t="shared" si="825"/>
        <v>#N/A</v>
      </c>
      <c r="NA99" s="210">
        <f t="shared" si="826"/>
        <v>0</v>
      </c>
      <c r="NB99" s="202">
        <f t="shared" si="827"/>
        <v>0</v>
      </c>
      <c r="NE99" s="230"/>
      <c r="NF99" s="171"/>
      <c r="NG99" s="231"/>
      <c r="NH99" s="228"/>
      <c r="NI99" s="207"/>
      <c r="NJ99" s="229"/>
      <c r="NK99" s="209"/>
      <c r="NL99" s="209" t="e">
        <f t="shared" si="828"/>
        <v>#N/A</v>
      </c>
      <c r="NM99" s="199" t="e">
        <f t="shared" si="829"/>
        <v>#N/A</v>
      </c>
      <c r="NN99" s="200" t="e">
        <f t="shared" si="830"/>
        <v>#N/A</v>
      </c>
      <c r="NO99" s="200">
        <f t="shared" si="831"/>
        <v>0</v>
      </c>
      <c r="NP99" s="200">
        <f t="shared" si="832"/>
        <v>0</v>
      </c>
      <c r="NQ99" s="200" t="e">
        <f t="shared" si="833"/>
        <v>#N/A</v>
      </c>
      <c r="NR99" s="210">
        <f t="shared" si="834"/>
        <v>0</v>
      </c>
      <c r="NS99" s="202">
        <f t="shared" si="835"/>
        <v>0</v>
      </c>
      <c r="NV99" s="230"/>
      <c r="NW99" s="171"/>
      <c r="NX99" s="231"/>
      <c r="NY99" s="228"/>
      <c r="NZ99" s="207"/>
      <c r="OA99" s="229"/>
      <c r="OB99" s="209"/>
      <c r="OC99" s="209" t="e">
        <f t="shared" si="836"/>
        <v>#N/A</v>
      </c>
      <c r="OD99" s="199" t="e">
        <f t="shared" si="837"/>
        <v>#N/A</v>
      </c>
      <c r="OE99" s="200" t="e">
        <f t="shared" si="838"/>
        <v>#N/A</v>
      </c>
      <c r="OF99" s="200">
        <f t="shared" si="839"/>
        <v>0</v>
      </c>
      <c r="OG99" s="200">
        <f t="shared" si="840"/>
        <v>0</v>
      </c>
      <c r="OH99" s="200" t="e">
        <f t="shared" si="841"/>
        <v>#N/A</v>
      </c>
      <c r="OI99" s="210">
        <f t="shared" si="842"/>
        <v>0</v>
      </c>
      <c r="OJ99" s="202">
        <f t="shared" si="843"/>
        <v>0</v>
      </c>
      <c r="OM99" s="230"/>
      <c r="ON99" s="171"/>
      <c r="OO99" s="231"/>
      <c r="OP99" s="228"/>
      <c r="OQ99" s="207"/>
      <c r="OR99" s="229"/>
      <c r="OS99" s="209"/>
      <c r="OT99" s="209" t="e">
        <f t="shared" si="844"/>
        <v>#N/A</v>
      </c>
      <c r="OU99" s="199" t="e">
        <f t="shared" si="845"/>
        <v>#N/A</v>
      </c>
      <c r="OV99" s="200" t="e">
        <f t="shared" si="846"/>
        <v>#N/A</v>
      </c>
      <c r="OW99" s="200">
        <f t="shared" si="847"/>
        <v>0</v>
      </c>
      <c r="OX99" s="200">
        <f t="shared" si="848"/>
        <v>0</v>
      </c>
      <c r="OY99" s="200" t="e">
        <f t="shared" si="849"/>
        <v>#N/A</v>
      </c>
      <c r="OZ99" s="210">
        <f t="shared" si="850"/>
        <v>0</v>
      </c>
      <c r="PA99" s="202">
        <f t="shared" si="851"/>
        <v>0</v>
      </c>
      <c r="PD99" s="230"/>
      <c r="PE99" s="171"/>
      <c r="PF99" s="231"/>
      <c r="PG99" s="228"/>
      <c r="PH99" s="207"/>
      <c r="PI99" s="229"/>
      <c r="PJ99" s="209"/>
      <c r="PK99" s="209" t="e">
        <f t="shared" si="852"/>
        <v>#N/A</v>
      </c>
      <c r="PL99" s="199" t="e">
        <f t="shared" si="853"/>
        <v>#N/A</v>
      </c>
      <c r="PM99" s="200" t="e">
        <f t="shared" si="854"/>
        <v>#N/A</v>
      </c>
      <c r="PN99" s="200">
        <f t="shared" si="855"/>
        <v>0</v>
      </c>
      <c r="PO99" s="200">
        <f t="shared" si="856"/>
        <v>0</v>
      </c>
      <c r="PP99" s="200" t="e">
        <f t="shared" si="857"/>
        <v>#N/A</v>
      </c>
      <c r="PQ99" s="210">
        <f t="shared" si="858"/>
        <v>0</v>
      </c>
      <c r="PR99" s="202">
        <f t="shared" si="859"/>
        <v>0</v>
      </c>
      <c r="PU99" s="230"/>
      <c r="PV99" s="171"/>
      <c r="PW99" s="231"/>
      <c r="PX99" s="228"/>
      <c r="PY99" s="207"/>
      <c r="PZ99" s="229"/>
      <c r="QA99" s="209"/>
      <c r="QB99" s="209" t="e">
        <f t="shared" si="860"/>
        <v>#N/A</v>
      </c>
      <c r="QC99" s="199" t="e">
        <f t="shared" si="861"/>
        <v>#N/A</v>
      </c>
      <c r="QD99" s="200" t="e">
        <f t="shared" si="862"/>
        <v>#N/A</v>
      </c>
      <c r="QE99" s="200">
        <f t="shared" si="863"/>
        <v>0</v>
      </c>
      <c r="QF99" s="200">
        <f t="shared" si="864"/>
        <v>0</v>
      </c>
      <c r="QG99" s="200" t="e">
        <f t="shared" si="865"/>
        <v>#N/A</v>
      </c>
      <c r="QH99" s="210">
        <f t="shared" si="866"/>
        <v>0</v>
      </c>
      <c r="QI99" s="202">
        <f t="shared" si="867"/>
        <v>0</v>
      </c>
      <c r="QL99" s="230"/>
      <c r="QM99" s="171"/>
      <c r="QN99" s="231"/>
      <c r="QO99" s="228"/>
      <c r="QP99" s="207"/>
      <c r="QQ99" s="229"/>
      <c r="QR99" s="209"/>
      <c r="QS99" s="209" t="e">
        <f t="shared" si="868"/>
        <v>#N/A</v>
      </c>
      <c r="QT99" s="199" t="e">
        <f t="shared" si="869"/>
        <v>#N/A</v>
      </c>
      <c r="QU99" s="200" t="e">
        <f t="shared" si="870"/>
        <v>#N/A</v>
      </c>
      <c r="QV99" s="200">
        <f t="shared" si="871"/>
        <v>0</v>
      </c>
      <c r="QW99" s="200">
        <f t="shared" si="872"/>
        <v>0</v>
      </c>
      <c r="QX99" s="200" t="e">
        <f t="shared" si="873"/>
        <v>#N/A</v>
      </c>
      <c r="QY99" s="210">
        <f t="shared" si="874"/>
        <v>0</v>
      </c>
      <c r="QZ99" s="202">
        <f t="shared" si="875"/>
        <v>0</v>
      </c>
      <c r="RC99" s="230"/>
      <c r="RD99" s="171"/>
      <c r="RE99" s="231"/>
      <c r="RF99" s="228"/>
      <c r="RG99" s="207"/>
      <c r="RH99" s="229"/>
      <c r="RI99" s="209"/>
      <c r="RJ99" s="209" t="e">
        <f t="shared" si="876"/>
        <v>#N/A</v>
      </c>
      <c r="RK99" s="199" t="e">
        <f t="shared" si="877"/>
        <v>#N/A</v>
      </c>
      <c r="RL99" s="200" t="e">
        <f t="shared" si="878"/>
        <v>#N/A</v>
      </c>
      <c r="RM99" s="200">
        <f t="shared" si="879"/>
        <v>0</v>
      </c>
      <c r="RN99" s="200">
        <f t="shared" si="880"/>
        <v>0</v>
      </c>
      <c r="RO99" s="200" t="e">
        <f t="shared" si="881"/>
        <v>#N/A</v>
      </c>
      <c r="RP99" s="210">
        <f t="shared" si="882"/>
        <v>0</v>
      </c>
      <c r="RQ99" s="202">
        <f t="shared" si="883"/>
        <v>0</v>
      </c>
      <c r="RT99" s="230"/>
      <c r="RU99" s="171"/>
      <c r="RV99" s="231"/>
      <c r="RW99" s="228"/>
      <c r="RX99" s="207"/>
      <c r="RY99" s="229"/>
      <c r="RZ99" s="209"/>
      <c r="SA99" s="209" t="e">
        <f t="shared" si="884"/>
        <v>#N/A</v>
      </c>
      <c r="SB99" s="199" t="e">
        <f t="shared" si="885"/>
        <v>#N/A</v>
      </c>
      <c r="SC99" s="200" t="e">
        <f t="shared" si="886"/>
        <v>#N/A</v>
      </c>
      <c r="SD99" s="200">
        <f t="shared" si="887"/>
        <v>0</v>
      </c>
      <c r="SE99" s="200">
        <f t="shared" si="888"/>
        <v>0</v>
      </c>
      <c r="SF99" s="200" t="e">
        <f t="shared" si="889"/>
        <v>#N/A</v>
      </c>
      <c r="SG99" s="210">
        <f t="shared" si="890"/>
        <v>0</v>
      </c>
      <c r="SH99" s="202">
        <f t="shared" si="891"/>
        <v>0</v>
      </c>
      <c r="SK99" s="230"/>
      <c r="SL99" s="171"/>
      <c r="SM99" s="231"/>
      <c r="SN99" s="228"/>
      <c r="SO99" s="207"/>
      <c r="SP99" s="229"/>
      <c r="SQ99" s="209"/>
      <c r="SR99" s="209" t="e">
        <f t="shared" si="892"/>
        <v>#N/A</v>
      </c>
      <c r="SS99" s="199" t="e">
        <f t="shared" si="893"/>
        <v>#N/A</v>
      </c>
      <c r="ST99" s="200" t="e">
        <f t="shared" si="894"/>
        <v>#N/A</v>
      </c>
      <c r="SU99" s="200">
        <f t="shared" si="895"/>
        <v>0</v>
      </c>
      <c r="SV99" s="200">
        <f t="shared" si="896"/>
        <v>0</v>
      </c>
      <c r="SW99" s="200" t="e">
        <f t="shared" si="897"/>
        <v>#N/A</v>
      </c>
      <c r="SX99" s="210">
        <f t="shared" si="898"/>
        <v>0</v>
      </c>
      <c r="SY99" s="202">
        <f t="shared" si="899"/>
        <v>0</v>
      </c>
    </row>
    <row r="100" spans="2:519" ht="102.75" customHeight="1" thickTop="1" thickBot="1">
      <c r="B100" s="203" t="s">
        <v>220</v>
      </c>
      <c r="C100" s="223">
        <v>9.4</v>
      </c>
      <c r="D100" s="173" t="s">
        <v>319</v>
      </c>
      <c r="E100" s="205" t="s">
        <v>222</v>
      </c>
      <c r="F100" s="228">
        <v>1</v>
      </c>
      <c r="G100" s="245">
        <v>0</v>
      </c>
      <c r="H100" s="229">
        <f>G100*F100</f>
        <v>0</v>
      </c>
      <c r="I100" s="646"/>
      <c r="L100" s="375" t="s">
        <v>220</v>
      </c>
      <c r="M100" s="398">
        <v>9.4</v>
      </c>
      <c r="N100" s="420" t="s">
        <v>319</v>
      </c>
      <c r="O100" s="378" t="s">
        <v>222</v>
      </c>
      <c r="P100" s="401">
        <v>1</v>
      </c>
      <c r="Q100" s="421">
        <v>160000</v>
      </c>
      <c r="R100" s="402">
        <f>Q100*P100</f>
        <v>160000</v>
      </c>
      <c r="S100" s="162">
        <f t="shared" si="1120"/>
        <v>1</v>
      </c>
      <c r="T100" s="190">
        <f t="shared" si="756"/>
        <v>1</v>
      </c>
      <c r="U100" s="190">
        <f t="shared" si="763"/>
        <v>1</v>
      </c>
      <c r="V100" s="190">
        <f t="shared" si="757"/>
        <v>1</v>
      </c>
      <c r="W100" s="190">
        <f t="shared" si="758"/>
        <v>1</v>
      </c>
      <c r="X100" s="200">
        <f t="shared" si="759"/>
        <v>1</v>
      </c>
      <c r="Y100" s="210">
        <f t="shared" si="760"/>
        <v>160000</v>
      </c>
      <c r="Z100" s="202">
        <f t="shared" si="761"/>
        <v>0</v>
      </c>
      <c r="AA100" s="185"/>
      <c r="AB100" s="185"/>
      <c r="AC100" s="446" t="s">
        <v>220</v>
      </c>
      <c r="AD100" s="407">
        <v>9.4</v>
      </c>
      <c r="AE100" s="420" t="s">
        <v>319</v>
      </c>
      <c r="AF100" s="378" t="s">
        <v>222</v>
      </c>
      <c r="AG100" s="401">
        <v>1</v>
      </c>
      <c r="AH100" s="421">
        <v>168075</v>
      </c>
      <c r="AI100" s="402">
        <f>AH100*AG100</f>
        <v>168075</v>
      </c>
      <c r="AJ100" s="162">
        <f t="shared" si="1121"/>
        <v>1</v>
      </c>
      <c r="AK100" s="190">
        <f t="shared" si="1122"/>
        <v>1</v>
      </c>
      <c r="AL100" s="190">
        <f t="shared" si="1123"/>
        <v>1</v>
      </c>
      <c r="AM100" s="190">
        <f t="shared" si="1124"/>
        <v>1</v>
      </c>
      <c r="AN100" s="190">
        <f t="shared" si="1125"/>
        <v>1</v>
      </c>
      <c r="AO100" s="200">
        <f t="shared" si="1126"/>
        <v>1</v>
      </c>
      <c r="AP100" s="210">
        <f t="shared" si="1127"/>
        <v>168075</v>
      </c>
      <c r="AQ100" s="202">
        <f t="shared" si="1128"/>
        <v>0</v>
      </c>
      <c r="AR100" s="185"/>
      <c r="AS100" s="185"/>
      <c r="AT100" s="461" t="s">
        <v>220</v>
      </c>
      <c r="AU100" s="471">
        <v>9.4</v>
      </c>
      <c r="AV100" s="173" t="s">
        <v>319</v>
      </c>
      <c r="AW100" s="463" t="s">
        <v>222</v>
      </c>
      <c r="AX100" s="464">
        <v>1</v>
      </c>
      <c r="AY100" s="465">
        <v>175000</v>
      </c>
      <c r="AZ100" s="466">
        <f>AY100*AX100</f>
        <v>175000</v>
      </c>
      <c r="BA100" s="162">
        <f t="shared" si="1129"/>
        <v>1</v>
      </c>
      <c r="BB100" s="190">
        <f t="shared" si="1130"/>
        <v>1</v>
      </c>
      <c r="BC100" s="190">
        <f t="shared" si="1131"/>
        <v>1</v>
      </c>
      <c r="BD100" s="190">
        <f t="shared" si="1132"/>
        <v>1</v>
      </c>
      <c r="BE100" s="190">
        <f t="shared" si="1133"/>
        <v>1</v>
      </c>
      <c r="BF100" s="200">
        <f t="shared" si="1134"/>
        <v>1</v>
      </c>
      <c r="BG100" s="210">
        <f t="shared" si="1135"/>
        <v>175000</v>
      </c>
      <c r="BH100" s="202">
        <f t="shared" si="1136"/>
        <v>0</v>
      </c>
      <c r="BK100" s="461" t="s">
        <v>220</v>
      </c>
      <c r="BL100" s="533">
        <v>9.4</v>
      </c>
      <c r="BM100" s="549" t="s">
        <v>319</v>
      </c>
      <c r="BN100" s="523" t="s">
        <v>222</v>
      </c>
      <c r="BO100" s="536">
        <v>1</v>
      </c>
      <c r="BP100" s="550">
        <v>135224.75999999998</v>
      </c>
      <c r="BQ100" s="537">
        <f>BP100*BO100</f>
        <v>135224.75999999998</v>
      </c>
      <c r="BR100" s="162">
        <f t="shared" si="1137"/>
        <v>1</v>
      </c>
      <c r="BS100" s="190">
        <f t="shared" si="1138"/>
        <v>1</v>
      </c>
      <c r="BT100" s="190">
        <f t="shared" si="1139"/>
        <v>1</v>
      </c>
      <c r="BU100" s="190">
        <f t="shared" si="1140"/>
        <v>1</v>
      </c>
      <c r="BV100" s="190">
        <f t="shared" si="1141"/>
        <v>1</v>
      </c>
      <c r="BW100" s="200">
        <f t="shared" si="1142"/>
        <v>1</v>
      </c>
      <c r="BX100" s="210">
        <f t="shared" si="1143"/>
        <v>135225</v>
      </c>
      <c r="BY100" s="202">
        <f t="shared" si="1144"/>
        <v>-0.2400000000197906</v>
      </c>
      <c r="CB100" s="461" t="s">
        <v>220</v>
      </c>
      <c r="CC100" s="533">
        <v>9.4</v>
      </c>
      <c r="CD100" s="549" t="s">
        <v>319</v>
      </c>
      <c r="CE100" s="523" t="s">
        <v>222</v>
      </c>
      <c r="CF100" s="536">
        <v>1</v>
      </c>
      <c r="CG100" s="550">
        <v>158000</v>
      </c>
      <c r="CH100" s="537">
        <f>CG100*CF100</f>
        <v>158000</v>
      </c>
      <c r="CI100" s="162">
        <f t="shared" si="1145"/>
        <v>1</v>
      </c>
      <c r="CJ100" s="190">
        <f t="shared" si="1146"/>
        <v>1</v>
      </c>
      <c r="CK100" s="190">
        <f t="shared" si="1147"/>
        <v>1</v>
      </c>
      <c r="CL100" s="190">
        <f t="shared" si="1148"/>
        <v>1</v>
      </c>
      <c r="CM100" s="190">
        <f t="shared" si="1149"/>
        <v>1</v>
      </c>
      <c r="CN100" s="200">
        <f t="shared" si="1150"/>
        <v>1</v>
      </c>
      <c r="CO100" s="210">
        <f t="shared" si="1151"/>
        <v>158000</v>
      </c>
      <c r="CP100" s="202">
        <f t="shared" si="1152"/>
        <v>0</v>
      </c>
      <c r="CS100" s="461" t="s">
        <v>220</v>
      </c>
      <c r="CT100" s="533">
        <v>9.4</v>
      </c>
      <c r="CU100" s="549" t="s">
        <v>319</v>
      </c>
      <c r="CV100" s="523" t="s">
        <v>222</v>
      </c>
      <c r="CW100" s="536">
        <v>1</v>
      </c>
      <c r="CX100" s="566">
        <v>115331</v>
      </c>
      <c r="CY100" s="537">
        <f>CX100*CW100</f>
        <v>115331</v>
      </c>
      <c r="CZ100" s="162">
        <f t="shared" si="1153"/>
        <v>1</v>
      </c>
      <c r="DA100" s="190">
        <f t="shared" si="1154"/>
        <v>1</v>
      </c>
      <c r="DB100" s="190">
        <f t="shared" si="1155"/>
        <v>1</v>
      </c>
      <c r="DC100" s="190">
        <f t="shared" si="1156"/>
        <v>1</v>
      </c>
      <c r="DD100" s="190">
        <f t="shared" si="1157"/>
        <v>1</v>
      </c>
      <c r="DE100" s="200">
        <f t="shared" si="1158"/>
        <v>1</v>
      </c>
      <c r="DF100" s="210">
        <f t="shared" si="1159"/>
        <v>115331</v>
      </c>
      <c r="DG100" s="202">
        <f t="shared" si="1160"/>
        <v>0</v>
      </c>
      <c r="DJ100" s="461" t="s">
        <v>220</v>
      </c>
      <c r="DK100" s="533">
        <v>9.4</v>
      </c>
      <c r="DL100" s="549" t="s">
        <v>319</v>
      </c>
      <c r="DM100" s="523" t="s">
        <v>222</v>
      </c>
      <c r="DN100" s="536">
        <v>1</v>
      </c>
      <c r="DO100" s="380">
        <v>145670.13200000001</v>
      </c>
      <c r="DP100" s="537">
        <f>DO100*DN100</f>
        <v>145670.13200000001</v>
      </c>
      <c r="DQ100" s="162">
        <f t="shared" si="1161"/>
        <v>1</v>
      </c>
      <c r="DR100" s="190">
        <f t="shared" si="1162"/>
        <v>1</v>
      </c>
      <c r="DS100" s="190">
        <f t="shared" si="1163"/>
        <v>1</v>
      </c>
      <c r="DT100" s="190">
        <f t="shared" si="1164"/>
        <v>1</v>
      </c>
      <c r="DU100" s="190">
        <f t="shared" si="1165"/>
        <v>1</v>
      </c>
      <c r="DV100" s="200">
        <f t="shared" si="1166"/>
        <v>1</v>
      </c>
      <c r="DW100" s="210">
        <f t="shared" si="1167"/>
        <v>145670</v>
      </c>
      <c r="DX100" s="202">
        <f t="shared" si="1168"/>
        <v>0.13200000001234002</v>
      </c>
      <c r="EA100" s="461" t="s">
        <v>220</v>
      </c>
      <c r="EB100" s="533">
        <v>9.4</v>
      </c>
      <c r="EC100" s="549" t="s">
        <v>319</v>
      </c>
      <c r="ED100" s="523" t="s">
        <v>222</v>
      </c>
      <c r="EE100" s="536">
        <v>1</v>
      </c>
      <c r="EF100" s="380">
        <v>150000</v>
      </c>
      <c r="EG100" s="381">
        <f t="shared" si="762"/>
        <v>150000</v>
      </c>
      <c r="EH100" s="162">
        <f t="shared" si="1169"/>
        <v>1</v>
      </c>
      <c r="EI100" s="190">
        <f t="shared" si="1170"/>
        <v>1</v>
      </c>
      <c r="EJ100" s="190">
        <f t="shared" si="1171"/>
        <v>1</v>
      </c>
      <c r="EK100" s="190">
        <f t="shared" si="1172"/>
        <v>1</v>
      </c>
      <c r="EL100" s="190">
        <f t="shared" si="1173"/>
        <v>1</v>
      </c>
      <c r="EM100" s="200">
        <f t="shared" si="1174"/>
        <v>1</v>
      </c>
      <c r="EN100" s="210">
        <f t="shared" si="1175"/>
        <v>150000</v>
      </c>
      <c r="EO100" s="202">
        <f t="shared" si="1176"/>
        <v>0</v>
      </c>
      <c r="ER100" s="461" t="s">
        <v>220</v>
      </c>
      <c r="ES100" s="533">
        <v>9.4</v>
      </c>
      <c r="ET100" s="549" t="s">
        <v>319</v>
      </c>
      <c r="EU100" s="523" t="s">
        <v>222</v>
      </c>
      <c r="EV100" s="536">
        <v>1</v>
      </c>
      <c r="EW100" s="550">
        <v>134552</v>
      </c>
      <c r="EX100" s="537">
        <f>EW100*EV100</f>
        <v>134552</v>
      </c>
      <c r="EY100" s="162">
        <f t="shared" si="1177"/>
        <v>1</v>
      </c>
      <c r="EZ100" s="190">
        <f t="shared" si="1178"/>
        <v>1</v>
      </c>
      <c r="FA100" s="190">
        <f t="shared" si="1179"/>
        <v>1</v>
      </c>
      <c r="FB100" s="190">
        <f t="shared" si="1180"/>
        <v>1</v>
      </c>
      <c r="FC100" s="190">
        <f t="shared" si="1181"/>
        <v>1</v>
      </c>
      <c r="FD100" s="200">
        <f t="shared" si="1182"/>
        <v>1</v>
      </c>
      <c r="FE100" s="210">
        <f t="shared" si="1183"/>
        <v>134552</v>
      </c>
      <c r="FF100" s="202">
        <f t="shared" si="1184"/>
        <v>0</v>
      </c>
      <c r="FI100" s="461" t="s">
        <v>220</v>
      </c>
      <c r="FJ100" s="533">
        <v>9.4</v>
      </c>
      <c r="FK100" s="549" t="s">
        <v>319</v>
      </c>
      <c r="FL100" s="523" t="s">
        <v>222</v>
      </c>
      <c r="FM100" s="536">
        <v>1</v>
      </c>
      <c r="FN100" s="550">
        <v>101576</v>
      </c>
      <c r="FO100" s="537">
        <f>FN100*FM100</f>
        <v>101576</v>
      </c>
      <c r="FP100" s="162">
        <f t="shared" si="1185"/>
        <v>1</v>
      </c>
      <c r="FQ100" s="190">
        <f t="shared" si="1186"/>
        <v>1</v>
      </c>
      <c r="FR100" s="190">
        <f t="shared" si="1187"/>
        <v>1</v>
      </c>
      <c r="FS100" s="190">
        <f t="shared" si="1188"/>
        <v>1</v>
      </c>
      <c r="FT100" s="190">
        <f t="shared" si="1189"/>
        <v>1</v>
      </c>
      <c r="FU100" s="200">
        <f t="shared" si="1190"/>
        <v>1</v>
      </c>
      <c r="FV100" s="210">
        <f t="shared" si="1191"/>
        <v>101576</v>
      </c>
      <c r="FW100" s="202">
        <f t="shared" si="1192"/>
        <v>0</v>
      </c>
      <c r="FZ100" s="461" t="s">
        <v>220</v>
      </c>
      <c r="GA100" s="533">
        <v>9.4</v>
      </c>
      <c r="GB100" s="549" t="s">
        <v>319</v>
      </c>
      <c r="GC100" s="523" t="s">
        <v>222</v>
      </c>
      <c r="GD100" s="536">
        <v>1</v>
      </c>
      <c r="GE100" s="584">
        <v>150091</v>
      </c>
      <c r="GF100" s="537">
        <f>GE100*GD100</f>
        <v>150091</v>
      </c>
      <c r="GG100" s="162">
        <f t="shared" si="1193"/>
        <v>1</v>
      </c>
      <c r="GH100" s="190">
        <f t="shared" si="1194"/>
        <v>1</v>
      </c>
      <c r="GI100" s="190">
        <f t="shared" si="1195"/>
        <v>1</v>
      </c>
      <c r="GJ100" s="190">
        <f t="shared" si="1196"/>
        <v>1</v>
      </c>
      <c r="GK100" s="190">
        <f t="shared" si="1197"/>
        <v>1</v>
      </c>
      <c r="GL100" s="200">
        <f t="shared" si="1198"/>
        <v>1</v>
      </c>
      <c r="GM100" s="210">
        <f t="shared" si="1199"/>
        <v>150091</v>
      </c>
      <c r="GN100" s="202">
        <f t="shared" si="1200"/>
        <v>0</v>
      </c>
      <c r="GQ100" s="461" t="s">
        <v>220</v>
      </c>
      <c r="GR100" s="533">
        <v>9.4</v>
      </c>
      <c r="GS100" s="549" t="s">
        <v>319</v>
      </c>
      <c r="GT100" s="523" t="s">
        <v>222</v>
      </c>
      <c r="GU100" s="536">
        <v>1</v>
      </c>
      <c r="GV100" s="550">
        <v>180000</v>
      </c>
      <c r="GW100" s="537">
        <f>GV100*GU100</f>
        <v>180000</v>
      </c>
      <c r="GX100" s="162">
        <f t="shared" si="1201"/>
        <v>1</v>
      </c>
      <c r="GY100" s="190">
        <f t="shared" si="1202"/>
        <v>1</v>
      </c>
      <c r="GZ100" s="190">
        <f t="shared" si="1203"/>
        <v>1</v>
      </c>
      <c r="HA100" s="190">
        <f t="shared" si="1204"/>
        <v>1</v>
      </c>
      <c r="HB100" s="190">
        <f t="shared" si="1205"/>
        <v>1</v>
      </c>
      <c r="HC100" s="200">
        <f t="shared" si="1206"/>
        <v>1</v>
      </c>
      <c r="HD100" s="210">
        <f t="shared" si="1207"/>
        <v>180000</v>
      </c>
      <c r="HE100" s="202">
        <f t="shared" si="1208"/>
        <v>0</v>
      </c>
      <c r="HH100" s="461" t="s">
        <v>220</v>
      </c>
      <c r="HI100" s="533">
        <v>9.4</v>
      </c>
      <c r="HJ100" s="549" t="s">
        <v>319</v>
      </c>
      <c r="HK100" s="523" t="s">
        <v>222</v>
      </c>
      <c r="HL100" s="536">
        <v>1</v>
      </c>
      <c r="HM100" s="550">
        <v>148200</v>
      </c>
      <c r="HN100" s="537">
        <f>HM100*HL100</f>
        <v>148200</v>
      </c>
      <c r="HO100" s="162">
        <f t="shared" si="1209"/>
        <v>1</v>
      </c>
      <c r="HP100" s="190">
        <f t="shared" si="1210"/>
        <v>1</v>
      </c>
      <c r="HQ100" s="190">
        <f t="shared" si="1211"/>
        <v>1</v>
      </c>
      <c r="HR100" s="190">
        <f t="shared" si="1212"/>
        <v>1</v>
      </c>
      <c r="HS100" s="190">
        <f t="shared" si="1213"/>
        <v>1</v>
      </c>
      <c r="HT100" s="200">
        <f t="shared" si="1214"/>
        <v>1</v>
      </c>
      <c r="HU100" s="210">
        <f t="shared" si="1215"/>
        <v>148200</v>
      </c>
      <c r="HV100" s="202">
        <f t="shared" si="1216"/>
        <v>0</v>
      </c>
      <c r="HY100" s="230"/>
      <c r="HZ100" s="171"/>
      <c r="IA100" s="231"/>
      <c r="IB100" s="228"/>
      <c r="IC100" s="207"/>
      <c r="ID100" s="229"/>
      <c r="IE100" s="209"/>
      <c r="IF100" s="209" t="e">
        <f t="shared" si="764"/>
        <v>#N/A</v>
      </c>
      <c r="IG100" s="199" t="e">
        <f t="shared" si="765"/>
        <v>#N/A</v>
      </c>
      <c r="IH100" s="200" t="e">
        <f t="shared" si="766"/>
        <v>#N/A</v>
      </c>
      <c r="II100" s="200">
        <f t="shared" si="767"/>
        <v>0</v>
      </c>
      <c r="IJ100" s="200">
        <f t="shared" si="768"/>
        <v>0</v>
      </c>
      <c r="IK100" s="200" t="e">
        <f t="shared" si="769"/>
        <v>#N/A</v>
      </c>
      <c r="IL100" s="210">
        <f t="shared" si="770"/>
        <v>0</v>
      </c>
      <c r="IM100" s="202">
        <f t="shared" si="771"/>
        <v>0</v>
      </c>
      <c r="IP100" s="230"/>
      <c r="IQ100" s="171"/>
      <c r="IR100" s="231"/>
      <c r="IS100" s="228"/>
      <c r="IT100" s="207"/>
      <c r="IU100" s="229"/>
      <c r="IV100" s="209"/>
      <c r="IW100" s="209" t="e">
        <f t="shared" si="772"/>
        <v>#N/A</v>
      </c>
      <c r="IX100" s="199" t="e">
        <f t="shared" si="773"/>
        <v>#N/A</v>
      </c>
      <c r="IY100" s="200" t="e">
        <f t="shared" si="774"/>
        <v>#N/A</v>
      </c>
      <c r="IZ100" s="200">
        <f t="shared" si="775"/>
        <v>0</v>
      </c>
      <c r="JA100" s="200">
        <f t="shared" si="776"/>
        <v>0</v>
      </c>
      <c r="JB100" s="200" t="e">
        <f t="shared" si="777"/>
        <v>#N/A</v>
      </c>
      <c r="JC100" s="210">
        <f t="shared" si="778"/>
        <v>0</v>
      </c>
      <c r="JD100" s="202">
        <f t="shared" si="779"/>
        <v>0</v>
      </c>
      <c r="JG100" s="230"/>
      <c r="JH100" s="171"/>
      <c r="JI100" s="231"/>
      <c r="JJ100" s="228"/>
      <c r="JK100" s="207"/>
      <c r="JL100" s="229"/>
      <c r="JM100" s="209"/>
      <c r="JN100" s="209" t="e">
        <f t="shared" si="780"/>
        <v>#N/A</v>
      </c>
      <c r="JO100" s="199" t="e">
        <f t="shared" si="781"/>
        <v>#N/A</v>
      </c>
      <c r="JP100" s="200" t="e">
        <f t="shared" si="782"/>
        <v>#N/A</v>
      </c>
      <c r="JQ100" s="200">
        <f t="shared" si="783"/>
        <v>0</v>
      </c>
      <c r="JR100" s="200">
        <f t="shared" si="784"/>
        <v>0</v>
      </c>
      <c r="JS100" s="200" t="e">
        <f t="shared" si="785"/>
        <v>#N/A</v>
      </c>
      <c r="JT100" s="210">
        <f t="shared" si="786"/>
        <v>0</v>
      </c>
      <c r="JU100" s="202">
        <f t="shared" si="787"/>
        <v>0</v>
      </c>
      <c r="JX100" s="230"/>
      <c r="JY100" s="171"/>
      <c r="JZ100" s="231"/>
      <c r="KA100" s="228"/>
      <c r="KB100" s="207"/>
      <c r="KC100" s="229"/>
      <c r="KD100" s="209"/>
      <c r="KE100" s="209" t="e">
        <f t="shared" si="788"/>
        <v>#N/A</v>
      </c>
      <c r="KF100" s="199" t="e">
        <f t="shared" si="789"/>
        <v>#N/A</v>
      </c>
      <c r="KG100" s="200" t="e">
        <f t="shared" si="790"/>
        <v>#N/A</v>
      </c>
      <c r="KH100" s="200">
        <f t="shared" si="791"/>
        <v>0</v>
      </c>
      <c r="KI100" s="200">
        <f t="shared" si="792"/>
        <v>0</v>
      </c>
      <c r="KJ100" s="200" t="e">
        <f t="shared" si="793"/>
        <v>#N/A</v>
      </c>
      <c r="KK100" s="210">
        <f t="shared" si="794"/>
        <v>0</v>
      </c>
      <c r="KL100" s="202">
        <f t="shared" si="795"/>
        <v>0</v>
      </c>
      <c r="KO100" s="230"/>
      <c r="KP100" s="171"/>
      <c r="KQ100" s="231"/>
      <c r="KR100" s="228"/>
      <c r="KS100" s="207"/>
      <c r="KT100" s="229"/>
      <c r="KU100" s="209"/>
      <c r="KV100" s="209" t="e">
        <f t="shared" si="796"/>
        <v>#N/A</v>
      </c>
      <c r="KW100" s="199" t="e">
        <f t="shared" si="797"/>
        <v>#N/A</v>
      </c>
      <c r="KX100" s="200" t="e">
        <f t="shared" si="798"/>
        <v>#N/A</v>
      </c>
      <c r="KY100" s="200">
        <f t="shared" si="799"/>
        <v>0</v>
      </c>
      <c r="KZ100" s="200">
        <f t="shared" si="800"/>
        <v>0</v>
      </c>
      <c r="LA100" s="200" t="e">
        <f t="shared" si="801"/>
        <v>#N/A</v>
      </c>
      <c r="LB100" s="210">
        <f t="shared" si="802"/>
        <v>0</v>
      </c>
      <c r="LC100" s="202">
        <f t="shared" si="803"/>
        <v>0</v>
      </c>
      <c r="LF100" s="230"/>
      <c r="LG100" s="171"/>
      <c r="LH100" s="231"/>
      <c r="LI100" s="228"/>
      <c r="LJ100" s="207"/>
      <c r="LK100" s="229"/>
      <c r="LL100" s="209"/>
      <c r="LM100" s="209" t="e">
        <f t="shared" si="804"/>
        <v>#N/A</v>
      </c>
      <c r="LN100" s="199" t="e">
        <f t="shared" si="805"/>
        <v>#N/A</v>
      </c>
      <c r="LO100" s="200" t="e">
        <f t="shared" si="806"/>
        <v>#N/A</v>
      </c>
      <c r="LP100" s="200">
        <f t="shared" si="807"/>
        <v>0</v>
      </c>
      <c r="LQ100" s="200">
        <f t="shared" si="808"/>
        <v>0</v>
      </c>
      <c r="LR100" s="200" t="e">
        <f t="shared" si="809"/>
        <v>#N/A</v>
      </c>
      <c r="LS100" s="210">
        <f t="shared" si="810"/>
        <v>0</v>
      </c>
      <c r="LT100" s="202">
        <f t="shared" si="811"/>
        <v>0</v>
      </c>
      <c r="LW100" s="230"/>
      <c r="LX100" s="171"/>
      <c r="LY100" s="231"/>
      <c r="LZ100" s="228"/>
      <c r="MA100" s="207"/>
      <c r="MB100" s="229"/>
      <c r="MC100" s="209"/>
      <c r="MD100" s="209" t="e">
        <f t="shared" si="812"/>
        <v>#N/A</v>
      </c>
      <c r="ME100" s="199" t="e">
        <f t="shared" si="813"/>
        <v>#N/A</v>
      </c>
      <c r="MF100" s="200" t="e">
        <f t="shared" si="814"/>
        <v>#N/A</v>
      </c>
      <c r="MG100" s="200">
        <f t="shared" si="815"/>
        <v>0</v>
      </c>
      <c r="MH100" s="200">
        <f t="shared" si="816"/>
        <v>0</v>
      </c>
      <c r="MI100" s="200" t="e">
        <f t="shared" si="817"/>
        <v>#N/A</v>
      </c>
      <c r="MJ100" s="210">
        <f t="shared" si="818"/>
        <v>0</v>
      </c>
      <c r="MK100" s="202">
        <f t="shared" si="819"/>
        <v>0</v>
      </c>
      <c r="MN100" s="230"/>
      <c r="MO100" s="171"/>
      <c r="MP100" s="231"/>
      <c r="MQ100" s="228"/>
      <c r="MR100" s="207"/>
      <c r="MS100" s="229"/>
      <c r="MT100" s="209"/>
      <c r="MU100" s="209" t="e">
        <f t="shared" si="820"/>
        <v>#N/A</v>
      </c>
      <c r="MV100" s="199" t="e">
        <f t="shared" si="821"/>
        <v>#N/A</v>
      </c>
      <c r="MW100" s="200" t="e">
        <f t="shared" si="822"/>
        <v>#N/A</v>
      </c>
      <c r="MX100" s="200">
        <f t="shared" si="823"/>
        <v>0</v>
      </c>
      <c r="MY100" s="200">
        <f t="shared" si="824"/>
        <v>0</v>
      </c>
      <c r="MZ100" s="200" t="e">
        <f t="shared" si="825"/>
        <v>#N/A</v>
      </c>
      <c r="NA100" s="210">
        <f t="shared" si="826"/>
        <v>0</v>
      </c>
      <c r="NB100" s="202">
        <f t="shared" si="827"/>
        <v>0</v>
      </c>
      <c r="NE100" s="230"/>
      <c r="NF100" s="171"/>
      <c r="NG100" s="231"/>
      <c r="NH100" s="228"/>
      <c r="NI100" s="207"/>
      <c r="NJ100" s="229"/>
      <c r="NK100" s="209"/>
      <c r="NL100" s="209" t="e">
        <f t="shared" si="828"/>
        <v>#N/A</v>
      </c>
      <c r="NM100" s="199" t="e">
        <f t="shared" si="829"/>
        <v>#N/A</v>
      </c>
      <c r="NN100" s="200" t="e">
        <f t="shared" si="830"/>
        <v>#N/A</v>
      </c>
      <c r="NO100" s="200">
        <f t="shared" si="831"/>
        <v>0</v>
      </c>
      <c r="NP100" s="200">
        <f t="shared" si="832"/>
        <v>0</v>
      </c>
      <c r="NQ100" s="200" t="e">
        <f t="shared" si="833"/>
        <v>#N/A</v>
      </c>
      <c r="NR100" s="210">
        <f t="shared" si="834"/>
        <v>0</v>
      </c>
      <c r="NS100" s="202">
        <f t="shared" si="835"/>
        <v>0</v>
      </c>
      <c r="NV100" s="230"/>
      <c r="NW100" s="171"/>
      <c r="NX100" s="231"/>
      <c r="NY100" s="228"/>
      <c r="NZ100" s="207"/>
      <c r="OA100" s="229"/>
      <c r="OB100" s="209"/>
      <c r="OC100" s="209" t="e">
        <f t="shared" si="836"/>
        <v>#N/A</v>
      </c>
      <c r="OD100" s="199" t="e">
        <f t="shared" si="837"/>
        <v>#N/A</v>
      </c>
      <c r="OE100" s="200" t="e">
        <f t="shared" si="838"/>
        <v>#N/A</v>
      </c>
      <c r="OF100" s="200">
        <f t="shared" si="839"/>
        <v>0</v>
      </c>
      <c r="OG100" s="200">
        <f t="shared" si="840"/>
        <v>0</v>
      </c>
      <c r="OH100" s="200" t="e">
        <f t="shared" si="841"/>
        <v>#N/A</v>
      </c>
      <c r="OI100" s="210">
        <f t="shared" si="842"/>
        <v>0</v>
      </c>
      <c r="OJ100" s="202">
        <f t="shared" si="843"/>
        <v>0</v>
      </c>
      <c r="OM100" s="230"/>
      <c r="ON100" s="171"/>
      <c r="OO100" s="231"/>
      <c r="OP100" s="228"/>
      <c r="OQ100" s="207"/>
      <c r="OR100" s="229"/>
      <c r="OS100" s="209"/>
      <c r="OT100" s="209" t="e">
        <f t="shared" si="844"/>
        <v>#N/A</v>
      </c>
      <c r="OU100" s="199" t="e">
        <f t="shared" si="845"/>
        <v>#N/A</v>
      </c>
      <c r="OV100" s="200" t="e">
        <f t="shared" si="846"/>
        <v>#N/A</v>
      </c>
      <c r="OW100" s="200">
        <f t="shared" si="847"/>
        <v>0</v>
      </c>
      <c r="OX100" s="200">
        <f t="shared" si="848"/>
        <v>0</v>
      </c>
      <c r="OY100" s="200" t="e">
        <f t="shared" si="849"/>
        <v>#N/A</v>
      </c>
      <c r="OZ100" s="210">
        <f t="shared" si="850"/>
        <v>0</v>
      </c>
      <c r="PA100" s="202">
        <f t="shared" si="851"/>
        <v>0</v>
      </c>
      <c r="PD100" s="230"/>
      <c r="PE100" s="171"/>
      <c r="PF100" s="231"/>
      <c r="PG100" s="228"/>
      <c r="PH100" s="207"/>
      <c r="PI100" s="229"/>
      <c r="PJ100" s="209"/>
      <c r="PK100" s="209" t="e">
        <f t="shared" si="852"/>
        <v>#N/A</v>
      </c>
      <c r="PL100" s="199" t="e">
        <f t="shared" si="853"/>
        <v>#N/A</v>
      </c>
      <c r="PM100" s="200" t="e">
        <f t="shared" si="854"/>
        <v>#N/A</v>
      </c>
      <c r="PN100" s="200">
        <f t="shared" si="855"/>
        <v>0</v>
      </c>
      <c r="PO100" s="200">
        <f t="shared" si="856"/>
        <v>0</v>
      </c>
      <c r="PP100" s="200" t="e">
        <f t="shared" si="857"/>
        <v>#N/A</v>
      </c>
      <c r="PQ100" s="210">
        <f t="shared" si="858"/>
        <v>0</v>
      </c>
      <c r="PR100" s="202">
        <f t="shared" si="859"/>
        <v>0</v>
      </c>
      <c r="PU100" s="230"/>
      <c r="PV100" s="171"/>
      <c r="PW100" s="231"/>
      <c r="PX100" s="228"/>
      <c r="PY100" s="207"/>
      <c r="PZ100" s="229"/>
      <c r="QA100" s="209"/>
      <c r="QB100" s="209" t="e">
        <f t="shared" si="860"/>
        <v>#N/A</v>
      </c>
      <c r="QC100" s="199" t="e">
        <f t="shared" si="861"/>
        <v>#N/A</v>
      </c>
      <c r="QD100" s="200" t="e">
        <f t="shared" si="862"/>
        <v>#N/A</v>
      </c>
      <c r="QE100" s="200">
        <f t="shared" si="863"/>
        <v>0</v>
      </c>
      <c r="QF100" s="200">
        <f t="shared" si="864"/>
        <v>0</v>
      </c>
      <c r="QG100" s="200" t="e">
        <f t="shared" si="865"/>
        <v>#N/A</v>
      </c>
      <c r="QH100" s="210">
        <f t="shared" si="866"/>
        <v>0</v>
      </c>
      <c r="QI100" s="202">
        <f t="shared" si="867"/>
        <v>0</v>
      </c>
      <c r="QL100" s="230"/>
      <c r="QM100" s="171"/>
      <c r="QN100" s="231"/>
      <c r="QO100" s="228"/>
      <c r="QP100" s="207"/>
      <c r="QQ100" s="229"/>
      <c r="QR100" s="209"/>
      <c r="QS100" s="209" t="e">
        <f t="shared" si="868"/>
        <v>#N/A</v>
      </c>
      <c r="QT100" s="199" t="e">
        <f t="shared" si="869"/>
        <v>#N/A</v>
      </c>
      <c r="QU100" s="200" t="e">
        <f t="shared" si="870"/>
        <v>#N/A</v>
      </c>
      <c r="QV100" s="200">
        <f t="shared" si="871"/>
        <v>0</v>
      </c>
      <c r="QW100" s="200">
        <f t="shared" si="872"/>
        <v>0</v>
      </c>
      <c r="QX100" s="200" t="e">
        <f t="shared" si="873"/>
        <v>#N/A</v>
      </c>
      <c r="QY100" s="210">
        <f t="shared" si="874"/>
        <v>0</v>
      </c>
      <c r="QZ100" s="202">
        <f t="shared" si="875"/>
        <v>0</v>
      </c>
      <c r="RC100" s="230"/>
      <c r="RD100" s="171"/>
      <c r="RE100" s="231"/>
      <c r="RF100" s="228"/>
      <c r="RG100" s="207"/>
      <c r="RH100" s="229"/>
      <c r="RI100" s="209"/>
      <c r="RJ100" s="209" t="e">
        <f t="shared" si="876"/>
        <v>#N/A</v>
      </c>
      <c r="RK100" s="199" t="e">
        <f t="shared" si="877"/>
        <v>#N/A</v>
      </c>
      <c r="RL100" s="200" t="e">
        <f t="shared" si="878"/>
        <v>#N/A</v>
      </c>
      <c r="RM100" s="200">
        <f t="shared" si="879"/>
        <v>0</v>
      </c>
      <c r="RN100" s="200">
        <f t="shared" si="880"/>
        <v>0</v>
      </c>
      <c r="RO100" s="200" t="e">
        <f t="shared" si="881"/>
        <v>#N/A</v>
      </c>
      <c r="RP100" s="210">
        <f t="shared" si="882"/>
        <v>0</v>
      </c>
      <c r="RQ100" s="202">
        <f t="shared" si="883"/>
        <v>0</v>
      </c>
      <c r="RT100" s="230"/>
      <c r="RU100" s="171"/>
      <c r="RV100" s="231"/>
      <c r="RW100" s="228"/>
      <c r="RX100" s="207"/>
      <c r="RY100" s="229"/>
      <c r="RZ100" s="209"/>
      <c r="SA100" s="209" t="e">
        <f t="shared" si="884"/>
        <v>#N/A</v>
      </c>
      <c r="SB100" s="199" t="e">
        <f t="shared" si="885"/>
        <v>#N/A</v>
      </c>
      <c r="SC100" s="200" t="e">
        <f t="shared" si="886"/>
        <v>#N/A</v>
      </c>
      <c r="SD100" s="200">
        <f t="shared" si="887"/>
        <v>0</v>
      </c>
      <c r="SE100" s="200">
        <f t="shared" si="888"/>
        <v>0</v>
      </c>
      <c r="SF100" s="200" t="e">
        <f t="shared" si="889"/>
        <v>#N/A</v>
      </c>
      <c r="SG100" s="210">
        <f t="shared" si="890"/>
        <v>0</v>
      </c>
      <c r="SH100" s="202">
        <f t="shared" si="891"/>
        <v>0</v>
      </c>
      <c r="SK100" s="230"/>
      <c r="SL100" s="171"/>
      <c r="SM100" s="231"/>
      <c r="SN100" s="228"/>
      <c r="SO100" s="207"/>
      <c r="SP100" s="229"/>
      <c r="SQ100" s="209"/>
      <c r="SR100" s="209" t="e">
        <f t="shared" si="892"/>
        <v>#N/A</v>
      </c>
      <c r="SS100" s="199" t="e">
        <f t="shared" si="893"/>
        <v>#N/A</v>
      </c>
      <c r="ST100" s="200" t="e">
        <f t="shared" si="894"/>
        <v>#N/A</v>
      </c>
      <c r="SU100" s="200">
        <f t="shared" si="895"/>
        <v>0</v>
      </c>
      <c r="SV100" s="200">
        <f t="shared" si="896"/>
        <v>0</v>
      </c>
      <c r="SW100" s="200" t="e">
        <f t="shared" si="897"/>
        <v>#N/A</v>
      </c>
      <c r="SX100" s="210">
        <f t="shared" si="898"/>
        <v>0</v>
      </c>
      <c r="SY100" s="202">
        <f t="shared" si="899"/>
        <v>0</v>
      </c>
    </row>
    <row r="101" spans="2:519" ht="100.5" customHeight="1" thickTop="1" thickBot="1">
      <c r="B101" s="203" t="s">
        <v>215</v>
      </c>
      <c r="C101" s="230">
        <v>9.5</v>
      </c>
      <c r="D101" s="171" t="s">
        <v>320</v>
      </c>
      <c r="E101" s="212" t="s">
        <v>222</v>
      </c>
      <c r="F101" s="228">
        <v>1</v>
      </c>
      <c r="G101" s="207">
        <v>0</v>
      </c>
      <c r="H101" s="229">
        <f>G101*F101</f>
        <v>0</v>
      </c>
      <c r="I101" s="646"/>
      <c r="L101" s="375" t="s">
        <v>215</v>
      </c>
      <c r="M101" s="403">
        <v>9.5</v>
      </c>
      <c r="N101" s="415" t="s">
        <v>320</v>
      </c>
      <c r="O101" s="383" t="s">
        <v>222</v>
      </c>
      <c r="P101" s="401">
        <v>1</v>
      </c>
      <c r="Q101" s="380">
        <v>90000</v>
      </c>
      <c r="R101" s="402">
        <f>Q101*P101</f>
        <v>90000</v>
      </c>
      <c r="S101" s="162">
        <f t="shared" si="1120"/>
        <v>1</v>
      </c>
      <c r="T101" s="190">
        <f t="shared" si="756"/>
        <v>1</v>
      </c>
      <c r="U101" s="190">
        <f t="shared" si="763"/>
        <v>1</v>
      </c>
      <c r="V101" s="190">
        <f t="shared" si="757"/>
        <v>1</v>
      </c>
      <c r="W101" s="190">
        <f t="shared" si="758"/>
        <v>1</v>
      </c>
      <c r="X101" s="200">
        <f t="shared" si="759"/>
        <v>1</v>
      </c>
      <c r="Y101" s="210">
        <f t="shared" si="760"/>
        <v>90000</v>
      </c>
      <c r="Z101" s="202">
        <f t="shared" si="761"/>
        <v>0</v>
      </c>
      <c r="AA101" s="185"/>
      <c r="AB101" s="185"/>
      <c r="AC101" s="375" t="s">
        <v>215</v>
      </c>
      <c r="AD101" s="403">
        <v>9.5</v>
      </c>
      <c r="AE101" s="451" t="s">
        <v>320</v>
      </c>
      <c r="AF101" s="383" t="s">
        <v>222</v>
      </c>
      <c r="AG101" s="401">
        <v>1</v>
      </c>
      <c r="AH101" s="380">
        <v>130725</v>
      </c>
      <c r="AI101" s="402">
        <f>AH101*AG101</f>
        <v>130725</v>
      </c>
      <c r="AJ101" s="162">
        <f t="shared" si="1121"/>
        <v>1</v>
      </c>
      <c r="AK101" s="190">
        <f t="shared" si="1122"/>
        <v>1</v>
      </c>
      <c r="AL101" s="190">
        <f t="shared" si="1123"/>
        <v>1</v>
      </c>
      <c r="AM101" s="190">
        <f t="shared" si="1124"/>
        <v>1</v>
      </c>
      <c r="AN101" s="190">
        <f t="shared" si="1125"/>
        <v>1</v>
      </c>
      <c r="AO101" s="200">
        <f t="shared" si="1126"/>
        <v>1</v>
      </c>
      <c r="AP101" s="210">
        <f t="shared" si="1127"/>
        <v>130725</v>
      </c>
      <c r="AQ101" s="202">
        <f t="shared" si="1128"/>
        <v>0</v>
      </c>
      <c r="AR101" s="185"/>
      <c r="AS101" s="185"/>
      <c r="AT101" s="461" t="s">
        <v>215</v>
      </c>
      <c r="AU101" s="478">
        <v>9.5</v>
      </c>
      <c r="AV101" s="171" t="s">
        <v>320</v>
      </c>
      <c r="AW101" s="453" t="s">
        <v>222</v>
      </c>
      <c r="AX101" s="464">
        <v>1</v>
      </c>
      <c r="AY101" s="455">
        <v>119000</v>
      </c>
      <c r="AZ101" s="466">
        <f>AY101*AX101</f>
        <v>119000</v>
      </c>
      <c r="BA101" s="162">
        <f t="shared" si="1129"/>
        <v>1</v>
      </c>
      <c r="BB101" s="190">
        <f t="shared" si="1130"/>
        <v>1</v>
      </c>
      <c r="BC101" s="190">
        <f t="shared" si="1131"/>
        <v>1</v>
      </c>
      <c r="BD101" s="190">
        <f t="shared" si="1132"/>
        <v>1</v>
      </c>
      <c r="BE101" s="190">
        <f t="shared" si="1133"/>
        <v>1</v>
      </c>
      <c r="BF101" s="200">
        <f t="shared" si="1134"/>
        <v>1</v>
      </c>
      <c r="BG101" s="210">
        <f t="shared" si="1135"/>
        <v>119000</v>
      </c>
      <c r="BH101" s="202">
        <f t="shared" si="1136"/>
        <v>0</v>
      </c>
      <c r="BK101" s="461" t="s">
        <v>215</v>
      </c>
      <c r="BL101" s="538">
        <v>9.5</v>
      </c>
      <c r="BM101" s="545" t="s">
        <v>320</v>
      </c>
      <c r="BN101" s="383" t="s">
        <v>222</v>
      </c>
      <c r="BO101" s="536">
        <v>1</v>
      </c>
      <c r="BP101" s="380">
        <v>90103.274999999994</v>
      </c>
      <c r="BQ101" s="537">
        <f>BP101*BO101</f>
        <v>90103.274999999994</v>
      </c>
      <c r="BR101" s="162">
        <f t="shared" si="1137"/>
        <v>1</v>
      </c>
      <c r="BS101" s="190">
        <f t="shared" si="1138"/>
        <v>1</v>
      </c>
      <c r="BT101" s="190">
        <f t="shared" si="1139"/>
        <v>1</v>
      </c>
      <c r="BU101" s="190">
        <f t="shared" si="1140"/>
        <v>1</v>
      </c>
      <c r="BV101" s="190">
        <f t="shared" si="1141"/>
        <v>1</v>
      </c>
      <c r="BW101" s="200">
        <f t="shared" si="1142"/>
        <v>1</v>
      </c>
      <c r="BX101" s="210">
        <f t="shared" si="1143"/>
        <v>90103</v>
      </c>
      <c r="BY101" s="202">
        <f t="shared" si="1144"/>
        <v>0.27499999999417923</v>
      </c>
      <c r="CB101" s="461" t="s">
        <v>215</v>
      </c>
      <c r="CC101" s="538">
        <v>9.5</v>
      </c>
      <c r="CD101" s="545" t="s">
        <v>320</v>
      </c>
      <c r="CE101" s="383" t="s">
        <v>222</v>
      </c>
      <c r="CF101" s="536">
        <v>1</v>
      </c>
      <c r="CG101" s="380">
        <v>100000</v>
      </c>
      <c r="CH101" s="537">
        <f>CG101*CF101</f>
        <v>100000</v>
      </c>
      <c r="CI101" s="162">
        <f t="shared" si="1145"/>
        <v>1</v>
      </c>
      <c r="CJ101" s="190">
        <f t="shared" si="1146"/>
        <v>1</v>
      </c>
      <c r="CK101" s="190">
        <f t="shared" si="1147"/>
        <v>1</v>
      </c>
      <c r="CL101" s="190">
        <f t="shared" si="1148"/>
        <v>1</v>
      </c>
      <c r="CM101" s="190">
        <f t="shared" si="1149"/>
        <v>1</v>
      </c>
      <c r="CN101" s="200">
        <f t="shared" si="1150"/>
        <v>1</v>
      </c>
      <c r="CO101" s="210">
        <f t="shared" si="1151"/>
        <v>100000</v>
      </c>
      <c r="CP101" s="202">
        <f t="shared" si="1152"/>
        <v>0</v>
      </c>
      <c r="CS101" s="461" t="s">
        <v>215</v>
      </c>
      <c r="CT101" s="538">
        <v>9.5</v>
      </c>
      <c r="CU101" s="545" t="s">
        <v>320</v>
      </c>
      <c r="CV101" s="383" t="s">
        <v>222</v>
      </c>
      <c r="CW101" s="536">
        <v>1</v>
      </c>
      <c r="CX101" s="565">
        <v>115901</v>
      </c>
      <c r="CY101" s="537">
        <f>CX101*CW101</f>
        <v>115901</v>
      </c>
      <c r="CZ101" s="162">
        <f t="shared" si="1153"/>
        <v>1</v>
      </c>
      <c r="DA101" s="190">
        <f t="shared" si="1154"/>
        <v>1</v>
      </c>
      <c r="DB101" s="190">
        <f t="shared" si="1155"/>
        <v>1</v>
      </c>
      <c r="DC101" s="190">
        <f t="shared" si="1156"/>
        <v>1</v>
      </c>
      <c r="DD101" s="190">
        <f t="shared" si="1157"/>
        <v>1</v>
      </c>
      <c r="DE101" s="200">
        <f t="shared" si="1158"/>
        <v>1</v>
      </c>
      <c r="DF101" s="210">
        <f t="shared" si="1159"/>
        <v>115901</v>
      </c>
      <c r="DG101" s="202">
        <f t="shared" si="1160"/>
        <v>0</v>
      </c>
      <c r="DJ101" s="461" t="s">
        <v>215</v>
      </c>
      <c r="DK101" s="538">
        <v>9.5</v>
      </c>
      <c r="DL101" s="545" t="s">
        <v>320</v>
      </c>
      <c r="DM101" s="383" t="s">
        <v>222</v>
      </c>
      <c r="DN101" s="536">
        <v>1</v>
      </c>
      <c r="DO101" s="380">
        <v>124347.98</v>
      </c>
      <c r="DP101" s="537">
        <f>DO101*DN101</f>
        <v>124347.98</v>
      </c>
      <c r="DQ101" s="162">
        <f t="shared" si="1161"/>
        <v>1</v>
      </c>
      <c r="DR101" s="190">
        <f t="shared" si="1162"/>
        <v>1</v>
      </c>
      <c r="DS101" s="190">
        <f t="shared" si="1163"/>
        <v>1</v>
      </c>
      <c r="DT101" s="190">
        <f t="shared" si="1164"/>
        <v>1</v>
      </c>
      <c r="DU101" s="190">
        <f t="shared" si="1165"/>
        <v>1</v>
      </c>
      <c r="DV101" s="200">
        <f t="shared" si="1166"/>
        <v>1</v>
      </c>
      <c r="DW101" s="210">
        <f t="shared" si="1167"/>
        <v>124348</v>
      </c>
      <c r="DX101" s="202">
        <f t="shared" si="1168"/>
        <v>-2.0000000004074536E-2</v>
      </c>
      <c r="EA101" s="461" t="s">
        <v>215</v>
      </c>
      <c r="EB101" s="538">
        <v>9.5</v>
      </c>
      <c r="EC101" s="545" t="s">
        <v>320</v>
      </c>
      <c r="ED101" s="383" t="s">
        <v>222</v>
      </c>
      <c r="EE101" s="536">
        <v>1</v>
      </c>
      <c r="EF101" s="380">
        <v>106500</v>
      </c>
      <c r="EG101" s="381">
        <f t="shared" si="762"/>
        <v>106500</v>
      </c>
      <c r="EH101" s="162">
        <f t="shared" si="1169"/>
        <v>1</v>
      </c>
      <c r="EI101" s="190">
        <f t="shared" si="1170"/>
        <v>1</v>
      </c>
      <c r="EJ101" s="190">
        <f t="shared" si="1171"/>
        <v>1</v>
      </c>
      <c r="EK101" s="190">
        <f t="shared" si="1172"/>
        <v>1</v>
      </c>
      <c r="EL101" s="190">
        <f t="shared" si="1173"/>
        <v>1</v>
      </c>
      <c r="EM101" s="200">
        <f t="shared" si="1174"/>
        <v>1</v>
      </c>
      <c r="EN101" s="210">
        <f t="shared" si="1175"/>
        <v>106500</v>
      </c>
      <c r="EO101" s="202">
        <f t="shared" si="1176"/>
        <v>0</v>
      </c>
      <c r="ER101" s="461" t="s">
        <v>215</v>
      </c>
      <c r="ES101" s="538">
        <v>9.5</v>
      </c>
      <c r="ET101" s="545" t="s">
        <v>320</v>
      </c>
      <c r="EU101" s="383" t="s">
        <v>222</v>
      </c>
      <c r="EV101" s="536">
        <v>1</v>
      </c>
      <c r="EW101" s="380">
        <v>89655</v>
      </c>
      <c r="EX101" s="537">
        <f>EW101*EV101</f>
        <v>89655</v>
      </c>
      <c r="EY101" s="162">
        <f t="shared" si="1177"/>
        <v>1</v>
      </c>
      <c r="EZ101" s="190">
        <f t="shared" si="1178"/>
        <v>1</v>
      </c>
      <c r="FA101" s="190">
        <f t="shared" si="1179"/>
        <v>1</v>
      </c>
      <c r="FB101" s="190">
        <f t="shared" si="1180"/>
        <v>1</v>
      </c>
      <c r="FC101" s="190">
        <f t="shared" si="1181"/>
        <v>1</v>
      </c>
      <c r="FD101" s="200">
        <f t="shared" si="1182"/>
        <v>1</v>
      </c>
      <c r="FE101" s="210">
        <f t="shared" si="1183"/>
        <v>89655</v>
      </c>
      <c r="FF101" s="202">
        <f t="shared" si="1184"/>
        <v>0</v>
      </c>
      <c r="FI101" s="461" t="s">
        <v>215</v>
      </c>
      <c r="FJ101" s="538">
        <v>9.5</v>
      </c>
      <c r="FK101" s="545" t="s">
        <v>320</v>
      </c>
      <c r="FL101" s="383" t="s">
        <v>222</v>
      </c>
      <c r="FM101" s="536">
        <v>1</v>
      </c>
      <c r="FN101" s="380">
        <v>91263</v>
      </c>
      <c r="FO101" s="537">
        <f>FN101*FM101</f>
        <v>91263</v>
      </c>
      <c r="FP101" s="162">
        <f t="shared" si="1185"/>
        <v>1</v>
      </c>
      <c r="FQ101" s="190">
        <f t="shared" si="1186"/>
        <v>1</v>
      </c>
      <c r="FR101" s="190">
        <f t="shared" si="1187"/>
        <v>1</v>
      </c>
      <c r="FS101" s="190">
        <f t="shared" si="1188"/>
        <v>1</v>
      </c>
      <c r="FT101" s="190">
        <f t="shared" si="1189"/>
        <v>1</v>
      </c>
      <c r="FU101" s="200">
        <f t="shared" si="1190"/>
        <v>1</v>
      </c>
      <c r="FV101" s="210">
        <f t="shared" si="1191"/>
        <v>91263</v>
      </c>
      <c r="FW101" s="202">
        <f t="shared" si="1192"/>
        <v>0</v>
      </c>
      <c r="FZ101" s="461" t="s">
        <v>215</v>
      </c>
      <c r="GA101" s="538">
        <v>9.5</v>
      </c>
      <c r="GB101" s="545" t="s">
        <v>320</v>
      </c>
      <c r="GC101" s="383" t="s">
        <v>222</v>
      </c>
      <c r="GD101" s="536">
        <v>1</v>
      </c>
      <c r="GE101" s="582">
        <v>154968</v>
      </c>
      <c r="GF101" s="537">
        <f>GE101*GD101</f>
        <v>154968</v>
      </c>
      <c r="GG101" s="162">
        <f t="shared" si="1193"/>
        <v>1</v>
      </c>
      <c r="GH101" s="190">
        <f t="shared" si="1194"/>
        <v>1</v>
      </c>
      <c r="GI101" s="190">
        <f t="shared" si="1195"/>
        <v>1</v>
      </c>
      <c r="GJ101" s="190">
        <f t="shared" si="1196"/>
        <v>1</v>
      </c>
      <c r="GK101" s="190">
        <f t="shared" si="1197"/>
        <v>1</v>
      </c>
      <c r="GL101" s="200">
        <f t="shared" si="1198"/>
        <v>1</v>
      </c>
      <c r="GM101" s="210">
        <f t="shared" si="1199"/>
        <v>154968</v>
      </c>
      <c r="GN101" s="202">
        <f t="shared" si="1200"/>
        <v>0</v>
      </c>
      <c r="GQ101" s="461" t="s">
        <v>215</v>
      </c>
      <c r="GR101" s="538">
        <v>9.5</v>
      </c>
      <c r="GS101" s="545" t="s">
        <v>320</v>
      </c>
      <c r="GT101" s="383" t="s">
        <v>222</v>
      </c>
      <c r="GU101" s="536">
        <v>1</v>
      </c>
      <c r="GV101" s="380">
        <v>80000</v>
      </c>
      <c r="GW101" s="537">
        <f>GV101*GU101</f>
        <v>80000</v>
      </c>
      <c r="GX101" s="162">
        <f t="shared" si="1201"/>
        <v>1</v>
      </c>
      <c r="GY101" s="190">
        <f t="shared" si="1202"/>
        <v>1</v>
      </c>
      <c r="GZ101" s="190">
        <f t="shared" si="1203"/>
        <v>1</v>
      </c>
      <c r="HA101" s="190">
        <f t="shared" si="1204"/>
        <v>1</v>
      </c>
      <c r="HB101" s="190">
        <f t="shared" si="1205"/>
        <v>1</v>
      </c>
      <c r="HC101" s="200">
        <f t="shared" si="1206"/>
        <v>1</v>
      </c>
      <c r="HD101" s="210">
        <f t="shared" si="1207"/>
        <v>80000</v>
      </c>
      <c r="HE101" s="202">
        <f t="shared" si="1208"/>
        <v>0</v>
      </c>
      <c r="HH101" s="461" t="s">
        <v>215</v>
      </c>
      <c r="HI101" s="538">
        <v>9.5</v>
      </c>
      <c r="HJ101" s="545" t="s">
        <v>320</v>
      </c>
      <c r="HK101" s="383" t="s">
        <v>222</v>
      </c>
      <c r="HL101" s="536">
        <v>1</v>
      </c>
      <c r="HM101" s="380">
        <v>125399.99999999999</v>
      </c>
      <c r="HN101" s="537">
        <f>HM101*HL101</f>
        <v>125399.99999999999</v>
      </c>
      <c r="HO101" s="162">
        <f t="shared" si="1209"/>
        <v>1</v>
      </c>
      <c r="HP101" s="190">
        <f t="shared" si="1210"/>
        <v>1</v>
      </c>
      <c r="HQ101" s="190">
        <f t="shared" si="1211"/>
        <v>1</v>
      </c>
      <c r="HR101" s="190">
        <f t="shared" si="1212"/>
        <v>1</v>
      </c>
      <c r="HS101" s="190">
        <f t="shared" si="1213"/>
        <v>1</v>
      </c>
      <c r="HT101" s="200">
        <f t="shared" si="1214"/>
        <v>1</v>
      </c>
      <c r="HU101" s="210">
        <f t="shared" si="1215"/>
        <v>125400</v>
      </c>
      <c r="HV101" s="202">
        <f t="shared" si="1216"/>
        <v>0</v>
      </c>
      <c r="HY101" s="230"/>
      <c r="HZ101" s="171"/>
      <c r="IA101" s="205"/>
      <c r="IB101" s="228"/>
      <c r="IC101" s="207"/>
      <c r="ID101" s="229"/>
      <c r="IE101" s="209"/>
      <c r="IF101" s="209" t="e">
        <f t="shared" si="764"/>
        <v>#N/A</v>
      </c>
      <c r="IG101" s="199" t="e">
        <f t="shared" si="765"/>
        <v>#N/A</v>
      </c>
      <c r="IH101" s="200" t="e">
        <f t="shared" si="766"/>
        <v>#N/A</v>
      </c>
      <c r="II101" s="200">
        <f t="shared" si="767"/>
        <v>0</v>
      </c>
      <c r="IJ101" s="200">
        <f t="shared" si="768"/>
        <v>0</v>
      </c>
      <c r="IK101" s="200" t="e">
        <f t="shared" si="769"/>
        <v>#N/A</v>
      </c>
      <c r="IL101" s="210">
        <f t="shared" si="770"/>
        <v>0</v>
      </c>
      <c r="IM101" s="202">
        <f t="shared" si="771"/>
        <v>0</v>
      </c>
      <c r="IP101" s="230"/>
      <c r="IQ101" s="171"/>
      <c r="IR101" s="205"/>
      <c r="IS101" s="228"/>
      <c r="IT101" s="207"/>
      <c r="IU101" s="229"/>
      <c r="IV101" s="209"/>
      <c r="IW101" s="209" t="e">
        <f t="shared" si="772"/>
        <v>#N/A</v>
      </c>
      <c r="IX101" s="199" t="e">
        <f t="shared" si="773"/>
        <v>#N/A</v>
      </c>
      <c r="IY101" s="200" t="e">
        <f t="shared" si="774"/>
        <v>#N/A</v>
      </c>
      <c r="IZ101" s="200">
        <f t="shared" si="775"/>
        <v>0</v>
      </c>
      <c r="JA101" s="200">
        <f t="shared" si="776"/>
        <v>0</v>
      </c>
      <c r="JB101" s="200" t="e">
        <f t="shared" si="777"/>
        <v>#N/A</v>
      </c>
      <c r="JC101" s="210">
        <f t="shared" si="778"/>
        <v>0</v>
      </c>
      <c r="JD101" s="202">
        <f t="shared" si="779"/>
        <v>0</v>
      </c>
      <c r="JG101" s="230"/>
      <c r="JH101" s="171"/>
      <c r="JI101" s="205"/>
      <c r="JJ101" s="228"/>
      <c r="JK101" s="207"/>
      <c r="JL101" s="229"/>
      <c r="JM101" s="209"/>
      <c r="JN101" s="209" t="e">
        <f t="shared" si="780"/>
        <v>#N/A</v>
      </c>
      <c r="JO101" s="199" t="e">
        <f t="shared" si="781"/>
        <v>#N/A</v>
      </c>
      <c r="JP101" s="200" t="e">
        <f t="shared" si="782"/>
        <v>#N/A</v>
      </c>
      <c r="JQ101" s="200">
        <f t="shared" si="783"/>
        <v>0</v>
      </c>
      <c r="JR101" s="200">
        <f t="shared" si="784"/>
        <v>0</v>
      </c>
      <c r="JS101" s="200" t="e">
        <f t="shared" si="785"/>
        <v>#N/A</v>
      </c>
      <c r="JT101" s="210">
        <f t="shared" si="786"/>
        <v>0</v>
      </c>
      <c r="JU101" s="202">
        <f t="shared" si="787"/>
        <v>0</v>
      </c>
      <c r="JX101" s="230"/>
      <c r="JY101" s="171"/>
      <c r="JZ101" s="205"/>
      <c r="KA101" s="228"/>
      <c r="KB101" s="207"/>
      <c r="KC101" s="229"/>
      <c r="KD101" s="209"/>
      <c r="KE101" s="209" t="e">
        <f t="shared" si="788"/>
        <v>#N/A</v>
      </c>
      <c r="KF101" s="199" t="e">
        <f t="shared" si="789"/>
        <v>#N/A</v>
      </c>
      <c r="KG101" s="200" t="e">
        <f t="shared" si="790"/>
        <v>#N/A</v>
      </c>
      <c r="KH101" s="200">
        <f t="shared" si="791"/>
        <v>0</v>
      </c>
      <c r="KI101" s="200">
        <f t="shared" si="792"/>
        <v>0</v>
      </c>
      <c r="KJ101" s="200" t="e">
        <f t="shared" si="793"/>
        <v>#N/A</v>
      </c>
      <c r="KK101" s="210">
        <f t="shared" si="794"/>
        <v>0</v>
      </c>
      <c r="KL101" s="202">
        <f t="shared" si="795"/>
        <v>0</v>
      </c>
      <c r="KO101" s="230"/>
      <c r="KP101" s="171"/>
      <c r="KQ101" s="205"/>
      <c r="KR101" s="228"/>
      <c r="KS101" s="207"/>
      <c r="KT101" s="229"/>
      <c r="KU101" s="209"/>
      <c r="KV101" s="209" t="e">
        <f t="shared" si="796"/>
        <v>#N/A</v>
      </c>
      <c r="KW101" s="199" t="e">
        <f t="shared" si="797"/>
        <v>#N/A</v>
      </c>
      <c r="KX101" s="200" t="e">
        <f t="shared" si="798"/>
        <v>#N/A</v>
      </c>
      <c r="KY101" s="200">
        <f t="shared" si="799"/>
        <v>0</v>
      </c>
      <c r="KZ101" s="200">
        <f t="shared" si="800"/>
        <v>0</v>
      </c>
      <c r="LA101" s="200" t="e">
        <f t="shared" si="801"/>
        <v>#N/A</v>
      </c>
      <c r="LB101" s="210">
        <f t="shared" si="802"/>
        <v>0</v>
      </c>
      <c r="LC101" s="202">
        <f t="shared" si="803"/>
        <v>0</v>
      </c>
      <c r="LF101" s="230"/>
      <c r="LG101" s="171"/>
      <c r="LH101" s="205"/>
      <c r="LI101" s="228"/>
      <c r="LJ101" s="207"/>
      <c r="LK101" s="229"/>
      <c r="LL101" s="209"/>
      <c r="LM101" s="209" t="e">
        <f t="shared" si="804"/>
        <v>#N/A</v>
      </c>
      <c r="LN101" s="199" t="e">
        <f t="shared" si="805"/>
        <v>#N/A</v>
      </c>
      <c r="LO101" s="200" t="e">
        <f t="shared" si="806"/>
        <v>#N/A</v>
      </c>
      <c r="LP101" s="200">
        <f t="shared" si="807"/>
        <v>0</v>
      </c>
      <c r="LQ101" s="200">
        <f t="shared" si="808"/>
        <v>0</v>
      </c>
      <c r="LR101" s="200" t="e">
        <f t="shared" si="809"/>
        <v>#N/A</v>
      </c>
      <c r="LS101" s="210">
        <f t="shared" si="810"/>
        <v>0</v>
      </c>
      <c r="LT101" s="202">
        <f t="shared" si="811"/>
        <v>0</v>
      </c>
      <c r="LW101" s="230"/>
      <c r="LX101" s="171"/>
      <c r="LY101" s="205"/>
      <c r="LZ101" s="228"/>
      <c r="MA101" s="207"/>
      <c r="MB101" s="229"/>
      <c r="MC101" s="209"/>
      <c r="MD101" s="209" t="e">
        <f t="shared" si="812"/>
        <v>#N/A</v>
      </c>
      <c r="ME101" s="199" t="e">
        <f t="shared" si="813"/>
        <v>#N/A</v>
      </c>
      <c r="MF101" s="200" t="e">
        <f t="shared" si="814"/>
        <v>#N/A</v>
      </c>
      <c r="MG101" s="200">
        <f t="shared" si="815"/>
        <v>0</v>
      </c>
      <c r="MH101" s="200">
        <f t="shared" si="816"/>
        <v>0</v>
      </c>
      <c r="MI101" s="200" t="e">
        <f t="shared" si="817"/>
        <v>#N/A</v>
      </c>
      <c r="MJ101" s="210">
        <f t="shared" si="818"/>
        <v>0</v>
      </c>
      <c r="MK101" s="202">
        <f t="shared" si="819"/>
        <v>0</v>
      </c>
      <c r="MN101" s="230"/>
      <c r="MO101" s="171"/>
      <c r="MP101" s="205"/>
      <c r="MQ101" s="228"/>
      <c r="MR101" s="207"/>
      <c r="MS101" s="229"/>
      <c r="MT101" s="209"/>
      <c r="MU101" s="209" t="e">
        <f t="shared" si="820"/>
        <v>#N/A</v>
      </c>
      <c r="MV101" s="199" t="e">
        <f t="shared" si="821"/>
        <v>#N/A</v>
      </c>
      <c r="MW101" s="200" t="e">
        <f t="shared" si="822"/>
        <v>#N/A</v>
      </c>
      <c r="MX101" s="200">
        <f t="shared" si="823"/>
        <v>0</v>
      </c>
      <c r="MY101" s="200">
        <f t="shared" si="824"/>
        <v>0</v>
      </c>
      <c r="MZ101" s="200" t="e">
        <f t="shared" si="825"/>
        <v>#N/A</v>
      </c>
      <c r="NA101" s="210">
        <f t="shared" si="826"/>
        <v>0</v>
      </c>
      <c r="NB101" s="202">
        <f t="shared" si="827"/>
        <v>0</v>
      </c>
      <c r="NE101" s="230"/>
      <c r="NF101" s="171"/>
      <c r="NG101" s="205"/>
      <c r="NH101" s="228"/>
      <c r="NI101" s="207"/>
      <c r="NJ101" s="229"/>
      <c r="NK101" s="209"/>
      <c r="NL101" s="209" t="e">
        <f t="shared" si="828"/>
        <v>#N/A</v>
      </c>
      <c r="NM101" s="199" t="e">
        <f t="shared" si="829"/>
        <v>#N/A</v>
      </c>
      <c r="NN101" s="200" t="e">
        <f t="shared" si="830"/>
        <v>#N/A</v>
      </c>
      <c r="NO101" s="200">
        <f t="shared" si="831"/>
        <v>0</v>
      </c>
      <c r="NP101" s="200">
        <f t="shared" si="832"/>
        <v>0</v>
      </c>
      <c r="NQ101" s="200" t="e">
        <f t="shared" si="833"/>
        <v>#N/A</v>
      </c>
      <c r="NR101" s="210">
        <f t="shared" si="834"/>
        <v>0</v>
      </c>
      <c r="NS101" s="202">
        <f t="shared" si="835"/>
        <v>0</v>
      </c>
      <c r="NV101" s="230"/>
      <c r="NW101" s="171"/>
      <c r="NX101" s="205"/>
      <c r="NY101" s="228"/>
      <c r="NZ101" s="207"/>
      <c r="OA101" s="229"/>
      <c r="OB101" s="209"/>
      <c r="OC101" s="209" t="e">
        <f t="shared" si="836"/>
        <v>#N/A</v>
      </c>
      <c r="OD101" s="199" t="e">
        <f t="shared" si="837"/>
        <v>#N/A</v>
      </c>
      <c r="OE101" s="200" t="e">
        <f t="shared" si="838"/>
        <v>#N/A</v>
      </c>
      <c r="OF101" s="200">
        <f t="shared" si="839"/>
        <v>0</v>
      </c>
      <c r="OG101" s="200">
        <f t="shared" si="840"/>
        <v>0</v>
      </c>
      <c r="OH101" s="200" t="e">
        <f t="shared" si="841"/>
        <v>#N/A</v>
      </c>
      <c r="OI101" s="210">
        <f t="shared" si="842"/>
        <v>0</v>
      </c>
      <c r="OJ101" s="202">
        <f t="shared" si="843"/>
        <v>0</v>
      </c>
      <c r="OM101" s="230"/>
      <c r="ON101" s="171"/>
      <c r="OO101" s="205"/>
      <c r="OP101" s="228"/>
      <c r="OQ101" s="207"/>
      <c r="OR101" s="229"/>
      <c r="OS101" s="209"/>
      <c r="OT101" s="209" t="e">
        <f t="shared" si="844"/>
        <v>#N/A</v>
      </c>
      <c r="OU101" s="199" t="e">
        <f t="shared" si="845"/>
        <v>#N/A</v>
      </c>
      <c r="OV101" s="200" t="e">
        <f t="shared" si="846"/>
        <v>#N/A</v>
      </c>
      <c r="OW101" s="200">
        <f t="shared" si="847"/>
        <v>0</v>
      </c>
      <c r="OX101" s="200">
        <f t="shared" si="848"/>
        <v>0</v>
      </c>
      <c r="OY101" s="200" t="e">
        <f t="shared" si="849"/>
        <v>#N/A</v>
      </c>
      <c r="OZ101" s="210">
        <f t="shared" si="850"/>
        <v>0</v>
      </c>
      <c r="PA101" s="202">
        <f t="shared" si="851"/>
        <v>0</v>
      </c>
      <c r="PD101" s="230"/>
      <c r="PE101" s="171"/>
      <c r="PF101" s="205"/>
      <c r="PG101" s="228"/>
      <c r="PH101" s="207"/>
      <c r="PI101" s="229"/>
      <c r="PJ101" s="209"/>
      <c r="PK101" s="209" t="e">
        <f t="shared" si="852"/>
        <v>#N/A</v>
      </c>
      <c r="PL101" s="199" t="e">
        <f t="shared" si="853"/>
        <v>#N/A</v>
      </c>
      <c r="PM101" s="200" t="e">
        <f t="shared" si="854"/>
        <v>#N/A</v>
      </c>
      <c r="PN101" s="200">
        <f t="shared" si="855"/>
        <v>0</v>
      </c>
      <c r="PO101" s="200">
        <f t="shared" si="856"/>
        <v>0</v>
      </c>
      <c r="PP101" s="200" t="e">
        <f t="shared" si="857"/>
        <v>#N/A</v>
      </c>
      <c r="PQ101" s="210">
        <f t="shared" si="858"/>
        <v>0</v>
      </c>
      <c r="PR101" s="202">
        <f t="shared" si="859"/>
        <v>0</v>
      </c>
      <c r="PU101" s="230"/>
      <c r="PV101" s="171"/>
      <c r="PW101" s="205"/>
      <c r="PX101" s="228"/>
      <c r="PY101" s="207"/>
      <c r="PZ101" s="229"/>
      <c r="QA101" s="209"/>
      <c r="QB101" s="209" t="e">
        <f t="shared" si="860"/>
        <v>#N/A</v>
      </c>
      <c r="QC101" s="199" t="e">
        <f t="shared" si="861"/>
        <v>#N/A</v>
      </c>
      <c r="QD101" s="200" t="e">
        <f t="shared" si="862"/>
        <v>#N/A</v>
      </c>
      <c r="QE101" s="200">
        <f t="shared" si="863"/>
        <v>0</v>
      </c>
      <c r="QF101" s="200">
        <f t="shared" si="864"/>
        <v>0</v>
      </c>
      <c r="QG101" s="200" t="e">
        <f t="shared" si="865"/>
        <v>#N/A</v>
      </c>
      <c r="QH101" s="210">
        <f t="shared" si="866"/>
        <v>0</v>
      </c>
      <c r="QI101" s="202">
        <f t="shared" si="867"/>
        <v>0</v>
      </c>
      <c r="QL101" s="230"/>
      <c r="QM101" s="171"/>
      <c r="QN101" s="205"/>
      <c r="QO101" s="228"/>
      <c r="QP101" s="207"/>
      <c r="QQ101" s="229"/>
      <c r="QR101" s="209"/>
      <c r="QS101" s="209" t="e">
        <f t="shared" si="868"/>
        <v>#N/A</v>
      </c>
      <c r="QT101" s="199" t="e">
        <f t="shared" si="869"/>
        <v>#N/A</v>
      </c>
      <c r="QU101" s="200" t="e">
        <f t="shared" si="870"/>
        <v>#N/A</v>
      </c>
      <c r="QV101" s="200">
        <f t="shared" si="871"/>
        <v>0</v>
      </c>
      <c r="QW101" s="200">
        <f t="shared" si="872"/>
        <v>0</v>
      </c>
      <c r="QX101" s="200" t="e">
        <f t="shared" si="873"/>
        <v>#N/A</v>
      </c>
      <c r="QY101" s="210">
        <f t="shared" si="874"/>
        <v>0</v>
      </c>
      <c r="QZ101" s="202">
        <f t="shared" si="875"/>
        <v>0</v>
      </c>
      <c r="RC101" s="230"/>
      <c r="RD101" s="171"/>
      <c r="RE101" s="205"/>
      <c r="RF101" s="228"/>
      <c r="RG101" s="207"/>
      <c r="RH101" s="229"/>
      <c r="RI101" s="209"/>
      <c r="RJ101" s="209" t="e">
        <f t="shared" si="876"/>
        <v>#N/A</v>
      </c>
      <c r="RK101" s="199" t="e">
        <f t="shared" si="877"/>
        <v>#N/A</v>
      </c>
      <c r="RL101" s="200" t="e">
        <f t="shared" si="878"/>
        <v>#N/A</v>
      </c>
      <c r="RM101" s="200">
        <f t="shared" si="879"/>
        <v>0</v>
      </c>
      <c r="RN101" s="200">
        <f t="shared" si="880"/>
        <v>0</v>
      </c>
      <c r="RO101" s="200" t="e">
        <f t="shared" si="881"/>
        <v>#N/A</v>
      </c>
      <c r="RP101" s="210">
        <f t="shared" si="882"/>
        <v>0</v>
      </c>
      <c r="RQ101" s="202">
        <f t="shared" si="883"/>
        <v>0</v>
      </c>
      <c r="RT101" s="230"/>
      <c r="RU101" s="171"/>
      <c r="RV101" s="205"/>
      <c r="RW101" s="228"/>
      <c r="RX101" s="207"/>
      <c r="RY101" s="229"/>
      <c r="RZ101" s="209"/>
      <c r="SA101" s="209" t="e">
        <f t="shared" si="884"/>
        <v>#N/A</v>
      </c>
      <c r="SB101" s="199" t="e">
        <f t="shared" si="885"/>
        <v>#N/A</v>
      </c>
      <c r="SC101" s="200" t="e">
        <f t="shared" si="886"/>
        <v>#N/A</v>
      </c>
      <c r="SD101" s="200">
        <f t="shared" si="887"/>
        <v>0</v>
      </c>
      <c r="SE101" s="200">
        <f t="shared" si="888"/>
        <v>0</v>
      </c>
      <c r="SF101" s="200" t="e">
        <f t="shared" si="889"/>
        <v>#N/A</v>
      </c>
      <c r="SG101" s="210">
        <f t="shared" si="890"/>
        <v>0</v>
      </c>
      <c r="SH101" s="202">
        <f t="shared" si="891"/>
        <v>0</v>
      </c>
      <c r="SK101" s="230"/>
      <c r="SL101" s="171"/>
      <c r="SM101" s="205"/>
      <c r="SN101" s="228"/>
      <c r="SO101" s="207"/>
      <c r="SP101" s="229"/>
      <c r="SQ101" s="209"/>
      <c r="SR101" s="209" t="e">
        <f t="shared" si="892"/>
        <v>#N/A</v>
      </c>
      <c r="SS101" s="199" t="e">
        <f t="shared" si="893"/>
        <v>#N/A</v>
      </c>
      <c r="ST101" s="200" t="e">
        <f t="shared" si="894"/>
        <v>#N/A</v>
      </c>
      <c r="SU101" s="200">
        <f t="shared" si="895"/>
        <v>0</v>
      </c>
      <c r="SV101" s="200">
        <f t="shared" si="896"/>
        <v>0</v>
      </c>
      <c r="SW101" s="200" t="e">
        <f t="shared" si="897"/>
        <v>#N/A</v>
      </c>
      <c r="SX101" s="210">
        <f t="shared" si="898"/>
        <v>0</v>
      </c>
      <c r="SY101" s="202">
        <f t="shared" si="899"/>
        <v>0</v>
      </c>
    </row>
    <row r="102" spans="2:519" ht="114.75" customHeight="1" thickTop="1" thickBot="1">
      <c r="B102" s="203" t="s">
        <v>215</v>
      </c>
      <c r="C102" s="230">
        <v>9.6</v>
      </c>
      <c r="D102" s="171" t="s">
        <v>321</v>
      </c>
      <c r="E102" s="212" t="s">
        <v>222</v>
      </c>
      <c r="F102" s="228">
        <v>1</v>
      </c>
      <c r="G102" s="207">
        <v>0</v>
      </c>
      <c r="H102" s="229">
        <f>F102*G102</f>
        <v>0</v>
      </c>
      <c r="I102" s="646"/>
      <c r="L102" s="375" t="s">
        <v>215</v>
      </c>
      <c r="M102" s="403">
        <v>9.6</v>
      </c>
      <c r="N102" s="415" t="s">
        <v>321</v>
      </c>
      <c r="O102" s="383" t="s">
        <v>222</v>
      </c>
      <c r="P102" s="401">
        <v>1</v>
      </c>
      <c r="Q102" s="380">
        <v>38000</v>
      </c>
      <c r="R102" s="402">
        <f>P102*Q102</f>
        <v>38000</v>
      </c>
      <c r="S102" s="162">
        <f t="shared" si="1120"/>
        <v>1</v>
      </c>
      <c r="T102" s="190">
        <f t="shared" si="756"/>
        <v>1</v>
      </c>
      <c r="U102" s="190">
        <f t="shared" si="763"/>
        <v>1</v>
      </c>
      <c r="V102" s="190">
        <f t="shared" si="757"/>
        <v>1</v>
      </c>
      <c r="W102" s="190">
        <f t="shared" si="758"/>
        <v>1</v>
      </c>
      <c r="X102" s="200">
        <f t="shared" si="759"/>
        <v>1</v>
      </c>
      <c r="Y102" s="210">
        <f t="shared" si="760"/>
        <v>38000</v>
      </c>
      <c r="Z102" s="202">
        <f t="shared" si="761"/>
        <v>0</v>
      </c>
      <c r="AA102" s="185"/>
      <c r="AB102" s="185"/>
      <c r="AC102" s="375" t="s">
        <v>215</v>
      </c>
      <c r="AD102" s="403">
        <v>9.6</v>
      </c>
      <c r="AE102" s="415" t="s">
        <v>321</v>
      </c>
      <c r="AF102" s="383" t="s">
        <v>222</v>
      </c>
      <c r="AG102" s="401">
        <v>1</v>
      </c>
      <c r="AH102" s="380">
        <v>59760</v>
      </c>
      <c r="AI102" s="402">
        <f>AG102*AH102</f>
        <v>59760</v>
      </c>
      <c r="AJ102" s="162">
        <f t="shared" si="1121"/>
        <v>1</v>
      </c>
      <c r="AK102" s="190">
        <f t="shared" si="1122"/>
        <v>1</v>
      </c>
      <c r="AL102" s="190">
        <f t="shared" si="1123"/>
        <v>1</v>
      </c>
      <c r="AM102" s="190">
        <f t="shared" si="1124"/>
        <v>1</v>
      </c>
      <c r="AN102" s="190">
        <f t="shared" si="1125"/>
        <v>1</v>
      </c>
      <c r="AO102" s="200">
        <f t="shared" si="1126"/>
        <v>1</v>
      </c>
      <c r="AP102" s="210">
        <f t="shared" si="1127"/>
        <v>59760</v>
      </c>
      <c r="AQ102" s="202">
        <f t="shared" si="1128"/>
        <v>0</v>
      </c>
      <c r="AR102" s="185"/>
      <c r="AS102" s="185"/>
      <c r="AT102" s="461" t="s">
        <v>215</v>
      </c>
      <c r="AU102" s="478">
        <v>9.6</v>
      </c>
      <c r="AV102" s="171" t="s">
        <v>321</v>
      </c>
      <c r="AW102" s="453" t="s">
        <v>222</v>
      </c>
      <c r="AX102" s="464">
        <v>1</v>
      </c>
      <c r="AY102" s="455">
        <v>35000</v>
      </c>
      <c r="AZ102" s="466">
        <f>AX102*AY102</f>
        <v>35000</v>
      </c>
      <c r="BA102" s="162">
        <f t="shared" si="1129"/>
        <v>1</v>
      </c>
      <c r="BB102" s="190">
        <f t="shared" si="1130"/>
        <v>1</v>
      </c>
      <c r="BC102" s="190">
        <f t="shared" si="1131"/>
        <v>1</v>
      </c>
      <c r="BD102" s="190">
        <f t="shared" si="1132"/>
        <v>1</v>
      </c>
      <c r="BE102" s="190">
        <f t="shared" si="1133"/>
        <v>1</v>
      </c>
      <c r="BF102" s="200">
        <f t="shared" si="1134"/>
        <v>1</v>
      </c>
      <c r="BG102" s="210">
        <f t="shared" si="1135"/>
        <v>35000</v>
      </c>
      <c r="BH102" s="202">
        <f t="shared" si="1136"/>
        <v>0</v>
      </c>
      <c r="BK102" s="461" t="s">
        <v>215</v>
      </c>
      <c r="BL102" s="538">
        <v>9.6</v>
      </c>
      <c r="BM102" s="545" t="s">
        <v>321</v>
      </c>
      <c r="BN102" s="383" t="s">
        <v>222</v>
      </c>
      <c r="BO102" s="536">
        <v>1</v>
      </c>
      <c r="BP102" s="380">
        <v>55738.304999999986</v>
      </c>
      <c r="BQ102" s="537">
        <f>BO102*BP102</f>
        <v>55738.304999999986</v>
      </c>
      <c r="BR102" s="162">
        <f t="shared" si="1137"/>
        <v>1</v>
      </c>
      <c r="BS102" s="190">
        <f t="shared" si="1138"/>
        <v>1</v>
      </c>
      <c r="BT102" s="190">
        <f t="shared" si="1139"/>
        <v>1</v>
      </c>
      <c r="BU102" s="190">
        <f t="shared" si="1140"/>
        <v>1</v>
      </c>
      <c r="BV102" s="190">
        <f t="shared" si="1141"/>
        <v>1</v>
      </c>
      <c r="BW102" s="200">
        <f t="shared" si="1142"/>
        <v>1</v>
      </c>
      <c r="BX102" s="210">
        <f t="shared" si="1143"/>
        <v>55738</v>
      </c>
      <c r="BY102" s="202">
        <f t="shared" si="1144"/>
        <v>0.30499999998573912</v>
      </c>
      <c r="CB102" s="461" t="s">
        <v>215</v>
      </c>
      <c r="CC102" s="538">
        <v>9.6</v>
      </c>
      <c r="CD102" s="545" t="s">
        <v>321</v>
      </c>
      <c r="CE102" s="383" t="s">
        <v>222</v>
      </c>
      <c r="CF102" s="536">
        <v>1</v>
      </c>
      <c r="CG102" s="380">
        <v>35000</v>
      </c>
      <c r="CH102" s="537">
        <f>CF102*CG102</f>
        <v>35000</v>
      </c>
      <c r="CI102" s="162">
        <f t="shared" si="1145"/>
        <v>1</v>
      </c>
      <c r="CJ102" s="190">
        <f t="shared" si="1146"/>
        <v>1</v>
      </c>
      <c r="CK102" s="190">
        <f t="shared" si="1147"/>
        <v>1</v>
      </c>
      <c r="CL102" s="190">
        <f t="shared" si="1148"/>
        <v>1</v>
      </c>
      <c r="CM102" s="190">
        <f t="shared" si="1149"/>
        <v>1</v>
      </c>
      <c r="CN102" s="200">
        <f t="shared" si="1150"/>
        <v>1</v>
      </c>
      <c r="CO102" s="210">
        <f t="shared" si="1151"/>
        <v>35000</v>
      </c>
      <c r="CP102" s="202">
        <f t="shared" si="1152"/>
        <v>0</v>
      </c>
      <c r="CS102" s="461" t="s">
        <v>215</v>
      </c>
      <c r="CT102" s="538">
        <v>9.6</v>
      </c>
      <c r="CU102" s="545" t="s">
        <v>321</v>
      </c>
      <c r="CV102" s="383" t="s">
        <v>222</v>
      </c>
      <c r="CW102" s="536">
        <v>1</v>
      </c>
      <c r="CX102" s="565">
        <v>52765</v>
      </c>
      <c r="CY102" s="537">
        <f>CW102*CX102</f>
        <v>52765</v>
      </c>
      <c r="CZ102" s="162">
        <f t="shared" si="1153"/>
        <v>1</v>
      </c>
      <c r="DA102" s="190">
        <f t="shared" si="1154"/>
        <v>1</v>
      </c>
      <c r="DB102" s="190">
        <f t="shared" si="1155"/>
        <v>1</v>
      </c>
      <c r="DC102" s="190">
        <f t="shared" si="1156"/>
        <v>1</v>
      </c>
      <c r="DD102" s="190">
        <f t="shared" si="1157"/>
        <v>1</v>
      </c>
      <c r="DE102" s="200">
        <f t="shared" si="1158"/>
        <v>1</v>
      </c>
      <c r="DF102" s="210">
        <f t="shared" si="1159"/>
        <v>52765</v>
      </c>
      <c r="DG102" s="202">
        <f t="shared" si="1160"/>
        <v>0</v>
      </c>
      <c r="DJ102" s="461" t="s">
        <v>215</v>
      </c>
      <c r="DK102" s="538">
        <v>9.6</v>
      </c>
      <c r="DL102" s="545" t="s">
        <v>321</v>
      </c>
      <c r="DM102" s="383" t="s">
        <v>222</v>
      </c>
      <c r="DN102" s="536">
        <v>1</v>
      </c>
      <c r="DO102" s="380">
        <v>44461.619999999995</v>
      </c>
      <c r="DP102" s="537">
        <f>DN102*DO102</f>
        <v>44461.619999999995</v>
      </c>
      <c r="DQ102" s="162">
        <f t="shared" si="1161"/>
        <v>1</v>
      </c>
      <c r="DR102" s="190">
        <f t="shared" si="1162"/>
        <v>1</v>
      </c>
      <c r="DS102" s="190">
        <f t="shared" si="1163"/>
        <v>1</v>
      </c>
      <c r="DT102" s="190">
        <f t="shared" si="1164"/>
        <v>1</v>
      </c>
      <c r="DU102" s="190">
        <f t="shared" si="1165"/>
        <v>1</v>
      </c>
      <c r="DV102" s="200">
        <f t="shared" si="1166"/>
        <v>1</v>
      </c>
      <c r="DW102" s="210">
        <f t="shared" si="1167"/>
        <v>44462</v>
      </c>
      <c r="DX102" s="202">
        <f t="shared" si="1168"/>
        <v>-0.38000000000465661</v>
      </c>
      <c r="EA102" s="461" t="s">
        <v>215</v>
      </c>
      <c r="EB102" s="538">
        <v>9.6</v>
      </c>
      <c r="EC102" s="545" t="s">
        <v>321</v>
      </c>
      <c r="ED102" s="383" t="s">
        <v>222</v>
      </c>
      <c r="EE102" s="536">
        <v>1</v>
      </c>
      <c r="EF102" s="380">
        <v>40200</v>
      </c>
      <c r="EG102" s="381">
        <f t="shared" si="762"/>
        <v>40200</v>
      </c>
      <c r="EH102" s="162">
        <f t="shared" si="1169"/>
        <v>1</v>
      </c>
      <c r="EI102" s="190">
        <f t="shared" si="1170"/>
        <v>1</v>
      </c>
      <c r="EJ102" s="190">
        <f t="shared" si="1171"/>
        <v>1</v>
      </c>
      <c r="EK102" s="190">
        <f t="shared" si="1172"/>
        <v>1</v>
      </c>
      <c r="EL102" s="190">
        <f t="shared" si="1173"/>
        <v>1</v>
      </c>
      <c r="EM102" s="200">
        <f t="shared" si="1174"/>
        <v>1</v>
      </c>
      <c r="EN102" s="210">
        <f t="shared" si="1175"/>
        <v>40200</v>
      </c>
      <c r="EO102" s="202">
        <f t="shared" si="1176"/>
        <v>0</v>
      </c>
      <c r="ER102" s="461" t="s">
        <v>215</v>
      </c>
      <c r="ES102" s="538">
        <v>9.6</v>
      </c>
      <c r="ET102" s="545" t="s">
        <v>321</v>
      </c>
      <c r="EU102" s="383" t="s">
        <v>222</v>
      </c>
      <c r="EV102" s="536">
        <v>1</v>
      </c>
      <c r="EW102" s="380">
        <v>55460.999999999993</v>
      </c>
      <c r="EX102" s="537">
        <f>EV102*EW102</f>
        <v>55460.999999999993</v>
      </c>
      <c r="EY102" s="162">
        <f t="shared" si="1177"/>
        <v>1</v>
      </c>
      <c r="EZ102" s="190">
        <f t="shared" si="1178"/>
        <v>1</v>
      </c>
      <c r="FA102" s="190">
        <f t="shared" si="1179"/>
        <v>1</v>
      </c>
      <c r="FB102" s="190">
        <f t="shared" si="1180"/>
        <v>1</v>
      </c>
      <c r="FC102" s="190">
        <f t="shared" si="1181"/>
        <v>1</v>
      </c>
      <c r="FD102" s="200">
        <f t="shared" si="1182"/>
        <v>1</v>
      </c>
      <c r="FE102" s="210">
        <f t="shared" si="1183"/>
        <v>55461</v>
      </c>
      <c r="FF102" s="202">
        <f t="shared" si="1184"/>
        <v>0</v>
      </c>
      <c r="FI102" s="461" t="s">
        <v>215</v>
      </c>
      <c r="FJ102" s="538">
        <v>9.6</v>
      </c>
      <c r="FK102" s="545" t="s">
        <v>321</v>
      </c>
      <c r="FL102" s="383" t="s">
        <v>222</v>
      </c>
      <c r="FM102" s="536">
        <v>1</v>
      </c>
      <c r="FN102" s="380">
        <v>61583</v>
      </c>
      <c r="FO102" s="537">
        <f>FM102*FN102</f>
        <v>61583</v>
      </c>
      <c r="FP102" s="162">
        <f t="shared" si="1185"/>
        <v>1</v>
      </c>
      <c r="FQ102" s="190">
        <f t="shared" si="1186"/>
        <v>1</v>
      </c>
      <c r="FR102" s="190">
        <f t="shared" si="1187"/>
        <v>1</v>
      </c>
      <c r="FS102" s="190">
        <f t="shared" si="1188"/>
        <v>1</v>
      </c>
      <c r="FT102" s="190">
        <f t="shared" si="1189"/>
        <v>1</v>
      </c>
      <c r="FU102" s="200">
        <f t="shared" si="1190"/>
        <v>1</v>
      </c>
      <c r="FV102" s="210">
        <f t="shared" si="1191"/>
        <v>61583</v>
      </c>
      <c r="FW102" s="202">
        <f t="shared" si="1192"/>
        <v>0</v>
      </c>
      <c r="FZ102" s="461" t="s">
        <v>215</v>
      </c>
      <c r="GA102" s="538">
        <v>9.6</v>
      </c>
      <c r="GB102" s="545" t="s">
        <v>321</v>
      </c>
      <c r="GC102" s="383" t="s">
        <v>222</v>
      </c>
      <c r="GD102" s="536">
        <v>1</v>
      </c>
      <c r="GE102" s="582">
        <v>53984</v>
      </c>
      <c r="GF102" s="537">
        <f>GD102*GE102</f>
        <v>53984</v>
      </c>
      <c r="GG102" s="162">
        <f t="shared" si="1193"/>
        <v>1</v>
      </c>
      <c r="GH102" s="190">
        <f t="shared" si="1194"/>
        <v>1</v>
      </c>
      <c r="GI102" s="190">
        <f t="shared" si="1195"/>
        <v>1</v>
      </c>
      <c r="GJ102" s="190">
        <f t="shared" si="1196"/>
        <v>1</v>
      </c>
      <c r="GK102" s="190">
        <f t="shared" si="1197"/>
        <v>1</v>
      </c>
      <c r="GL102" s="200">
        <f t="shared" si="1198"/>
        <v>1</v>
      </c>
      <c r="GM102" s="210">
        <f t="shared" si="1199"/>
        <v>53984</v>
      </c>
      <c r="GN102" s="202">
        <f t="shared" si="1200"/>
        <v>0</v>
      </c>
      <c r="GQ102" s="461" t="s">
        <v>215</v>
      </c>
      <c r="GR102" s="538">
        <v>9.6</v>
      </c>
      <c r="GS102" s="545" t="s">
        <v>321</v>
      </c>
      <c r="GT102" s="383" t="s">
        <v>222</v>
      </c>
      <c r="GU102" s="536">
        <v>1</v>
      </c>
      <c r="GV102" s="380">
        <v>20000</v>
      </c>
      <c r="GW102" s="537">
        <f>GU102*GV102</f>
        <v>20000</v>
      </c>
      <c r="GX102" s="162">
        <f t="shared" si="1201"/>
        <v>1</v>
      </c>
      <c r="GY102" s="190">
        <f t="shared" si="1202"/>
        <v>1</v>
      </c>
      <c r="GZ102" s="190">
        <f t="shared" si="1203"/>
        <v>1</v>
      </c>
      <c r="HA102" s="190">
        <f t="shared" si="1204"/>
        <v>1</v>
      </c>
      <c r="HB102" s="190">
        <f t="shared" si="1205"/>
        <v>1</v>
      </c>
      <c r="HC102" s="200">
        <f t="shared" si="1206"/>
        <v>1</v>
      </c>
      <c r="HD102" s="210">
        <f t="shared" si="1207"/>
        <v>20000</v>
      </c>
      <c r="HE102" s="202">
        <f t="shared" si="1208"/>
        <v>0</v>
      </c>
      <c r="HH102" s="461" t="s">
        <v>215</v>
      </c>
      <c r="HI102" s="538">
        <v>9.6</v>
      </c>
      <c r="HJ102" s="545" t="s">
        <v>321</v>
      </c>
      <c r="HK102" s="383" t="s">
        <v>222</v>
      </c>
      <c r="HL102" s="536">
        <v>1</v>
      </c>
      <c r="HM102" s="380">
        <v>43319.999999999993</v>
      </c>
      <c r="HN102" s="537">
        <f>HL102*HM102</f>
        <v>43319.999999999993</v>
      </c>
      <c r="HO102" s="162">
        <f t="shared" si="1209"/>
        <v>1</v>
      </c>
      <c r="HP102" s="190">
        <f t="shared" si="1210"/>
        <v>1</v>
      </c>
      <c r="HQ102" s="190">
        <f t="shared" si="1211"/>
        <v>1</v>
      </c>
      <c r="HR102" s="190">
        <f t="shared" si="1212"/>
        <v>1</v>
      </c>
      <c r="HS102" s="190">
        <f t="shared" si="1213"/>
        <v>1</v>
      </c>
      <c r="HT102" s="200">
        <f t="shared" si="1214"/>
        <v>1</v>
      </c>
      <c r="HU102" s="210">
        <f t="shared" si="1215"/>
        <v>43320</v>
      </c>
      <c r="HV102" s="202">
        <f t="shared" si="1216"/>
        <v>0</v>
      </c>
      <c r="HY102" s="223"/>
      <c r="HZ102" s="173"/>
      <c r="IA102" s="205"/>
      <c r="IB102" s="228"/>
      <c r="IC102" s="245"/>
      <c r="ID102" s="229"/>
      <c r="IE102" s="209"/>
      <c r="IF102" s="209" t="e">
        <f t="shared" si="764"/>
        <v>#N/A</v>
      </c>
      <c r="IG102" s="199" t="e">
        <f t="shared" si="765"/>
        <v>#N/A</v>
      </c>
      <c r="IH102" s="200" t="e">
        <f t="shared" si="766"/>
        <v>#N/A</v>
      </c>
      <c r="II102" s="200">
        <f t="shared" si="767"/>
        <v>0</v>
      </c>
      <c r="IJ102" s="200">
        <f t="shared" si="768"/>
        <v>0</v>
      </c>
      <c r="IK102" s="200" t="e">
        <f t="shared" si="769"/>
        <v>#N/A</v>
      </c>
      <c r="IL102" s="210">
        <f t="shared" si="770"/>
        <v>0</v>
      </c>
      <c r="IM102" s="202">
        <f t="shared" si="771"/>
        <v>0</v>
      </c>
      <c r="IP102" s="223"/>
      <c r="IQ102" s="173"/>
      <c r="IR102" s="205"/>
      <c r="IS102" s="228"/>
      <c r="IT102" s="245"/>
      <c r="IU102" s="229"/>
      <c r="IV102" s="209"/>
      <c r="IW102" s="209" t="e">
        <f t="shared" si="772"/>
        <v>#N/A</v>
      </c>
      <c r="IX102" s="199" t="e">
        <f t="shared" si="773"/>
        <v>#N/A</v>
      </c>
      <c r="IY102" s="200" t="e">
        <f t="shared" si="774"/>
        <v>#N/A</v>
      </c>
      <c r="IZ102" s="200">
        <f t="shared" si="775"/>
        <v>0</v>
      </c>
      <c r="JA102" s="200">
        <f t="shared" si="776"/>
        <v>0</v>
      </c>
      <c r="JB102" s="200" t="e">
        <f t="shared" si="777"/>
        <v>#N/A</v>
      </c>
      <c r="JC102" s="210">
        <f t="shared" si="778"/>
        <v>0</v>
      </c>
      <c r="JD102" s="202">
        <f t="shared" si="779"/>
        <v>0</v>
      </c>
      <c r="JG102" s="223"/>
      <c r="JH102" s="173"/>
      <c r="JI102" s="205"/>
      <c r="JJ102" s="228"/>
      <c r="JK102" s="245"/>
      <c r="JL102" s="229"/>
      <c r="JM102" s="209"/>
      <c r="JN102" s="209" t="e">
        <f t="shared" si="780"/>
        <v>#N/A</v>
      </c>
      <c r="JO102" s="199" t="e">
        <f t="shared" si="781"/>
        <v>#N/A</v>
      </c>
      <c r="JP102" s="200" t="e">
        <f t="shared" si="782"/>
        <v>#N/A</v>
      </c>
      <c r="JQ102" s="200">
        <f t="shared" si="783"/>
        <v>0</v>
      </c>
      <c r="JR102" s="200">
        <f t="shared" si="784"/>
        <v>0</v>
      </c>
      <c r="JS102" s="200" t="e">
        <f t="shared" si="785"/>
        <v>#N/A</v>
      </c>
      <c r="JT102" s="210">
        <f t="shared" si="786"/>
        <v>0</v>
      </c>
      <c r="JU102" s="202">
        <f t="shared" si="787"/>
        <v>0</v>
      </c>
      <c r="JX102" s="223"/>
      <c r="JY102" s="173"/>
      <c r="JZ102" s="205"/>
      <c r="KA102" s="228"/>
      <c r="KB102" s="245"/>
      <c r="KC102" s="229"/>
      <c r="KD102" s="209"/>
      <c r="KE102" s="209" t="e">
        <f t="shared" si="788"/>
        <v>#N/A</v>
      </c>
      <c r="KF102" s="199" t="e">
        <f t="shared" si="789"/>
        <v>#N/A</v>
      </c>
      <c r="KG102" s="200" t="e">
        <f t="shared" si="790"/>
        <v>#N/A</v>
      </c>
      <c r="KH102" s="200">
        <f t="shared" si="791"/>
        <v>0</v>
      </c>
      <c r="KI102" s="200">
        <f t="shared" si="792"/>
        <v>0</v>
      </c>
      <c r="KJ102" s="200" t="e">
        <f t="shared" si="793"/>
        <v>#N/A</v>
      </c>
      <c r="KK102" s="210">
        <f t="shared" si="794"/>
        <v>0</v>
      </c>
      <c r="KL102" s="202">
        <f t="shared" si="795"/>
        <v>0</v>
      </c>
      <c r="KO102" s="223"/>
      <c r="KP102" s="173"/>
      <c r="KQ102" s="205"/>
      <c r="KR102" s="228"/>
      <c r="KS102" s="245"/>
      <c r="KT102" s="229"/>
      <c r="KU102" s="209"/>
      <c r="KV102" s="209" t="e">
        <f t="shared" si="796"/>
        <v>#N/A</v>
      </c>
      <c r="KW102" s="199" t="e">
        <f t="shared" si="797"/>
        <v>#N/A</v>
      </c>
      <c r="KX102" s="200" t="e">
        <f t="shared" si="798"/>
        <v>#N/A</v>
      </c>
      <c r="KY102" s="200">
        <f t="shared" si="799"/>
        <v>0</v>
      </c>
      <c r="KZ102" s="200">
        <f t="shared" si="800"/>
        <v>0</v>
      </c>
      <c r="LA102" s="200" t="e">
        <f t="shared" si="801"/>
        <v>#N/A</v>
      </c>
      <c r="LB102" s="210">
        <f t="shared" si="802"/>
        <v>0</v>
      </c>
      <c r="LC102" s="202">
        <f t="shared" si="803"/>
        <v>0</v>
      </c>
      <c r="LF102" s="223"/>
      <c r="LG102" s="173"/>
      <c r="LH102" s="205"/>
      <c r="LI102" s="228"/>
      <c r="LJ102" s="245"/>
      <c r="LK102" s="229"/>
      <c r="LL102" s="209"/>
      <c r="LM102" s="209" t="e">
        <f t="shared" si="804"/>
        <v>#N/A</v>
      </c>
      <c r="LN102" s="199" t="e">
        <f t="shared" si="805"/>
        <v>#N/A</v>
      </c>
      <c r="LO102" s="200" t="e">
        <f t="shared" si="806"/>
        <v>#N/A</v>
      </c>
      <c r="LP102" s="200">
        <f t="shared" si="807"/>
        <v>0</v>
      </c>
      <c r="LQ102" s="200">
        <f t="shared" si="808"/>
        <v>0</v>
      </c>
      <c r="LR102" s="200" t="e">
        <f t="shared" si="809"/>
        <v>#N/A</v>
      </c>
      <c r="LS102" s="210">
        <f t="shared" si="810"/>
        <v>0</v>
      </c>
      <c r="LT102" s="202">
        <f t="shared" si="811"/>
        <v>0</v>
      </c>
      <c r="LW102" s="223"/>
      <c r="LX102" s="173"/>
      <c r="LY102" s="205"/>
      <c r="LZ102" s="228"/>
      <c r="MA102" s="245"/>
      <c r="MB102" s="229"/>
      <c r="MC102" s="209"/>
      <c r="MD102" s="209" t="e">
        <f t="shared" si="812"/>
        <v>#N/A</v>
      </c>
      <c r="ME102" s="199" t="e">
        <f t="shared" si="813"/>
        <v>#N/A</v>
      </c>
      <c r="MF102" s="200" t="e">
        <f t="shared" si="814"/>
        <v>#N/A</v>
      </c>
      <c r="MG102" s="200">
        <f t="shared" si="815"/>
        <v>0</v>
      </c>
      <c r="MH102" s="200">
        <f t="shared" si="816"/>
        <v>0</v>
      </c>
      <c r="MI102" s="200" t="e">
        <f t="shared" si="817"/>
        <v>#N/A</v>
      </c>
      <c r="MJ102" s="210">
        <f t="shared" si="818"/>
        <v>0</v>
      </c>
      <c r="MK102" s="202">
        <f t="shared" si="819"/>
        <v>0</v>
      </c>
      <c r="MN102" s="223"/>
      <c r="MO102" s="173"/>
      <c r="MP102" s="205"/>
      <c r="MQ102" s="228"/>
      <c r="MR102" s="245"/>
      <c r="MS102" s="229"/>
      <c r="MT102" s="209"/>
      <c r="MU102" s="209" t="e">
        <f t="shared" si="820"/>
        <v>#N/A</v>
      </c>
      <c r="MV102" s="199" t="e">
        <f t="shared" si="821"/>
        <v>#N/A</v>
      </c>
      <c r="MW102" s="200" t="e">
        <f t="shared" si="822"/>
        <v>#N/A</v>
      </c>
      <c r="MX102" s="200">
        <f t="shared" si="823"/>
        <v>0</v>
      </c>
      <c r="MY102" s="200">
        <f t="shared" si="824"/>
        <v>0</v>
      </c>
      <c r="MZ102" s="200" t="e">
        <f t="shared" si="825"/>
        <v>#N/A</v>
      </c>
      <c r="NA102" s="210">
        <f t="shared" si="826"/>
        <v>0</v>
      </c>
      <c r="NB102" s="202">
        <f t="shared" si="827"/>
        <v>0</v>
      </c>
      <c r="NE102" s="223"/>
      <c r="NF102" s="173"/>
      <c r="NG102" s="205"/>
      <c r="NH102" s="228"/>
      <c r="NI102" s="245"/>
      <c r="NJ102" s="229"/>
      <c r="NK102" s="209"/>
      <c r="NL102" s="209" t="e">
        <f t="shared" si="828"/>
        <v>#N/A</v>
      </c>
      <c r="NM102" s="199" t="e">
        <f t="shared" si="829"/>
        <v>#N/A</v>
      </c>
      <c r="NN102" s="200" t="e">
        <f t="shared" si="830"/>
        <v>#N/A</v>
      </c>
      <c r="NO102" s="200">
        <f t="shared" si="831"/>
        <v>0</v>
      </c>
      <c r="NP102" s="200">
        <f t="shared" si="832"/>
        <v>0</v>
      </c>
      <c r="NQ102" s="200" t="e">
        <f t="shared" si="833"/>
        <v>#N/A</v>
      </c>
      <c r="NR102" s="210">
        <f t="shared" si="834"/>
        <v>0</v>
      </c>
      <c r="NS102" s="202">
        <f t="shared" si="835"/>
        <v>0</v>
      </c>
      <c r="NV102" s="223"/>
      <c r="NW102" s="173"/>
      <c r="NX102" s="205"/>
      <c r="NY102" s="228"/>
      <c r="NZ102" s="245"/>
      <c r="OA102" s="229"/>
      <c r="OB102" s="209"/>
      <c r="OC102" s="209" t="e">
        <f t="shared" si="836"/>
        <v>#N/A</v>
      </c>
      <c r="OD102" s="199" t="e">
        <f t="shared" si="837"/>
        <v>#N/A</v>
      </c>
      <c r="OE102" s="200" t="e">
        <f t="shared" si="838"/>
        <v>#N/A</v>
      </c>
      <c r="OF102" s="200">
        <f t="shared" si="839"/>
        <v>0</v>
      </c>
      <c r="OG102" s="200">
        <f t="shared" si="840"/>
        <v>0</v>
      </c>
      <c r="OH102" s="200" t="e">
        <f t="shared" si="841"/>
        <v>#N/A</v>
      </c>
      <c r="OI102" s="210">
        <f t="shared" si="842"/>
        <v>0</v>
      </c>
      <c r="OJ102" s="202">
        <f t="shared" si="843"/>
        <v>0</v>
      </c>
      <c r="OM102" s="223"/>
      <c r="ON102" s="173"/>
      <c r="OO102" s="205"/>
      <c r="OP102" s="228"/>
      <c r="OQ102" s="245"/>
      <c r="OR102" s="229"/>
      <c r="OS102" s="209"/>
      <c r="OT102" s="209" t="e">
        <f t="shared" si="844"/>
        <v>#N/A</v>
      </c>
      <c r="OU102" s="199" t="e">
        <f t="shared" si="845"/>
        <v>#N/A</v>
      </c>
      <c r="OV102" s="200" t="e">
        <f t="shared" si="846"/>
        <v>#N/A</v>
      </c>
      <c r="OW102" s="200">
        <f t="shared" si="847"/>
        <v>0</v>
      </c>
      <c r="OX102" s="200">
        <f t="shared" si="848"/>
        <v>0</v>
      </c>
      <c r="OY102" s="200" t="e">
        <f t="shared" si="849"/>
        <v>#N/A</v>
      </c>
      <c r="OZ102" s="210">
        <f t="shared" si="850"/>
        <v>0</v>
      </c>
      <c r="PA102" s="202">
        <f t="shared" si="851"/>
        <v>0</v>
      </c>
      <c r="PD102" s="223"/>
      <c r="PE102" s="173"/>
      <c r="PF102" s="205"/>
      <c r="PG102" s="228"/>
      <c r="PH102" s="245"/>
      <c r="PI102" s="229"/>
      <c r="PJ102" s="209"/>
      <c r="PK102" s="209" t="e">
        <f t="shared" si="852"/>
        <v>#N/A</v>
      </c>
      <c r="PL102" s="199" t="e">
        <f t="shared" si="853"/>
        <v>#N/A</v>
      </c>
      <c r="PM102" s="200" t="e">
        <f t="shared" si="854"/>
        <v>#N/A</v>
      </c>
      <c r="PN102" s="200">
        <f t="shared" si="855"/>
        <v>0</v>
      </c>
      <c r="PO102" s="200">
        <f t="shared" si="856"/>
        <v>0</v>
      </c>
      <c r="PP102" s="200" t="e">
        <f t="shared" si="857"/>
        <v>#N/A</v>
      </c>
      <c r="PQ102" s="210">
        <f t="shared" si="858"/>
        <v>0</v>
      </c>
      <c r="PR102" s="202">
        <f t="shared" si="859"/>
        <v>0</v>
      </c>
      <c r="PU102" s="223"/>
      <c r="PV102" s="173"/>
      <c r="PW102" s="205"/>
      <c r="PX102" s="228"/>
      <c r="PY102" s="245"/>
      <c r="PZ102" s="229"/>
      <c r="QA102" s="209"/>
      <c r="QB102" s="209" t="e">
        <f t="shared" si="860"/>
        <v>#N/A</v>
      </c>
      <c r="QC102" s="199" t="e">
        <f t="shared" si="861"/>
        <v>#N/A</v>
      </c>
      <c r="QD102" s="200" t="e">
        <f t="shared" si="862"/>
        <v>#N/A</v>
      </c>
      <c r="QE102" s="200">
        <f t="shared" si="863"/>
        <v>0</v>
      </c>
      <c r="QF102" s="200">
        <f t="shared" si="864"/>
        <v>0</v>
      </c>
      <c r="QG102" s="200" t="e">
        <f t="shared" si="865"/>
        <v>#N/A</v>
      </c>
      <c r="QH102" s="210">
        <f t="shared" si="866"/>
        <v>0</v>
      </c>
      <c r="QI102" s="202">
        <f t="shared" si="867"/>
        <v>0</v>
      </c>
      <c r="QL102" s="223"/>
      <c r="QM102" s="173"/>
      <c r="QN102" s="205"/>
      <c r="QO102" s="228"/>
      <c r="QP102" s="245"/>
      <c r="QQ102" s="229"/>
      <c r="QR102" s="209"/>
      <c r="QS102" s="209" t="e">
        <f t="shared" si="868"/>
        <v>#N/A</v>
      </c>
      <c r="QT102" s="199" t="e">
        <f t="shared" si="869"/>
        <v>#N/A</v>
      </c>
      <c r="QU102" s="200" t="e">
        <f t="shared" si="870"/>
        <v>#N/A</v>
      </c>
      <c r="QV102" s="200">
        <f t="shared" si="871"/>
        <v>0</v>
      </c>
      <c r="QW102" s="200">
        <f t="shared" si="872"/>
        <v>0</v>
      </c>
      <c r="QX102" s="200" t="e">
        <f t="shared" si="873"/>
        <v>#N/A</v>
      </c>
      <c r="QY102" s="210">
        <f t="shared" si="874"/>
        <v>0</v>
      </c>
      <c r="QZ102" s="202">
        <f t="shared" si="875"/>
        <v>0</v>
      </c>
      <c r="RC102" s="223"/>
      <c r="RD102" s="173"/>
      <c r="RE102" s="205"/>
      <c r="RF102" s="228"/>
      <c r="RG102" s="245"/>
      <c r="RH102" s="229"/>
      <c r="RI102" s="209"/>
      <c r="RJ102" s="209" t="e">
        <f t="shared" si="876"/>
        <v>#N/A</v>
      </c>
      <c r="RK102" s="199" t="e">
        <f t="shared" si="877"/>
        <v>#N/A</v>
      </c>
      <c r="RL102" s="200" t="e">
        <f t="shared" si="878"/>
        <v>#N/A</v>
      </c>
      <c r="RM102" s="200">
        <f t="shared" si="879"/>
        <v>0</v>
      </c>
      <c r="RN102" s="200">
        <f t="shared" si="880"/>
        <v>0</v>
      </c>
      <c r="RO102" s="200" t="e">
        <f t="shared" si="881"/>
        <v>#N/A</v>
      </c>
      <c r="RP102" s="210">
        <f t="shared" si="882"/>
        <v>0</v>
      </c>
      <c r="RQ102" s="202">
        <f t="shared" si="883"/>
        <v>0</v>
      </c>
      <c r="RT102" s="223"/>
      <c r="RU102" s="173"/>
      <c r="RV102" s="205"/>
      <c r="RW102" s="228"/>
      <c r="RX102" s="245"/>
      <c r="RY102" s="229"/>
      <c r="RZ102" s="209"/>
      <c r="SA102" s="209" t="e">
        <f t="shared" si="884"/>
        <v>#N/A</v>
      </c>
      <c r="SB102" s="199" t="e">
        <f t="shared" si="885"/>
        <v>#N/A</v>
      </c>
      <c r="SC102" s="200" t="e">
        <f t="shared" si="886"/>
        <v>#N/A</v>
      </c>
      <c r="SD102" s="200">
        <f t="shared" si="887"/>
        <v>0</v>
      </c>
      <c r="SE102" s="200">
        <f t="shared" si="888"/>
        <v>0</v>
      </c>
      <c r="SF102" s="200" t="e">
        <f t="shared" si="889"/>
        <v>#N/A</v>
      </c>
      <c r="SG102" s="210">
        <f t="shared" si="890"/>
        <v>0</v>
      </c>
      <c r="SH102" s="202">
        <f t="shared" si="891"/>
        <v>0</v>
      </c>
      <c r="SK102" s="223"/>
      <c r="SL102" s="173"/>
      <c r="SM102" s="205"/>
      <c r="SN102" s="228"/>
      <c r="SO102" s="245"/>
      <c r="SP102" s="229"/>
      <c r="SQ102" s="209"/>
      <c r="SR102" s="209" t="e">
        <f t="shared" si="892"/>
        <v>#N/A</v>
      </c>
      <c r="SS102" s="199" t="e">
        <f t="shared" si="893"/>
        <v>#N/A</v>
      </c>
      <c r="ST102" s="200" t="e">
        <f t="shared" si="894"/>
        <v>#N/A</v>
      </c>
      <c r="SU102" s="200">
        <f t="shared" si="895"/>
        <v>0</v>
      </c>
      <c r="SV102" s="200">
        <f t="shared" si="896"/>
        <v>0</v>
      </c>
      <c r="SW102" s="200" t="e">
        <f t="shared" si="897"/>
        <v>#N/A</v>
      </c>
      <c r="SX102" s="210">
        <f t="shared" si="898"/>
        <v>0</v>
      </c>
      <c r="SY102" s="202">
        <f t="shared" si="899"/>
        <v>0</v>
      </c>
    </row>
    <row r="103" spans="2:519" ht="114" customHeight="1" thickTop="1" thickBot="1">
      <c r="B103" s="203" t="s">
        <v>215</v>
      </c>
      <c r="C103" s="230">
        <v>9.6999999999999993</v>
      </c>
      <c r="D103" s="171" t="s">
        <v>322</v>
      </c>
      <c r="E103" s="205" t="s">
        <v>222</v>
      </c>
      <c r="F103" s="228">
        <v>1</v>
      </c>
      <c r="G103" s="207">
        <v>0</v>
      </c>
      <c r="H103" s="229">
        <f>G103*F103</f>
        <v>0</v>
      </c>
      <c r="I103" s="646"/>
      <c r="L103" s="375" t="s">
        <v>215</v>
      </c>
      <c r="M103" s="403">
        <v>9.6999999999999993</v>
      </c>
      <c r="N103" s="415" t="s">
        <v>322</v>
      </c>
      <c r="O103" s="378" t="s">
        <v>222</v>
      </c>
      <c r="P103" s="401">
        <v>1</v>
      </c>
      <c r="Q103" s="380">
        <v>45000</v>
      </c>
      <c r="R103" s="402">
        <f>Q103*P103</f>
        <v>45000</v>
      </c>
      <c r="S103" s="162">
        <f t="shared" si="1120"/>
        <v>1</v>
      </c>
      <c r="T103" s="190">
        <f t="shared" si="756"/>
        <v>1</v>
      </c>
      <c r="U103" s="190">
        <f t="shared" si="763"/>
        <v>1</v>
      </c>
      <c r="V103" s="190">
        <f t="shared" si="757"/>
        <v>1</v>
      </c>
      <c r="W103" s="190">
        <f t="shared" si="758"/>
        <v>1</v>
      </c>
      <c r="X103" s="200">
        <f t="shared" si="759"/>
        <v>1</v>
      </c>
      <c r="Y103" s="210">
        <f t="shared" si="760"/>
        <v>45000</v>
      </c>
      <c r="Z103" s="202">
        <f t="shared" si="761"/>
        <v>0</v>
      </c>
      <c r="AA103" s="185"/>
      <c r="AB103" s="185"/>
      <c r="AC103" s="375" t="s">
        <v>215</v>
      </c>
      <c r="AD103" s="403">
        <v>9.6999999999999993</v>
      </c>
      <c r="AE103" s="415" t="s">
        <v>322</v>
      </c>
      <c r="AF103" s="378" t="s">
        <v>222</v>
      </c>
      <c r="AG103" s="401">
        <v>1</v>
      </c>
      <c r="AH103" s="380">
        <v>75945</v>
      </c>
      <c r="AI103" s="402">
        <f>AH103*AG103</f>
        <v>75945</v>
      </c>
      <c r="AJ103" s="162">
        <f t="shared" si="1121"/>
        <v>1</v>
      </c>
      <c r="AK103" s="190">
        <f t="shared" si="1122"/>
        <v>1</v>
      </c>
      <c r="AL103" s="190">
        <f t="shared" si="1123"/>
        <v>1</v>
      </c>
      <c r="AM103" s="190">
        <f t="shared" si="1124"/>
        <v>1</v>
      </c>
      <c r="AN103" s="190">
        <f t="shared" si="1125"/>
        <v>1</v>
      </c>
      <c r="AO103" s="200">
        <f t="shared" si="1126"/>
        <v>1</v>
      </c>
      <c r="AP103" s="210">
        <f t="shared" si="1127"/>
        <v>75945</v>
      </c>
      <c r="AQ103" s="202">
        <f t="shared" si="1128"/>
        <v>0</v>
      </c>
      <c r="AR103" s="185"/>
      <c r="AS103" s="185"/>
      <c r="AT103" s="461" t="s">
        <v>215</v>
      </c>
      <c r="AU103" s="478">
        <v>9.6999999999999993</v>
      </c>
      <c r="AV103" s="171" t="s">
        <v>322</v>
      </c>
      <c r="AW103" s="463" t="s">
        <v>222</v>
      </c>
      <c r="AX103" s="464">
        <v>1</v>
      </c>
      <c r="AY103" s="455">
        <v>59000</v>
      </c>
      <c r="AZ103" s="466">
        <f>AY103*AX103</f>
        <v>59000</v>
      </c>
      <c r="BA103" s="162">
        <f t="shared" si="1129"/>
        <v>1</v>
      </c>
      <c r="BB103" s="190">
        <f t="shared" si="1130"/>
        <v>1</v>
      </c>
      <c r="BC103" s="190">
        <f t="shared" si="1131"/>
        <v>1</v>
      </c>
      <c r="BD103" s="190">
        <f t="shared" si="1132"/>
        <v>1</v>
      </c>
      <c r="BE103" s="190">
        <f t="shared" si="1133"/>
        <v>1</v>
      </c>
      <c r="BF103" s="200">
        <f t="shared" si="1134"/>
        <v>1</v>
      </c>
      <c r="BG103" s="210">
        <f t="shared" si="1135"/>
        <v>59000</v>
      </c>
      <c r="BH103" s="202">
        <f t="shared" si="1136"/>
        <v>0</v>
      </c>
      <c r="BK103" s="461" t="s">
        <v>215</v>
      </c>
      <c r="BL103" s="544">
        <v>9.6999999999999993</v>
      </c>
      <c r="BM103" s="545" t="s">
        <v>322</v>
      </c>
      <c r="BN103" s="383" t="s">
        <v>222</v>
      </c>
      <c r="BO103" s="536">
        <v>1</v>
      </c>
      <c r="BP103" s="380">
        <v>75435.299999999988</v>
      </c>
      <c r="BQ103" s="537">
        <f>BP103*BO103</f>
        <v>75435.299999999988</v>
      </c>
      <c r="BR103" s="162">
        <f t="shared" si="1137"/>
        <v>1</v>
      </c>
      <c r="BS103" s="190">
        <f t="shared" si="1138"/>
        <v>1</v>
      </c>
      <c r="BT103" s="190">
        <f t="shared" si="1139"/>
        <v>1</v>
      </c>
      <c r="BU103" s="190">
        <f t="shared" si="1140"/>
        <v>1</v>
      </c>
      <c r="BV103" s="190">
        <f t="shared" si="1141"/>
        <v>1</v>
      </c>
      <c r="BW103" s="200">
        <f t="shared" si="1142"/>
        <v>1</v>
      </c>
      <c r="BX103" s="210">
        <f t="shared" si="1143"/>
        <v>75435</v>
      </c>
      <c r="BY103" s="202">
        <f t="shared" si="1144"/>
        <v>0.29999999998835847</v>
      </c>
      <c r="CB103" s="461" t="s">
        <v>215</v>
      </c>
      <c r="CC103" s="538">
        <v>9.6999999999999993</v>
      </c>
      <c r="CD103" s="545" t="s">
        <v>322</v>
      </c>
      <c r="CE103" s="523" t="s">
        <v>222</v>
      </c>
      <c r="CF103" s="536">
        <v>1</v>
      </c>
      <c r="CG103" s="380">
        <v>40000</v>
      </c>
      <c r="CH103" s="537">
        <f>CG103*CF103</f>
        <v>40000</v>
      </c>
      <c r="CI103" s="162">
        <f t="shared" si="1145"/>
        <v>1</v>
      </c>
      <c r="CJ103" s="190">
        <f t="shared" si="1146"/>
        <v>1</v>
      </c>
      <c r="CK103" s="190">
        <f t="shared" si="1147"/>
        <v>1</v>
      </c>
      <c r="CL103" s="190">
        <f t="shared" si="1148"/>
        <v>1</v>
      </c>
      <c r="CM103" s="190">
        <f t="shared" si="1149"/>
        <v>1</v>
      </c>
      <c r="CN103" s="200">
        <f t="shared" si="1150"/>
        <v>1</v>
      </c>
      <c r="CO103" s="210">
        <f t="shared" si="1151"/>
        <v>40000</v>
      </c>
      <c r="CP103" s="202">
        <f t="shared" si="1152"/>
        <v>0</v>
      </c>
      <c r="CS103" s="461" t="s">
        <v>215</v>
      </c>
      <c r="CT103" s="538">
        <v>9.6999999999999993</v>
      </c>
      <c r="CU103" s="545" t="s">
        <v>322</v>
      </c>
      <c r="CV103" s="523" t="s">
        <v>222</v>
      </c>
      <c r="CW103" s="536">
        <v>1</v>
      </c>
      <c r="CX103" s="565">
        <v>64278</v>
      </c>
      <c r="CY103" s="537">
        <f>CX103*CW103</f>
        <v>64278</v>
      </c>
      <c r="CZ103" s="162">
        <f t="shared" si="1153"/>
        <v>1</v>
      </c>
      <c r="DA103" s="190">
        <f t="shared" si="1154"/>
        <v>1</v>
      </c>
      <c r="DB103" s="190">
        <f t="shared" si="1155"/>
        <v>1</v>
      </c>
      <c r="DC103" s="190">
        <f t="shared" si="1156"/>
        <v>1</v>
      </c>
      <c r="DD103" s="190">
        <f t="shared" si="1157"/>
        <v>1</v>
      </c>
      <c r="DE103" s="200">
        <f t="shared" si="1158"/>
        <v>1</v>
      </c>
      <c r="DF103" s="210">
        <f t="shared" si="1159"/>
        <v>64278</v>
      </c>
      <c r="DG103" s="202">
        <f t="shared" si="1160"/>
        <v>0</v>
      </c>
      <c r="DJ103" s="461" t="s">
        <v>215</v>
      </c>
      <c r="DK103" s="538">
        <v>9.6999999999999993</v>
      </c>
      <c r="DL103" s="545" t="s">
        <v>322</v>
      </c>
      <c r="DM103" s="523" t="s">
        <v>222</v>
      </c>
      <c r="DN103" s="536">
        <v>1</v>
      </c>
      <c r="DO103" s="380">
        <v>66392.100000000006</v>
      </c>
      <c r="DP103" s="537">
        <f>DO103*DN103</f>
        <v>66392.100000000006</v>
      </c>
      <c r="DQ103" s="162">
        <f t="shared" si="1161"/>
        <v>1</v>
      </c>
      <c r="DR103" s="190">
        <f t="shared" si="1162"/>
        <v>1</v>
      </c>
      <c r="DS103" s="190">
        <f t="shared" si="1163"/>
        <v>1</v>
      </c>
      <c r="DT103" s="190">
        <f t="shared" si="1164"/>
        <v>1</v>
      </c>
      <c r="DU103" s="190">
        <f t="shared" si="1165"/>
        <v>1</v>
      </c>
      <c r="DV103" s="200">
        <f t="shared" si="1166"/>
        <v>1</v>
      </c>
      <c r="DW103" s="210">
        <f t="shared" si="1167"/>
        <v>66392</v>
      </c>
      <c r="DX103" s="202">
        <f t="shared" si="1168"/>
        <v>0.10000000000582077</v>
      </c>
      <c r="EA103" s="461" t="s">
        <v>215</v>
      </c>
      <c r="EB103" s="538">
        <v>9.6999999999999993</v>
      </c>
      <c r="EC103" s="545" t="s">
        <v>322</v>
      </c>
      <c r="ED103" s="523" t="s">
        <v>222</v>
      </c>
      <c r="EE103" s="536">
        <v>1</v>
      </c>
      <c r="EF103" s="380">
        <v>54600</v>
      </c>
      <c r="EG103" s="381">
        <f t="shared" si="762"/>
        <v>54600</v>
      </c>
      <c r="EH103" s="162">
        <f t="shared" si="1169"/>
        <v>1</v>
      </c>
      <c r="EI103" s="190">
        <f t="shared" si="1170"/>
        <v>1</v>
      </c>
      <c r="EJ103" s="190">
        <f t="shared" si="1171"/>
        <v>1</v>
      </c>
      <c r="EK103" s="190">
        <f t="shared" si="1172"/>
        <v>1</v>
      </c>
      <c r="EL103" s="190">
        <f t="shared" si="1173"/>
        <v>1</v>
      </c>
      <c r="EM103" s="200">
        <f t="shared" si="1174"/>
        <v>1</v>
      </c>
      <c r="EN103" s="210">
        <f t="shared" si="1175"/>
        <v>54600</v>
      </c>
      <c r="EO103" s="202">
        <f t="shared" si="1176"/>
        <v>0</v>
      </c>
      <c r="ER103" s="461" t="s">
        <v>215</v>
      </c>
      <c r="ES103" s="538">
        <v>9.6999999999999993</v>
      </c>
      <c r="ET103" s="545" t="s">
        <v>322</v>
      </c>
      <c r="EU103" s="523" t="s">
        <v>222</v>
      </c>
      <c r="EV103" s="536">
        <v>1</v>
      </c>
      <c r="EW103" s="380">
        <v>75060</v>
      </c>
      <c r="EX103" s="537">
        <f>EW103*EV103</f>
        <v>75060</v>
      </c>
      <c r="EY103" s="162">
        <f t="shared" si="1177"/>
        <v>1</v>
      </c>
      <c r="EZ103" s="190">
        <f t="shared" si="1178"/>
        <v>1</v>
      </c>
      <c r="FA103" s="190">
        <f t="shared" si="1179"/>
        <v>1</v>
      </c>
      <c r="FB103" s="190">
        <f t="shared" si="1180"/>
        <v>1</v>
      </c>
      <c r="FC103" s="190">
        <f t="shared" si="1181"/>
        <v>1</v>
      </c>
      <c r="FD103" s="200">
        <f t="shared" si="1182"/>
        <v>1</v>
      </c>
      <c r="FE103" s="210">
        <f t="shared" si="1183"/>
        <v>75060</v>
      </c>
      <c r="FF103" s="202">
        <f t="shared" si="1184"/>
        <v>0</v>
      </c>
      <c r="FI103" s="461" t="s">
        <v>215</v>
      </c>
      <c r="FJ103" s="538">
        <v>9.6999999999999993</v>
      </c>
      <c r="FK103" s="545" t="s">
        <v>322</v>
      </c>
      <c r="FL103" s="523" t="s">
        <v>222</v>
      </c>
      <c r="FM103" s="536">
        <v>1</v>
      </c>
      <c r="FN103" s="380">
        <v>76266</v>
      </c>
      <c r="FO103" s="537">
        <f>FN103*FM103</f>
        <v>76266</v>
      </c>
      <c r="FP103" s="162">
        <f t="shared" si="1185"/>
        <v>1</v>
      </c>
      <c r="FQ103" s="190">
        <f t="shared" si="1186"/>
        <v>1</v>
      </c>
      <c r="FR103" s="190">
        <f t="shared" si="1187"/>
        <v>1</v>
      </c>
      <c r="FS103" s="190">
        <f t="shared" si="1188"/>
        <v>1</v>
      </c>
      <c r="FT103" s="190">
        <f t="shared" si="1189"/>
        <v>1</v>
      </c>
      <c r="FU103" s="200">
        <f t="shared" si="1190"/>
        <v>1</v>
      </c>
      <c r="FV103" s="210">
        <f t="shared" si="1191"/>
        <v>76266</v>
      </c>
      <c r="FW103" s="202">
        <f t="shared" si="1192"/>
        <v>0</v>
      </c>
      <c r="FZ103" s="461" t="s">
        <v>215</v>
      </c>
      <c r="GA103" s="538">
        <v>9.6999999999999993</v>
      </c>
      <c r="GB103" s="545" t="s">
        <v>322</v>
      </c>
      <c r="GC103" s="523" t="s">
        <v>222</v>
      </c>
      <c r="GD103" s="536">
        <v>1</v>
      </c>
      <c r="GE103" s="582">
        <v>66200</v>
      </c>
      <c r="GF103" s="537">
        <f>GE103*GD103</f>
        <v>66200</v>
      </c>
      <c r="GG103" s="162">
        <f t="shared" si="1193"/>
        <v>1</v>
      </c>
      <c r="GH103" s="190">
        <f t="shared" si="1194"/>
        <v>1</v>
      </c>
      <c r="GI103" s="190">
        <f t="shared" si="1195"/>
        <v>1</v>
      </c>
      <c r="GJ103" s="190">
        <f t="shared" si="1196"/>
        <v>1</v>
      </c>
      <c r="GK103" s="190">
        <f t="shared" si="1197"/>
        <v>1</v>
      </c>
      <c r="GL103" s="200">
        <f t="shared" si="1198"/>
        <v>1</v>
      </c>
      <c r="GM103" s="210">
        <f t="shared" si="1199"/>
        <v>66200</v>
      </c>
      <c r="GN103" s="202">
        <f t="shared" si="1200"/>
        <v>0</v>
      </c>
      <c r="GQ103" s="461" t="s">
        <v>215</v>
      </c>
      <c r="GR103" s="538">
        <v>9.6999999999999993</v>
      </c>
      <c r="GS103" s="545" t="s">
        <v>322</v>
      </c>
      <c r="GT103" s="523" t="s">
        <v>222</v>
      </c>
      <c r="GU103" s="536">
        <v>1</v>
      </c>
      <c r="GV103" s="380">
        <v>33000</v>
      </c>
      <c r="GW103" s="537">
        <f>GV103*GU103</f>
        <v>33000</v>
      </c>
      <c r="GX103" s="162">
        <f t="shared" si="1201"/>
        <v>1</v>
      </c>
      <c r="GY103" s="190">
        <f t="shared" si="1202"/>
        <v>1</v>
      </c>
      <c r="GZ103" s="190">
        <f t="shared" si="1203"/>
        <v>1</v>
      </c>
      <c r="HA103" s="190">
        <f t="shared" si="1204"/>
        <v>1</v>
      </c>
      <c r="HB103" s="190">
        <f t="shared" si="1205"/>
        <v>1</v>
      </c>
      <c r="HC103" s="200">
        <f t="shared" si="1206"/>
        <v>1</v>
      </c>
      <c r="HD103" s="210">
        <f t="shared" si="1207"/>
        <v>33000</v>
      </c>
      <c r="HE103" s="202">
        <f t="shared" si="1208"/>
        <v>0</v>
      </c>
      <c r="HH103" s="461" t="s">
        <v>215</v>
      </c>
      <c r="HI103" s="538">
        <v>9.6999999999999993</v>
      </c>
      <c r="HJ103" s="545" t="s">
        <v>322</v>
      </c>
      <c r="HK103" s="523" t="s">
        <v>222</v>
      </c>
      <c r="HL103" s="536">
        <v>1</v>
      </c>
      <c r="HM103" s="380">
        <v>45599.999999999993</v>
      </c>
      <c r="HN103" s="537">
        <f>HM103*HL103</f>
        <v>45599.999999999993</v>
      </c>
      <c r="HO103" s="162">
        <f t="shared" si="1209"/>
        <v>1</v>
      </c>
      <c r="HP103" s="190">
        <f t="shared" si="1210"/>
        <v>1</v>
      </c>
      <c r="HQ103" s="190">
        <f t="shared" si="1211"/>
        <v>1</v>
      </c>
      <c r="HR103" s="190">
        <f t="shared" si="1212"/>
        <v>1</v>
      </c>
      <c r="HS103" s="190">
        <f t="shared" si="1213"/>
        <v>1</v>
      </c>
      <c r="HT103" s="200">
        <f t="shared" si="1214"/>
        <v>1</v>
      </c>
      <c r="HU103" s="210">
        <f t="shared" si="1215"/>
        <v>45600</v>
      </c>
      <c r="HV103" s="202">
        <f t="shared" si="1216"/>
        <v>0</v>
      </c>
      <c r="HY103" s="230"/>
      <c r="HZ103" s="171"/>
      <c r="IA103" s="212"/>
      <c r="IB103" s="228"/>
      <c r="IC103" s="207"/>
      <c r="ID103" s="229"/>
      <c r="IE103" s="209"/>
      <c r="IF103" s="209" t="e">
        <f t="shared" si="764"/>
        <v>#N/A</v>
      </c>
      <c r="IG103" s="199" t="e">
        <f t="shared" si="765"/>
        <v>#N/A</v>
      </c>
      <c r="IH103" s="200" t="e">
        <f t="shared" si="766"/>
        <v>#N/A</v>
      </c>
      <c r="II103" s="200">
        <f t="shared" si="767"/>
        <v>0</v>
      </c>
      <c r="IJ103" s="200">
        <f t="shared" si="768"/>
        <v>0</v>
      </c>
      <c r="IK103" s="200" t="e">
        <f t="shared" si="769"/>
        <v>#N/A</v>
      </c>
      <c r="IL103" s="210">
        <f t="shared" si="770"/>
        <v>0</v>
      </c>
      <c r="IM103" s="202">
        <f t="shared" si="771"/>
        <v>0</v>
      </c>
      <c r="IP103" s="230"/>
      <c r="IQ103" s="171"/>
      <c r="IR103" s="212"/>
      <c r="IS103" s="228"/>
      <c r="IT103" s="207"/>
      <c r="IU103" s="229"/>
      <c r="IV103" s="209"/>
      <c r="IW103" s="209" t="e">
        <f t="shared" si="772"/>
        <v>#N/A</v>
      </c>
      <c r="IX103" s="199" t="e">
        <f t="shared" si="773"/>
        <v>#N/A</v>
      </c>
      <c r="IY103" s="200" t="e">
        <f t="shared" si="774"/>
        <v>#N/A</v>
      </c>
      <c r="IZ103" s="200">
        <f t="shared" si="775"/>
        <v>0</v>
      </c>
      <c r="JA103" s="200">
        <f t="shared" si="776"/>
        <v>0</v>
      </c>
      <c r="JB103" s="200" t="e">
        <f t="shared" si="777"/>
        <v>#N/A</v>
      </c>
      <c r="JC103" s="210">
        <f t="shared" si="778"/>
        <v>0</v>
      </c>
      <c r="JD103" s="202">
        <f t="shared" si="779"/>
        <v>0</v>
      </c>
      <c r="JG103" s="230"/>
      <c r="JH103" s="171"/>
      <c r="JI103" s="212"/>
      <c r="JJ103" s="228"/>
      <c r="JK103" s="207"/>
      <c r="JL103" s="229"/>
      <c r="JM103" s="209"/>
      <c r="JN103" s="209" t="e">
        <f t="shared" si="780"/>
        <v>#N/A</v>
      </c>
      <c r="JO103" s="199" t="e">
        <f t="shared" si="781"/>
        <v>#N/A</v>
      </c>
      <c r="JP103" s="200" t="e">
        <f t="shared" si="782"/>
        <v>#N/A</v>
      </c>
      <c r="JQ103" s="200">
        <f t="shared" si="783"/>
        <v>0</v>
      </c>
      <c r="JR103" s="200">
        <f t="shared" si="784"/>
        <v>0</v>
      </c>
      <c r="JS103" s="200" t="e">
        <f t="shared" si="785"/>
        <v>#N/A</v>
      </c>
      <c r="JT103" s="210">
        <f t="shared" si="786"/>
        <v>0</v>
      </c>
      <c r="JU103" s="202">
        <f t="shared" si="787"/>
        <v>0</v>
      </c>
      <c r="JX103" s="230"/>
      <c r="JY103" s="171"/>
      <c r="JZ103" s="212"/>
      <c r="KA103" s="228"/>
      <c r="KB103" s="207"/>
      <c r="KC103" s="229"/>
      <c r="KD103" s="209"/>
      <c r="KE103" s="209" t="e">
        <f t="shared" si="788"/>
        <v>#N/A</v>
      </c>
      <c r="KF103" s="199" t="e">
        <f t="shared" si="789"/>
        <v>#N/A</v>
      </c>
      <c r="KG103" s="200" t="e">
        <f t="shared" si="790"/>
        <v>#N/A</v>
      </c>
      <c r="KH103" s="200">
        <f t="shared" si="791"/>
        <v>0</v>
      </c>
      <c r="KI103" s="200">
        <f t="shared" si="792"/>
        <v>0</v>
      </c>
      <c r="KJ103" s="200" t="e">
        <f t="shared" si="793"/>
        <v>#N/A</v>
      </c>
      <c r="KK103" s="210">
        <f t="shared" si="794"/>
        <v>0</v>
      </c>
      <c r="KL103" s="202">
        <f t="shared" si="795"/>
        <v>0</v>
      </c>
      <c r="KO103" s="230"/>
      <c r="KP103" s="171"/>
      <c r="KQ103" s="212"/>
      <c r="KR103" s="228"/>
      <c r="KS103" s="207"/>
      <c r="KT103" s="229"/>
      <c r="KU103" s="209"/>
      <c r="KV103" s="209" t="e">
        <f t="shared" si="796"/>
        <v>#N/A</v>
      </c>
      <c r="KW103" s="199" t="e">
        <f t="shared" si="797"/>
        <v>#N/A</v>
      </c>
      <c r="KX103" s="200" t="e">
        <f t="shared" si="798"/>
        <v>#N/A</v>
      </c>
      <c r="KY103" s="200">
        <f t="shared" si="799"/>
        <v>0</v>
      </c>
      <c r="KZ103" s="200">
        <f t="shared" si="800"/>
        <v>0</v>
      </c>
      <c r="LA103" s="200" t="e">
        <f t="shared" si="801"/>
        <v>#N/A</v>
      </c>
      <c r="LB103" s="210">
        <f t="shared" si="802"/>
        <v>0</v>
      </c>
      <c r="LC103" s="202">
        <f t="shared" si="803"/>
        <v>0</v>
      </c>
      <c r="LF103" s="230"/>
      <c r="LG103" s="171"/>
      <c r="LH103" s="212"/>
      <c r="LI103" s="228"/>
      <c r="LJ103" s="207"/>
      <c r="LK103" s="229"/>
      <c r="LL103" s="209"/>
      <c r="LM103" s="209" t="e">
        <f t="shared" si="804"/>
        <v>#N/A</v>
      </c>
      <c r="LN103" s="199" t="e">
        <f t="shared" si="805"/>
        <v>#N/A</v>
      </c>
      <c r="LO103" s="200" t="e">
        <f t="shared" si="806"/>
        <v>#N/A</v>
      </c>
      <c r="LP103" s="200">
        <f t="shared" si="807"/>
        <v>0</v>
      </c>
      <c r="LQ103" s="200">
        <f t="shared" si="808"/>
        <v>0</v>
      </c>
      <c r="LR103" s="200" t="e">
        <f t="shared" si="809"/>
        <v>#N/A</v>
      </c>
      <c r="LS103" s="210">
        <f t="shared" si="810"/>
        <v>0</v>
      </c>
      <c r="LT103" s="202">
        <f t="shared" si="811"/>
        <v>0</v>
      </c>
      <c r="LW103" s="230"/>
      <c r="LX103" s="171"/>
      <c r="LY103" s="212"/>
      <c r="LZ103" s="228"/>
      <c r="MA103" s="207"/>
      <c r="MB103" s="229"/>
      <c r="MC103" s="209"/>
      <c r="MD103" s="209" t="e">
        <f t="shared" si="812"/>
        <v>#N/A</v>
      </c>
      <c r="ME103" s="199" t="e">
        <f t="shared" si="813"/>
        <v>#N/A</v>
      </c>
      <c r="MF103" s="200" t="e">
        <f t="shared" si="814"/>
        <v>#N/A</v>
      </c>
      <c r="MG103" s="200">
        <f t="shared" si="815"/>
        <v>0</v>
      </c>
      <c r="MH103" s="200">
        <f t="shared" si="816"/>
        <v>0</v>
      </c>
      <c r="MI103" s="200" t="e">
        <f t="shared" si="817"/>
        <v>#N/A</v>
      </c>
      <c r="MJ103" s="210">
        <f t="shared" si="818"/>
        <v>0</v>
      </c>
      <c r="MK103" s="202">
        <f t="shared" si="819"/>
        <v>0</v>
      </c>
      <c r="MN103" s="230"/>
      <c r="MO103" s="171"/>
      <c r="MP103" s="212"/>
      <c r="MQ103" s="228"/>
      <c r="MR103" s="207"/>
      <c r="MS103" s="229"/>
      <c r="MT103" s="209"/>
      <c r="MU103" s="209" t="e">
        <f t="shared" si="820"/>
        <v>#N/A</v>
      </c>
      <c r="MV103" s="199" t="e">
        <f t="shared" si="821"/>
        <v>#N/A</v>
      </c>
      <c r="MW103" s="200" t="e">
        <f t="shared" si="822"/>
        <v>#N/A</v>
      </c>
      <c r="MX103" s="200">
        <f t="shared" si="823"/>
        <v>0</v>
      </c>
      <c r="MY103" s="200">
        <f t="shared" si="824"/>
        <v>0</v>
      </c>
      <c r="MZ103" s="200" t="e">
        <f t="shared" si="825"/>
        <v>#N/A</v>
      </c>
      <c r="NA103" s="210">
        <f t="shared" si="826"/>
        <v>0</v>
      </c>
      <c r="NB103" s="202">
        <f t="shared" si="827"/>
        <v>0</v>
      </c>
      <c r="NE103" s="230"/>
      <c r="NF103" s="171"/>
      <c r="NG103" s="212"/>
      <c r="NH103" s="228"/>
      <c r="NI103" s="207"/>
      <c r="NJ103" s="229"/>
      <c r="NK103" s="209"/>
      <c r="NL103" s="209" t="e">
        <f t="shared" si="828"/>
        <v>#N/A</v>
      </c>
      <c r="NM103" s="199" t="e">
        <f t="shared" si="829"/>
        <v>#N/A</v>
      </c>
      <c r="NN103" s="200" t="e">
        <f t="shared" si="830"/>
        <v>#N/A</v>
      </c>
      <c r="NO103" s="200">
        <f t="shared" si="831"/>
        <v>0</v>
      </c>
      <c r="NP103" s="200">
        <f t="shared" si="832"/>
        <v>0</v>
      </c>
      <c r="NQ103" s="200" t="e">
        <f t="shared" si="833"/>
        <v>#N/A</v>
      </c>
      <c r="NR103" s="210">
        <f t="shared" si="834"/>
        <v>0</v>
      </c>
      <c r="NS103" s="202">
        <f t="shared" si="835"/>
        <v>0</v>
      </c>
      <c r="NV103" s="230"/>
      <c r="NW103" s="171"/>
      <c r="NX103" s="212"/>
      <c r="NY103" s="228"/>
      <c r="NZ103" s="207"/>
      <c r="OA103" s="229"/>
      <c r="OB103" s="209"/>
      <c r="OC103" s="209" t="e">
        <f t="shared" si="836"/>
        <v>#N/A</v>
      </c>
      <c r="OD103" s="199" t="e">
        <f t="shared" si="837"/>
        <v>#N/A</v>
      </c>
      <c r="OE103" s="200" t="e">
        <f t="shared" si="838"/>
        <v>#N/A</v>
      </c>
      <c r="OF103" s="200">
        <f t="shared" si="839"/>
        <v>0</v>
      </c>
      <c r="OG103" s="200">
        <f t="shared" si="840"/>
        <v>0</v>
      </c>
      <c r="OH103" s="200" t="e">
        <f t="shared" si="841"/>
        <v>#N/A</v>
      </c>
      <c r="OI103" s="210">
        <f t="shared" si="842"/>
        <v>0</v>
      </c>
      <c r="OJ103" s="202">
        <f t="shared" si="843"/>
        <v>0</v>
      </c>
      <c r="OM103" s="230"/>
      <c r="ON103" s="171"/>
      <c r="OO103" s="212"/>
      <c r="OP103" s="228"/>
      <c r="OQ103" s="207"/>
      <c r="OR103" s="229"/>
      <c r="OS103" s="209"/>
      <c r="OT103" s="209" t="e">
        <f t="shared" si="844"/>
        <v>#N/A</v>
      </c>
      <c r="OU103" s="199" t="e">
        <f t="shared" si="845"/>
        <v>#N/A</v>
      </c>
      <c r="OV103" s="200" t="e">
        <f t="shared" si="846"/>
        <v>#N/A</v>
      </c>
      <c r="OW103" s="200">
        <f t="shared" si="847"/>
        <v>0</v>
      </c>
      <c r="OX103" s="200">
        <f t="shared" si="848"/>
        <v>0</v>
      </c>
      <c r="OY103" s="200" t="e">
        <f t="shared" si="849"/>
        <v>#N/A</v>
      </c>
      <c r="OZ103" s="210">
        <f t="shared" si="850"/>
        <v>0</v>
      </c>
      <c r="PA103" s="202">
        <f t="shared" si="851"/>
        <v>0</v>
      </c>
      <c r="PD103" s="230"/>
      <c r="PE103" s="171"/>
      <c r="PF103" s="212"/>
      <c r="PG103" s="228"/>
      <c r="PH103" s="207"/>
      <c r="PI103" s="229"/>
      <c r="PJ103" s="209"/>
      <c r="PK103" s="209" t="e">
        <f t="shared" si="852"/>
        <v>#N/A</v>
      </c>
      <c r="PL103" s="199" t="e">
        <f t="shared" si="853"/>
        <v>#N/A</v>
      </c>
      <c r="PM103" s="200" t="e">
        <f t="shared" si="854"/>
        <v>#N/A</v>
      </c>
      <c r="PN103" s="200">
        <f t="shared" si="855"/>
        <v>0</v>
      </c>
      <c r="PO103" s="200">
        <f t="shared" si="856"/>
        <v>0</v>
      </c>
      <c r="PP103" s="200" t="e">
        <f t="shared" si="857"/>
        <v>#N/A</v>
      </c>
      <c r="PQ103" s="210">
        <f t="shared" si="858"/>
        <v>0</v>
      </c>
      <c r="PR103" s="202">
        <f t="shared" si="859"/>
        <v>0</v>
      </c>
      <c r="PU103" s="230"/>
      <c r="PV103" s="171"/>
      <c r="PW103" s="212"/>
      <c r="PX103" s="228"/>
      <c r="PY103" s="207"/>
      <c r="PZ103" s="229"/>
      <c r="QA103" s="209"/>
      <c r="QB103" s="209" t="e">
        <f t="shared" si="860"/>
        <v>#N/A</v>
      </c>
      <c r="QC103" s="199" t="e">
        <f t="shared" si="861"/>
        <v>#N/A</v>
      </c>
      <c r="QD103" s="200" t="e">
        <f t="shared" si="862"/>
        <v>#N/A</v>
      </c>
      <c r="QE103" s="200">
        <f t="shared" si="863"/>
        <v>0</v>
      </c>
      <c r="QF103" s="200">
        <f t="shared" si="864"/>
        <v>0</v>
      </c>
      <c r="QG103" s="200" t="e">
        <f t="shared" si="865"/>
        <v>#N/A</v>
      </c>
      <c r="QH103" s="210">
        <f t="shared" si="866"/>
        <v>0</v>
      </c>
      <c r="QI103" s="202">
        <f t="shared" si="867"/>
        <v>0</v>
      </c>
      <c r="QL103" s="230"/>
      <c r="QM103" s="171"/>
      <c r="QN103" s="212"/>
      <c r="QO103" s="228"/>
      <c r="QP103" s="207"/>
      <c r="QQ103" s="229"/>
      <c r="QR103" s="209"/>
      <c r="QS103" s="209" t="e">
        <f t="shared" si="868"/>
        <v>#N/A</v>
      </c>
      <c r="QT103" s="199" t="e">
        <f t="shared" si="869"/>
        <v>#N/A</v>
      </c>
      <c r="QU103" s="200" t="e">
        <f t="shared" si="870"/>
        <v>#N/A</v>
      </c>
      <c r="QV103" s="200">
        <f t="shared" si="871"/>
        <v>0</v>
      </c>
      <c r="QW103" s="200">
        <f t="shared" si="872"/>
        <v>0</v>
      </c>
      <c r="QX103" s="200" t="e">
        <f t="shared" si="873"/>
        <v>#N/A</v>
      </c>
      <c r="QY103" s="210">
        <f t="shared" si="874"/>
        <v>0</v>
      </c>
      <c r="QZ103" s="202">
        <f t="shared" si="875"/>
        <v>0</v>
      </c>
      <c r="RC103" s="230"/>
      <c r="RD103" s="171"/>
      <c r="RE103" s="212"/>
      <c r="RF103" s="228"/>
      <c r="RG103" s="207"/>
      <c r="RH103" s="229"/>
      <c r="RI103" s="209"/>
      <c r="RJ103" s="209" t="e">
        <f t="shared" si="876"/>
        <v>#N/A</v>
      </c>
      <c r="RK103" s="199" t="e">
        <f t="shared" si="877"/>
        <v>#N/A</v>
      </c>
      <c r="RL103" s="200" t="e">
        <f t="shared" si="878"/>
        <v>#N/A</v>
      </c>
      <c r="RM103" s="200">
        <f t="shared" si="879"/>
        <v>0</v>
      </c>
      <c r="RN103" s="200">
        <f t="shared" si="880"/>
        <v>0</v>
      </c>
      <c r="RO103" s="200" t="e">
        <f t="shared" si="881"/>
        <v>#N/A</v>
      </c>
      <c r="RP103" s="210">
        <f t="shared" si="882"/>
        <v>0</v>
      </c>
      <c r="RQ103" s="202">
        <f t="shared" si="883"/>
        <v>0</v>
      </c>
      <c r="RT103" s="230"/>
      <c r="RU103" s="171"/>
      <c r="RV103" s="212"/>
      <c r="RW103" s="228"/>
      <c r="RX103" s="207"/>
      <c r="RY103" s="229"/>
      <c r="RZ103" s="209"/>
      <c r="SA103" s="209" t="e">
        <f t="shared" si="884"/>
        <v>#N/A</v>
      </c>
      <c r="SB103" s="199" t="e">
        <f t="shared" si="885"/>
        <v>#N/A</v>
      </c>
      <c r="SC103" s="200" t="e">
        <f t="shared" si="886"/>
        <v>#N/A</v>
      </c>
      <c r="SD103" s="200">
        <f t="shared" si="887"/>
        <v>0</v>
      </c>
      <c r="SE103" s="200">
        <f t="shared" si="888"/>
        <v>0</v>
      </c>
      <c r="SF103" s="200" t="e">
        <f t="shared" si="889"/>
        <v>#N/A</v>
      </c>
      <c r="SG103" s="210">
        <f t="shared" si="890"/>
        <v>0</v>
      </c>
      <c r="SH103" s="202">
        <f t="shared" si="891"/>
        <v>0</v>
      </c>
      <c r="SK103" s="230"/>
      <c r="SL103" s="171"/>
      <c r="SM103" s="212"/>
      <c r="SN103" s="228"/>
      <c r="SO103" s="207"/>
      <c r="SP103" s="229"/>
      <c r="SQ103" s="209"/>
      <c r="SR103" s="209" t="e">
        <f t="shared" si="892"/>
        <v>#N/A</v>
      </c>
      <c r="SS103" s="199" t="e">
        <f t="shared" si="893"/>
        <v>#N/A</v>
      </c>
      <c r="ST103" s="200" t="e">
        <f t="shared" si="894"/>
        <v>#N/A</v>
      </c>
      <c r="SU103" s="200">
        <f t="shared" si="895"/>
        <v>0</v>
      </c>
      <c r="SV103" s="200">
        <f t="shared" si="896"/>
        <v>0</v>
      </c>
      <c r="SW103" s="200" t="e">
        <f t="shared" si="897"/>
        <v>#N/A</v>
      </c>
      <c r="SX103" s="210">
        <f t="shared" si="898"/>
        <v>0</v>
      </c>
      <c r="SY103" s="202">
        <f t="shared" si="899"/>
        <v>0</v>
      </c>
    </row>
    <row r="104" spans="2:519" ht="81" customHeight="1" thickTop="1" thickBot="1">
      <c r="B104" s="203" t="s">
        <v>215</v>
      </c>
      <c r="C104" s="240" t="s">
        <v>174</v>
      </c>
      <c r="D104" s="171" t="s">
        <v>323</v>
      </c>
      <c r="E104" s="212" t="s">
        <v>222</v>
      </c>
      <c r="F104" s="228">
        <v>1</v>
      </c>
      <c r="G104" s="207">
        <v>0</v>
      </c>
      <c r="H104" s="229">
        <f>G104*F104</f>
        <v>0</v>
      </c>
      <c r="I104" s="646"/>
      <c r="L104" s="375" t="s">
        <v>215</v>
      </c>
      <c r="M104" s="414">
        <v>9.8000000000000007</v>
      </c>
      <c r="N104" s="415" t="s">
        <v>323</v>
      </c>
      <c r="O104" s="383" t="s">
        <v>222</v>
      </c>
      <c r="P104" s="401">
        <v>1</v>
      </c>
      <c r="Q104" s="380">
        <v>90000</v>
      </c>
      <c r="R104" s="402">
        <f>Q104*P104</f>
        <v>90000</v>
      </c>
      <c r="S104" s="162">
        <f t="shared" si="1120"/>
        <v>1</v>
      </c>
      <c r="T104" s="190">
        <f t="shared" si="756"/>
        <v>1</v>
      </c>
      <c r="U104" s="190">
        <f t="shared" si="763"/>
        <v>1</v>
      </c>
      <c r="V104" s="190">
        <f t="shared" si="757"/>
        <v>1</v>
      </c>
      <c r="W104" s="190">
        <f t="shared" si="758"/>
        <v>1</v>
      </c>
      <c r="X104" s="200">
        <f t="shared" si="759"/>
        <v>1</v>
      </c>
      <c r="Y104" s="210">
        <f t="shared" si="760"/>
        <v>90000</v>
      </c>
      <c r="Z104" s="202">
        <f t="shared" si="761"/>
        <v>0</v>
      </c>
      <c r="AA104" s="185"/>
      <c r="AB104" s="185"/>
      <c r="AC104" s="375" t="s">
        <v>215</v>
      </c>
      <c r="AD104" s="414" t="s">
        <v>174</v>
      </c>
      <c r="AE104" s="415" t="s">
        <v>323</v>
      </c>
      <c r="AF104" s="383" t="s">
        <v>222</v>
      </c>
      <c r="AG104" s="401">
        <v>1</v>
      </c>
      <c r="AH104" s="380">
        <v>80303</v>
      </c>
      <c r="AI104" s="402">
        <f>AH104*AG104</f>
        <v>80303</v>
      </c>
      <c r="AJ104" s="162">
        <f t="shared" si="1121"/>
        <v>1</v>
      </c>
      <c r="AK104" s="190">
        <f t="shared" si="1122"/>
        <v>1</v>
      </c>
      <c r="AL104" s="190">
        <f t="shared" si="1123"/>
        <v>1</v>
      </c>
      <c r="AM104" s="190">
        <f t="shared" si="1124"/>
        <v>1</v>
      </c>
      <c r="AN104" s="190">
        <f t="shared" si="1125"/>
        <v>1</v>
      </c>
      <c r="AO104" s="200">
        <f t="shared" si="1126"/>
        <v>1</v>
      </c>
      <c r="AP104" s="210">
        <f t="shared" si="1127"/>
        <v>80303</v>
      </c>
      <c r="AQ104" s="202">
        <f t="shared" si="1128"/>
        <v>0</v>
      </c>
      <c r="AR104" s="185"/>
      <c r="AS104" s="185"/>
      <c r="AT104" s="461" t="s">
        <v>215</v>
      </c>
      <c r="AU104" s="509" t="s">
        <v>174</v>
      </c>
      <c r="AV104" s="171" t="s">
        <v>323</v>
      </c>
      <c r="AW104" s="453" t="s">
        <v>222</v>
      </c>
      <c r="AX104" s="464">
        <v>1</v>
      </c>
      <c r="AY104" s="455">
        <v>52000</v>
      </c>
      <c r="AZ104" s="466">
        <f>AY104*AX104</f>
        <v>52000</v>
      </c>
      <c r="BA104" s="162">
        <f t="shared" si="1129"/>
        <v>1</v>
      </c>
      <c r="BB104" s="190">
        <f t="shared" si="1130"/>
        <v>1</v>
      </c>
      <c r="BC104" s="190">
        <f t="shared" si="1131"/>
        <v>1</v>
      </c>
      <c r="BD104" s="190">
        <f t="shared" si="1132"/>
        <v>1</v>
      </c>
      <c r="BE104" s="190">
        <f t="shared" si="1133"/>
        <v>1</v>
      </c>
      <c r="BF104" s="200">
        <f t="shared" si="1134"/>
        <v>1</v>
      </c>
      <c r="BG104" s="210">
        <f t="shared" si="1135"/>
        <v>52000</v>
      </c>
      <c r="BH104" s="202">
        <f t="shared" si="1136"/>
        <v>0</v>
      </c>
      <c r="BK104" s="461" t="s">
        <v>215</v>
      </c>
      <c r="BL104" s="544" t="s">
        <v>174</v>
      </c>
      <c r="BM104" s="545" t="s">
        <v>323</v>
      </c>
      <c r="BN104" s="383" t="s">
        <v>222</v>
      </c>
      <c r="BO104" s="536">
        <v>1</v>
      </c>
      <c r="BP104" s="380">
        <v>93595.65</v>
      </c>
      <c r="BQ104" s="537">
        <f>BP104*BO104</f>
        <v>93595.65</v>
      </c>
      <c r="BR104" s="162">
        <f t="shared" si="1137"/>
        <v>1</v>
      </c>
      <c r="BS104" s="190">
        <f t="shared" si="1138"/>
        <v>1</v>
      </c>
      <c r="BT104" s="190">
        <f t="shared" si="1139"/>
        <v>1</v>
      </c>
      <c r="BU104" s="190">
        <f t="shared" si="1140"/>
        <v>1</v>
      </c>
      <c r="BV104" s="190">
        <f t="shared" si="1141"/>
        <v>1</v>
      </c>
      <c r="BW104" s="200">
        <f t="shared" si="1142"/>
        <v>1</v>
      </c>
      <c r="BX104" s="210">
        <f t="shared" si="1143"/>
        <v>93596</v>
      </c>
      <c r="BY104" s="202">
        <f t="shared" si="1144"/>
        <v>-0.35000000000582077</v>
      </c>
      <c r="CB104" s="461" t="s">
        <v>215</v>
      </c>
      <c r="CC104" s="544" t="s">
        <v>174</v>
      </c>
      <c r="CD104" s="545" t="s">
        <v>323</v>
      </c>
      <c r="CE104" s="383" t="s">
        <v>222</v>
      </c>
      <c r="CF104" s="536">
        <v>1</v>
      </c>
      <c r="CG104" s="380">
        <v>85000</v>
      </c>
      <c r="CH104" s="537">
        <f>CG104*CF104</f>
        <v>85000</v>
      </c>
      <c r="CI104" s="162">
        <f t="shared" si="1145"/>
        <v>1</v>
      </c>
      <c r="CJ104" s="190">
        <f t="shared" si="1146"/>
        <v>1</v>
      </c>
      <c r="CK104" s="190">
        <f t="shared" si="1147"/>
        <v>1</v>
      </c>
      <c r="CL104" s="190">
        <f t="shared" si="1148"/>
        <v>1</v>
      </c>
      <c r="CM104" s="190">
        <f t="shared" si="1149"/>
        <v>1</v>
      </c>
      <c r="CN104" s="200">
        <f t="shared" si="1150"/>
        <v>1</v>
      </c>
      <c r="CO104" s="210">
        <f t="shared" si="1151"/>
        <v>85000</v>
      </c>
      <c r="CP104" s="202">
        <f t="shared" si="1152"/>
        <v>0</v>
      </c>
      <c r="CS104" s="461" t="s">
        <v>215</v>
      </c>
      <c r="CT104" s="544" t="s">
        <v>174</v>
      </c>
      <c r="CU104" s="545" t="s">
        <v>323</v>
      </c>
      <c r="CV104" s="383" t="s">
        <v>222</v>
      </c>
      <c r="CW104" s="536">
        <v>1</v>
      </c>
      <c r="CX104" s="565">
        <v>63926</v>
      </c>
      <c r="CY104" s="537">
        <f>CX104*CW104</f>
        <v>63926</v>
      </c>
      <c r="CZ104" s="162">
        <f t="shared" si="1153"/>
        <v>1</v>
      </c>
      <c r="DA104" s="190">
        <f t="shared" si="1154"/>
        <v>1</v>
      </c>
      <c r="DB104" s="190">
        <f t="shared" si="1155"/>
        <v>1</v>
      </c>
      <c r="DC104" s="190">
        <f t="shared" si="1156"/>
        <v>1</v>
      </c>
      <c r="DD104" s="190">
        <f t="shared" si="1157"/>
        <v>1</v>
      </c>
      <c r="DE104" s="200">
        <f t="shared" si="1158"/>
        <v>1</v>
      </c>
      <c r="DF104" s="210">
        <f t="shared" si="1159"/>
        <v>63926</v>
      </c>
      <c r="DG104" s="202">
        <f t="shared" si="1160"/>
        <v>0</v>
      </c>
      <c r="DJ104" s="461" t="s">
        <v>215</v>
      </c>
      <c r="DK104" s="544" t="s">
        <v>174</v>
      </c>
      <c r="DL104" s="545" t="s">
        <v>323</v>
      </c>
      <c r="DM104" s="383" t="s">
        <v>222</v>
      </c>
      <c r="DN104" s="536">
        <v>1</v>
      </c>
      <c r="DO104" s="380">
        <v>96346.716</v>
      </c>
      <c r="DP104" s="537">
        <f>DO104*DN104</f>
        <v>96346.716</v>
      </c>
      <c r="DQ104" s="162">
        <f t="shared" si="1161"/>
        <v>1</v>
      </c>
      <c r="DR104" s="190">
        <f t="shared" si="1162"/>
        <v>1</v>
      </c>
      <c r="DS104" s="190">
        <f t="shared" si="1163"/>
        <v>1</v>
      </c>
      <c r="DT104" s="190">
        <f t="shared" si="1164"/>
        <v>1</v>
      </c>
      <c r="DU104" s="190">
        <f t="shared" si="1165"/>
        <v>1</v>
      </c>
      <c r="DV104" s="200">
        <f t="shared" si="1166"/>
        <v>1</v>
      </c>
      <c r="DW104" s="210">
        <f t="shared" si="1167"/>
        <v>96347</v>
      </c>
      <c r="DX104" s="202">
        <f t="shared" si="1168"/>
        <v>-0.28399999999965075</v>
      </c>
      <c r="EA104" s="461" t="s">
        <v>215</v>
      </c>
      <c r="EB104" s="544" t="s">
        <v>174</v>
      </c>
      <c r="EC104" s="545" t="s">
        <v>323</v>
      </c>
      <c r="ED104" s="383" t="s">
        <v>222</v>
      </c>
      <c r="EE104" s="536">
        <v>1</v>
      </c>
      <c r="EF104" s="380">
        <v>69500</v>
      </c>
      <c r="EG104" s="381">
        <f t="shared" si="762"/>
        <v>69500</v>
      </c>
      <c r="EH104" s="162">
        <f t="shared" si="1169"/>
        <v>1</v>
      </c>
      <c r="EI104" s="190">
        <f t="shared" si="1170"/>
        <v>1</v>
      </c>
      <c r="EJ104" s="190">
        <f t="shared" si="1171"/>
        <v>1</v>
      </c>
      <c r="EK104" s="190">
        <f t="shared" si="1172"/>
        <v>1</v>
      </c>
      <c r="EL104" s="190">
        <f t="shared" si="1173"/>
        <v>1</v>
      </c>
      <c r="EM104" s="200">
        <f t="shared" si="1174"/>
        <v>1</v>
      </c>
      <c r="EN104" s="210">
        <f t="shared" si="1175"/>
        <v>69500</v>
      </c>
      <c r="EO104" s="202">
        <f t="shared" si="1176"/>
        <v>0</v>
      </c>
      <c r="ER104" s="461" t="s">
        <v>215</v>
      </c>
      <c r="ES104" s="544" t="s">
        <v>174</v>
      </c>
      <c r="ET104" s="545" t="s">
        <v>323</v>
      </c>
      <c r="EU104" s="383" t="s">
        <v>222</v>
      </c>
      <c r="EV104" s="536">
        <v>1</v>
      </c>
      <c r="EW104" s="380">
        <v>93130</v>
      </c>
      <c r="EX104" s="537">
        <f>EW104*EV104</f>
        <v>93130</v>
      </c>
      <c r="EY104" s="162">
        <f t="shared" si="1177"/>
        <v>1</v>
      </c>
      <c r="EZ104" s="190">
        <f t="shared" si="1178"/>
        <v>1</v>
      </c>
      <c r="FA104" s="190">
        <f t="shared" si="1179"/>
        <v>1</v>
      </c>
      <c r="FB104" s="190">
        <f t="shared" si="1180"/>
        <v>1</v>
      </c>
      <c r="FC104" s="190">
        <f t="shared" si="1181"/>
        <v>1</v>
      </c>
      <c r="FD104" s="200">
        <f t="shared" si="1182"/>
        <v>1</v>
      </c>
      <c r="FE104" s="210">
        <f t="shared" si="1183"/>
        <v>93130</v>
      </c>
      <c r="FF104" s="202">
        <f t="shared" si="1184"/>
        <v>0</v>
      </c>
      <c r="FI104" s="461" t="s">
        <v>215</v>
      </c>
      <c r="FJ104" s="544" t="s">
        <v>174</v>
      </c>
      <c r="FK104" s="545" t="s">
        <v>323</v>
      </c>
      <c r="FL104" s="383" t="s">
        <v>222</v>
      </c>
      <c r="FM104" s="536">
        <v>1</v>
      </c>
      <c r="FN104" s="380">
        <v>76005</v>
      </c>
      <c r="FO104" s="537">
        <f>FN104*FM104</f>
        <v>76005</v>
      </c>
      <c r="FP104" s="162">
        <f t="shared" si="1185"/>
        <v>1</v>
      </c>
      <c r="FQ104" s="190">
        <f t="shared" si="1186"/>
        <v>1</v>
      </c>
      <c r="FR104" s="190">
        <f t="shared" si="1187"/>
        <v>1</v>
      </c>
      <c r="FS104" s="190">
        <f t="shared" si="1188"/>
        <v>1</v>
      </c>
      <c r="FT104" s="190">
        <f t="shared" si="1189"/>
        <v>1</v>
      </c>
      <c r="FU104" s="200">
        <f t="shared" si="1190"/>
        <v>1</v>
      </c>
      <c r="FV104" s="210">
        <f t="shared" si="1191"/>
        <v>76005</v>
      </c>
      <c r="FW104" s="202">
        <f t="shared" si="1192"/>
        <v>0</v>
      </c>
      <c r="FZ104" s="461" t="s">
        <v>215</v>
      </c>
      <c r="GA104" s="544" t="s">
        <v>174</v>
      </c>
      <c r="GB104" s="545" t="s">
        <v>323</v>
      </c>
      <c r="GC104" s="383" t="s">
        <v>222</v>
      </c>
      <c r="GD104" s="536">
        <v>1</v>
      </c>
      <c r="GE104" s="582">
        <v>94223</v>
      </c>
      <c r="GF104" s="537">
        <f>GE104*GD104</f>
        <v>94223</v>
      </c>
      <c r="GG104" s="162">
        <f t="shared" si="1193"/>
        <v>1</v>
      </c>
      <c r="GH104" s="190">
        <f t="shared" si="1194"/>
        <v>1</v>
      </c>
      <c r="GI104" s="190">
        <f t="shared" si="1195"/>
        <v>1</v>
      </c>
      <c r="GJ104" s="190">
        <f t="shared" si="1196"/>
        <v>1</v>
      </c>
      <c r="GK104" s="190">
        <f t="shared" si="1197"/>
        <v>1</v>
      </c>
      <c r="GL104" s="200">
        <f t="shared" si="1198"/>
        <v>1</v>
      </c>
      <c r="GM104" s="210">
        <f t="shared" si="1199"/>
        <v>94223</v>
      </c>
      <c r="GN104" s="202">
        <f t="shared" si="1200"/>
        <v>0</v>
      </c>
      <c r="GQ104" s="461" t="s">
        <v>215</v>
      </c>
      <c r="GR104" s="544" t="s">
        <v>174</v>
      </c>
      <c r="GS104" s="545" t="s">
        <v>323</v>
      </c>
      <c r="GT104" s="383" t="s">
        <v>222</v>
      </c>
      <c r="GU104" s="536">
        <v>1</v>
      </c>
      <c r="GV104" s="380">
        <v>68000</v>
      </c>
      <c r="GW104" s="537">
        <f>GV104*GU104</f>
        <v>68000</v>
      </c>
      <c r="GX104" s="162">
        <f t="shared" si="1201"/>
        <v>1</v>
      </c>
      <c r="GY104" s="190">
        <f t="shared" si="1202"/>
        <v>1</v>
      </c>
      <c r="GZ104" s="190">
        <f t="shared" si="1203"/>
        <v>1</v>
      </c>
      <c r="HA104" s="190">
        <f t="shared" si="1204"/>
        <v>1</v>
      </c>
      <c r="HB104" s="190">
        <f t="shared" si="1205"/>
        <v>1</v>
      </c>
      <c r="HC104" s="200">
        <f t="shared" si="1206"/>
        <v>1</v>
      </c>
      <c r="HD104" s="210">
        <f t="shared" si="1207"/>
        <v>68000</v>
      </c>
      <c r="HE104" s="202">
        <f t="shared" si="1208"/>
        <v>0</v>
      </c>
      <c r="HH104" s="461" t="s">
        <v>215</v>
      </c>
      <c r="HI104" s="544" t="s">
        <v>174</v>
      </c>
      <c r="HJ104" s="545" t="s">
        <v>323</v>
      </c>
      <c r="HK104" s="383" t="s">
        <v>222</v>
      </c>
      <c r="HL104" s="536">
        <v>1</v>
      </c>
      <c r="HM104" s="380">
        <v>102599.99999999999</v>
      </c>
      <c r="HN104" s="537">
        <f>HM104*HL104</f>
        <v>102599.99999999999</v>
      </c>
      <c r="HO104" s="162">
        <f t="shared" si="1209"/>
        <v>1</v>
      </c>
      <c r="HP104" s="190">
        <f t="shared" si="1210"/>
        <v>1</v>
      </c>
      <c r="HQ104" s="190">
        <f t="shared" si="1211"/>
        <v>1</v>
      </c>
      <c r="HR104" s="190">
        <f t="shared" si="1212"/>
        <v>1</v>
      </c>
      <c r="HS104" s="190">
        <f t="shared" si="1213"/>
        <v>1</v>
      </c>
      <c r="HT104" s="200">
        <f t="shared" si="1214"/>
        <v>1</v>
      </c>
      <c r="HU104" s="210">
        <f t="shared" si="1215"/>
        <v>102600</v>
      </c>
      <c r="HV104" s="202">
        <f t="shared" si="1216"/>
        <v>0</v>
      </c>
      <c r="HY104" s="230"/>
      <c r="HZ104" s="171"/>
      <c r="IA104" s="212"/>
      <c r="IB104" s="228"/>
      <c r="IC104" s="207"/>
      <c r="ID104" s="229"/>
      <c r="IE104" s="209"/>
      <c r="IF104" s="209" t="e">
        <f t="shared" si="764"/>
        <v>#N/A</v>
      </c>
      <c r="IG104" s="199" t="e">
        <f t="shared" si="765"/>
        <v>#N/A</v>
      </c>
      <c r="IH104" s="200" t="e">
        <f t="shared" si="766"/>
        <v>#N/A</v>
      </c>
      <c r="II104" s="200">
        <f t="shared" si="767"/>
        <v>0</v>
      </c>
      <c r="IJ104" s="200">
        <f t="shared" si="768"/>
        <v>0</v>
      </c>
      <c r="IK104" s="200" t="e">
        <f t="shared" si="769"/>
        <v>#N/A</v>
      </c>
      <c r="IL104" s="210">
        <f t="shared" si="770"/>
        <v>0</v>
      </c>
      <c r="IM104" s="202">
        <f t="shared" si="771"/>
        <v>0</v>
      </c>
      <c r="IP104" s="230"/>
      <c r="IQ104" s="171"/>
      <c r="IR104" s="212"/>
      <c r="IS104" s="228"/>
      <c r="IT104" s="207"/>
      <c r="IU104" s="229"/>
      <c r="IV104" s="209"/>
      <c r="IW104" s="209" t="e">
        <f t="shared" si="772"/>
        <v>#N/A</v>
      </c>
      <c r="IX104" s="199" t="e">
        <f t="shared" si="773"/>
        <v>#N/A</v>
      </c>
      <c r="IY104" s="200" t="e">
        <f t="shared" si="774"/>
        <v>#N/A</v>
      </c>
      <c r="IZ104" s="200">
        <f t="shared" si="775"/>
        <v>0</v>
      </c>
      <c r="JA104" s="200">
        <f t="shared" si="776"/>
        <v>0</v>
      </c>
      <c r="JB104" s="200" t="e">
        <f t="shared" si="777"/>
        <v>#N/A</v>
      </c>
      <c r="JC104" s="210">
        <f t="shared" si="778"/>
        <v>0</v>
      </c>
      <c r="JD104" s="202">
        <f t="shared" si="779"/>
        <v>0</v>
      </c>
      <c r="JG104" s="230"/>
      <c r="JH104" s="171"/>
      <c r="JI104" s="212"/>
      <c r="JJ104" s="228"/>
      <c r="JK104" s="207"/>
      <c r="JL104" s="229"/>
      <c r="JM104" s="209"/>
      <c r="JN104" s="209" t="e">
        <f t="shared" si="780"/>
        <v>#N/A</v>
      </c>
      <c r="JO104" s="199" t="e">
        <f t="shared" si="781"/>
        <v>#N/A</v>
      </c>
      <c r="JP104" s="200" t="e">
        <f t="shared" si="782"/>
        <v>#N/A</v>
      </c>
      <c r="JQ104" s="200">
        <f t="shared" si="783"/>
        <v>0</v>
      </c>
      <c r="JR104" s="200">
        <f t="shared" si="784"/>
        <v>0</v>
      </c>
      <c r="JS104" s="200" t="e">
        <f t="shared" si="785"/>
        <v>#N/A</v>
      </c>
      <c r="JT104" s="210">
        <f t="shared" si="786"/>
        <v>0</v>
      </c>
      <c r="JU104" s="202">
        <f t="shared" si="787"/>
        <v>0</v>
      </c>
      <c r="JX104" s="230"/>
      <c r="JY104" s="171"/>
      <c r="JZ104" s="212"/>
      <c r="KA104" s="228"/>
      <c r="KB104" s="207"/>
      <c r="KC104" s="229"/>
      <c r="KD104" s="209"/>
      <c r="KE104" s="209" t="e">
        <f t="shared" si="788"/>
        <v>#N/A</v>
      </c>
      <c r="KF104" s="199" t="e">
        <f t="shared" si="789"/>
        <v>#N/A</v>
      </c>
      <c r="KG104" s="200" t="e">
        <f t="shared" si="790"/>
        <v>#N/A</v>
      </c>
      <c r="KH104" s="200">
        <f t="shared" si="791"/>
        <v>0</v>
      </c>
      <c r="KI104" s="200">
        <f t="shared" si="792"/>
        <v>0</v>
      </c>
      <c r="KJ104" s="200" t="e">
        <f t="shared" si="793"/>
        <v>#N/A</v>
      </c>
      <c r="KK104" s="210">
        <f t="shared" si="794"/>
        <v>0</v>
      </c>
      <c r="KL104" s="202">
        <f t="shared" si="795"/>
        <v>0</v>
      </c>
      <c r="KO104" s="230"/>
      <c r="KP104" s="171"/>
      <c r="KQ104" s="212"/>
      <c r="KR104" s="228"/>
      <c r="KS104" s="207"/>
      <c r="KT104" s="229"/>
      <c r="KU104" s="209"/>
      <c r="KV104" s="209" t="e">
        <f t="shared" si="796"/>
        <v>#N/A</v>
      </c>
      <c r="KW104" s="199" t="e">
        <f t="shared" si="797"/>
        <v>#N/A</v>
      </c>
      <c r="KX104" s="200" t="e">
        <f t="shared" si="798"/>
        <v>#N/A</v>
      </c>
      <c r="KY104" s="200">
        <f t="shared" si="799"/>
        <v>0</v>
      </c>
      <c r="KZ104" s="200">
        <f t="shared" si="800"/>
        <v>0</v>
      </c>
      <c r="LA104" s="200" t="e">
        <f t="shared" si="801"/>
        <v>#N/A</v>
      </c>
      <c r="LB104" s="210">
        <f t="shared" si="802"/>
        <v>0</v>
      </c>
      <c r="LC104" s="202">
        <f t="shared" si="803"/>
        <v>0</v>
      </c>
      <c r="LF104" s="230"/>
      <c r="LG104" s="171"/>
      <c r="LH104" s="212"/>
      <c r="LI104" s="228"/>
      <c r="LJ104" s="207"/>
      <c r="LK104" s="229"/>
      <c r="LL104" s="209"/>
      <c r="LM104" s="209" t="e">
        <f t="shared" si="804"/>
        <v>#N/A</v>
      </c>
      <c r="LN104" s="199" t="e">
        <f t="shared" si="805"/>
        <v>#N/A</v>
      </c>
      <c r="LO104" s="200" t="e">
        <f t="shared" si="806"/>
        <v>#N/A</v>
      </c>
      <c r="LP104" s="200">
        <f t="shared" si="807"/>
        <v>0</v>
      </c>
      <c r="LQ104" s="200">
        <f t="shared" si="808"/>
        <v>0</v>
      </c>
      <c r="LR104" s="200" t="e">
        <f t="shared" si="809"/>
        <v>#N/A</v>
      </c>
      <c r="LS104" s="210">
        <f t="shared" si="810"/>
        <v>0</v>
      </c>
      <c r="LT104" s="202">
        <f t="shared" si="811"/>
        <v>0</v>
      </c>
      <c r="LW104" s="230"/>
      <c r="LX104" s="171"/>
      <c r="LY104" s="212"/>
      <c r="LZ104" s="228"/>
      <c r="MA104" s="207"/>
      <c r="MB104" s="229"/>
      <c r="MC104" s="209"/>
      <c r="MD104" s="209" t="e">
        <f t="shared" si="812"/>
        <v>#N/A</v>
      </c>
      <c r="ME104" s="199" t="e">
        <f t="shared" si="813"/>
        <v>#N/A</v>
      </c>
      <c r="MF104" s="200" t="e">
        <f t="shared" si="814"/>
        <v>#N/A</v>
      </c>
      <c r="MG104" s="200">
        <f t="shared" si="815"/>
        <v>0</v>
      </c>
      <c r="MH104" s="200">
        <f t="shared" si="816"/>
        <v>0</v>
      </c>
      <c r="MI104" s="200" t="e">
        <f t="shared" si="817"/>
        <v>#N/A</v>
      </c>
      <c r="MJ104" s="210">
        <f t="shared" si="818"/>
        <v>0</v>
      </c>
      <c r="MK104" s="202">
        <f t="shared" si="819"/>
        <v>0</v>
      </c>
      <c r="MN104" s="230"/>
      <c r="MO104" s="171"/>
      <c r="MP104" s="212"/>
      <c r="MQ104" s="228"/>
      <c r="MR104" s="207"/>
      <c r="MS104" s="229"/>
      <c r="MT104" s="209"/>
      <c r="MU104" s="209" t="e">
        <f t="shared" si="820"/>
        <v>#N/A</v>
      </c>
      <c r="MV104" s="199" t="e">
        <f t="shared" si="821"/>
        <v>#N/A</v>
      </c>
      <c r="MW104" s="200" t="e">
        <f t="shared" si="822"/>
        <v>#N/A</v>
      </c>
      <c r="MX104" s="200">
        <f t="shared" si="823"/>
        <v>0</v>
      </c>
      <c r="MY104" s="200">
        <f t="shared" si="824"/>
        <v>0</v>
      </c>
      <c r="MZ104" s="200" t="e">
        <f t="shared" si="825"/>
        <v>#N/A</v>
      </c>
      <c r="NA104" s="210">
        <f t="shared" si="826"/>
        <v>0</v>
      </c>
      <c r="NB104" s="202">
        <f t="shared" si="827"/>
        <v>0</v>
      </c>
      <c r="NE104" s="230"/>
      <c r="NF104" s="171"/>
      <c r="NG104" s="212"/>
      <c r="NH104" s="228"/>
      <c r="NI104" s="207"/>
      <c r="NJ104" s="229"/>
      <c r="NK104" s="209"/>
      <c r="NL104" s="209" t="e">
        <f t="shared" si="828"/>
        <v>#N/A</v>
      </c>
      <c r="NM104" s="199" t="e">
        <f t="shared" si="829"/>
        <v>#N/A</v>
      </c>
      <c r="NN104" s="200" t="e">
        <f t="shared" si="830"/>
        <v>#N/A</v>
      </c>
      <c r="NO104" s="200">
        <f t="shared" si="831"/>
        <v>0</v>
      </c>
      <c r="NP104" s="200">
        <f t="shared" si="832"/>
        <v>0</v>
      </c>
      <c r="NQ104" s="200" t="e">
        <f t="shared" si="833"/>
        <v>#N/A</v>
      </c>
      <c r="NR104" s="210">
        <f t="shared" si="834"/>
        <v>0</v>
      </c>
      <c r="NS104" s="202">
        <f t="shared" si="835"/>
        <v>0</v>
      </c>
      <c r="NV104" s="230"/>
      <c r="NW104" s="171"/>
      <c r="NX104" s="212"/>
      <c r="NY104" s="228"/>
      <c r="NZ104" s="207"/>
      <c r="OA104" s="229"/>
      <c r="OB104" s="209"/>
      <c r="OC104" s="209" t="e">
        <f t="shared" si="836"/>
        <v>#N/A</v>
      </c>
      <c r="OD104" s="199" t="e">
        <f t="shared" si="837"/>
        <v>#N/A</v>
      </c>
      <c r="OE104" s="200" t="e">
        <f t="shared" si="838"/>
        <v>#N/A</v>
      </c>
      <c r="OF104" s="200">
        <f t="shared" si="839"/>
        <v>0</v>
      </c>
      <c r="OG104" s="200">
        <f t="shared" si="840"/>
        <v>0</v>
      </c>
      <c r="OH104" s="200" t="e">
        <f t="shared" si="841"/>
        <v>#N/A</v>
      </c>
      <c r="OI104" s="210">
        <f t="shared" si="842"/>
        <v>0</v>
      </c>
      <c r="OJ104" s="202">
        <f t="shared" si="843"/>
        <v>0</v>
      </c>
      <c r="OM104" s="230"/>
      <c r="ON104" s="171"/>
      <c r="OO104" s="212"/>
      <c r="OP104" s="228"/>
      <c r="OQ104" s="207"/>
      <c r="OR104" s="229"/>
      <c r="OS104" s="209"/>
      <c r="OT104" s="209" t="e">
        <f t="shared" si="844"/>
        <v>#N/A</v>
      </c>
      <c r="OU104" s="199" t="e">
        <f t="shared" si="845"/>
        <v>#N/A</v>
      </c>
      <c r="OV104" s="200" t="e">
        <f t="shared" si="846"/>
        <v>#N/A</v>
      </c>
      <c r="OW104" s="200">
        <f t="shared" si="847"/>
        <v>0</v>
      </c>
      <c r="OX104" s="200">
        <f t="shared" si="848"/>
        <v>0</v>
      </c>
      <c r="OY104" s="200" t="e">
        <f t="shared" si="849"/>
        <v>#N/A</v>
      </c>
      <c r="OZ104" s="210">
        <f t="shared" si="850"/>
        <v>0</v>
      </c>
      <c r="PA104" s="202">
        <f t="shared" si="851"/>
        <v>0</v>
      </c>
      <c r="PD104" s="230"/>
      <c r="PE104" s="171"/>
      <c r="PF104" s="212"/>
      <c r="PG104" s="228"/>
      <c r="PH104" s="207"/>
      <c r="PI104" s="229"/>
      <c r="PJ104" s="209"/>
      <c r="PK104" s="209" t="e">
        <f t="shared" si="852"/>
        <v>#N/A</v>
      </c>
      <c r="PL104" s="199" t="e">
        <f t="shared" si="853"/>
        <v>#N/A</v>
      </c>
      <c r="PM104" s="200" t="e">
        <f t="shared" si="854"/>
        <v>#N/A</v>
      </c>
      <c r="PN104" s="200">
        <f t="shared" si="855"/>
        <v>0</v>
      </c>
      <c r="PO104" s="200">
        <f t="shared" si="856"/>
        <v>0</v>
      </c>
      <c r="PP104" s="200" t="e">
        <f t="shared" si="857"/>
        <v>#N/A</v>
      </c>
      <c r="PQ104" s="210">
        <f t="shared" si="858"/>
        <v>0</v>
      </c>
      <c r="PR104" s="202">
        <f t="shared" si="859"/>
        <v>0</v>
      </c>
      <c r="PU104" s="230"/>
      <c r="PV104" s="171"/>
      <c r="PW104" s="212"/>
      <c r="PX104" s="228"/>
      <c r="PY104" s="207"/>
      <c r="PZ104" s="229"/>
      <c r="QA104" s="209"/>
      <c r="QB104" s="209" t="e">
        <f t="shared" si="860"/>
        <v>#N/A</v>
      </c>
      <c r="QC104" s="199" t="e">
        <f t="shared" si="861"/>
        <v>#N/A</v>
      </c>
      <c r="QD104" s="200" t="e">
        <f t="shared" si="862"/>
        <v>#N/A</v>
      </c>
      <c r="QE104" s="200">
        <f t="shared" si="863"/>
        <v>0</v>
      </c>
      <c r="QF104" s="200">
        <f t="shared" si="864"/>
        <v>0</v>
      </c>
      <c r="QG104" s="200" t="e">
        <f t="shared" si="865"/>
        <v>#N/A</v>
      </c>
      <c r="QH104" s="210">
        <f t="shared" si="866"/>
        <v>0</v>
      </c>
      <c r="QI104" s="202">
        <f t="shared" si="867"/>
        <v>0</v>
      </c>
      <c r="QL104" s="230"/>
      <c r="QM104" s="171"/>
      <c r="QN104" s="212"/>
      <c r="QO104" s="228"/>
      <c r="QP104" s="207"/>
      <c r="QQ104" s="229"/>
      <c r="QR104" s="209"/>
      <c r="QS104" s="209" t="e">
        <f t="shared" si="868"/>
        <v>#N/A</v>
      </c>
      <c r="QT104" s="199" t="e">
        <f t="shared" si="869"/>
        <v>#N/A</v>
      </c>
      <c r="QU104" s="200" t="e">
        <f t="shared" si="870"/>
        <v>#N/A</v>
      </c>
      <c r="QV104" s="200">
        <f t="shared" si="871"/>
        <v>0</v>
      </c>
      <c r="QW104" s="200">
        <f t="shared" si="872"/>
        <v>0</v>
      </c>
      <c r="QX104" s="200" t="e">
        <f t="shared" si="873"/>
        <v>#N/A</v>
      </c>
      <c r="QY104" s="210">
        <f t="shared" si="874"/>
        <v>0</v>
      </c>
      <c r="QZ104" s="202">
        <f t="shared" si="875"/>
        <v>0</v>
      </c>
      <c r="RC104" s="230"/>
      <c r="RD104" s="171"/>
      <c r="RE104" s="212"/>
      <c r="RF104" s="228"/>
      <c r="RG104" s="207"/>
      <c r="RH104" s="229"/>
      <c r="RI104" s="209"/>
      <c r="RJ104" s="209" t="e">
        <f t="shared" si="876"/>
        <v>#N/A</v>
      </c>
      <c r="RK104" s="199" t="e">
        <f t="shared" si="877"/>
        <v>#N/A</v>
      </c>
      <c r="RL104" s="200" t="e">
        <f t="shared" si="878"/>
        <v>#N/A</v>
      </c>
      <c r="RM104" s="200">
        <f t="shared" si="879"/>
        <v>0</v>
      </c>
      <c r="RN104" s="200">
        <f t="shared" si="880"/>
        <v>0</v>
      </c>
      <c r="RO104" s="200" t="e">
        <f t="shared" si="881"/>
        <v>#N/A</v>
      </c>
      <c r="RP104" s="210">
        <f t="shared" si="882"/>
        <v>0</v>
      </c>
      <c r="RQ104" s="202">
        <f t="shared" si="883"/>
        <v>0</v>
      </c>
      <c r="RT104" s="230"/>
      <c r="RU104" s="171"/>
      <c r="RV104" s="212"/>
      <c r="RW104" s="228"/>
      <c r="RX104" s="207"/>
      <c r="RY104" s="229"/>
      <c r="RZ104" s="209"/>
      <c r="SA104" s="209" t="e">
        <f t="shared" si="884"/>
        <v>#N/A</v>
      </c>
      <c r="SB104" s="199" t="e">
        <f t="shared" si="885"/>
        <v>#N/A</v>
      </c>
      <c r="SC104" s="200" t="e">
        <f t="shared" si="886"/>
        <v>#N/A</v>
      </c>
      <c r="SD104" s="200">
        <f t="shared" si="887"/>
        <v>0</v>
      </c>
      <c r="SE104" s="200">
        <f t="shared" si="888"/>
        <v>0</v>
      </c>
      <c r="SF104" s="200" t="e">
        <f t="shared" si="889"/>
        <v>#N/A</v>
      </c>
      <c r="SG104" s="210">
        <f t="shared" si="890"/>
        <v>0</v>
      </c>
      <c r="SH104" s="202">
        <f t="shared" si="891"/>
        <v>0</v>
      </c>
      <c r="SK104" s="230"/>
      <c r="SL104" s="171"/>
      <c r="SM104" s="212"/>
      <c r="SN104" s="228"/>
      <c r="SO104" s="207"/>
      <c r="SP104" s="229"/>
      <c r="SQ104" s="209"/>
      <c r="SR104" s="209" t="e">
        <f t="shared" si="892"/>
        <v>#N/A</v>
      </c>
      <c r="SS104" s="199" t="e">
        <f t="shared" si="893"/>
        <v>#N/A</v>
      </c>
      <c r="ST104" s="200" t="e">
        <f t="shared" si="894"/>
        <v>#N/A</v>
      </c>
      <c r="SU104" s="200">
        <f t="shared" si="895"/>
        <v>0</v>
      </c>
      <c r="SV104" s="200">
        <f t="shared" si="896"/>
        <v>0</v>
      </c>
      <c r="SW104" s="200" t="e">
        <f t="shared" si="897"/>
        <v>#N/A</v>
      </c>
      <c r="SX104" s="210">
        <f t="shared" si="898"/>
        <v>0</v>
      </c>
      <c r="SY104" s="202">
        <f t="shared" si="899"/>
        <v>0</v>
      </c>
    </row>
    <row r="105" spans="2:519" ht="82.5" customHeight="1" thickTop="1" thickBot="1">
      <c r="B105" s="203" t="s">
        <v>215</v>
      </c>
      <c r="C105" s="240" t="s">
        <v>175</v>
      </c>
      <c r="D105" s="171" t="s">
        <v>324</v>
      </c>
      <c r="E105" s="212" t="s">
        <v>222</v>
      </c>
      <c r="F105" s="228">
        <v>1</v>
      </c>
      <c r="G105" s="207">
        <v>0</v>
      </c>
      <c r="H105" s="229">
        <f>G105*F105</f>
        <v>0</v>
      </c>
      <c r="I105" s="646"/>
      <c r="L105" s="375" t="s">
        <v>215</v>
      </c>
      <c r="M105" s="414">
        <v>9.9</v>
      </c>
      <c r="N105" s="415" t="s">
        <v>324</v>
      </c>
      <c r="O105" s="383" t="s">
        <v>222</v>
      </c>
      <c r="P105" s="401">
        <v>1</v>
      </c>
      <c r="Q105" s="380">
        <v>90000</v>
      </c>
      <c r="R105" s="402">
        <f>Q105*P105</f>
        <v>90000</v>
      </c>
      <c r="S105" s="162">
        <f t="shared" si="1120"/>
        <v>1</v>
      </c>
      <c r="T105" s="190">
        <f t="shared" si="756"/>
        <v>1</v>
      </c>
      <c r="U105" s="190">
        <f t="shared" si="763"/>
        <v>1</v>
      </c>
      <c r="V105" s="190">
        <f t="shared" si="757"/>
        <v>1</v>
      </c>
      <c r="W105" s="190">
        <f t="shared" si="758"/>
        <v>1</v>
      </c>
      <c r="X105" s="200">
        <f t="shared" si="759"/>
        <v>1</v>
      </c>
      <c r="Y105" s="210">
        <f t="shared" si="760"/>
        <v>90000</v>
      </c>
      <c r="Z105" s="202">
        <f t="shared" si="761"/>
        <v>0</v>
      </c>
      <c r="AA105" s="185"/>
      <c r="AB105" s="185"/>
      <c r="AC105" s="375" t="s">
        <v>215</v>
      </c>
      <c r="AD105" s="414" t="s">
        <v>175</v>
      </c>
      <c r="AE105" s="415" t="s">
        <v>324</v>
      </c>
      <c r="AF105" s="383" t="s">
        <v>222</v>
      </c>
      <c r="AG105" s="401">
        <v>1</v>
      </c>
      <c r="AH105" s="380">
        <v>81548</v>
      </c>
      <c r="AI105" s="402">
        <f>AH105*AG105</f>
        <v>81548</v>
      </c>
      <c r="AJ105" s="162">
        <f t="shared" si="1121"/>
        <v>1</v>
      </c>
      <c r="AK105" s="190">
        <f t="shared" si="1122"/>
        <v>1</v>
      </c>
      <c r="AL105" s="190">
        <f t="shared" si="1123"/>
        <v>1</v>
      </c>
      <c r="AM105" s="190">
        <f t="shared" si="1124"/>
        <v>1</v>
      </c>
      <c r="AN105" s="190">
        <f t="shared" si="1125"/>
        <v>1</v>
      </c>
      <c r="AO105" s="200">
        <f t="shared" si="1126"/>
        <v>1</v>
      </c>
      <c r="AP105" s="210">
        <f t="shared" si="1127"/>
        <v>81548</v>
      </c>
      <c r="AQ105" s="202">
        <f t="shared" si="1128"/>
        <v>0</v>
      </c>
      <c r="AR105" s="185"/>
      <c r="AS105" s="185"/>
      <c r="AT105" s="461" t="s">
        <v>215</v>
      </c>
      <c r="AU105" s="509" t="s">
        <v>175</v>
      </c>
      <c r="AV105" s="171" t="s">
        <v>324</v>
      </c>
      <c r="AW105" s="453" t="s">
        <v>222</v>
      </c>
      <c r="AX105" s="464">
        <v>1</v>
      </c>
      <c r="AY105" s="455">
        <v>54000</v>
      </c>
      <c r="AZ105" s="466">
        <f>AY105*AX105</f>
        <v>54000</v>
      </c>
      <c r="BA105" s="162">
        <f t="shared" si="1129"/>
        <v>1</v>
      </c>
      <c r="BB105" s="190">
        <f t="shared" si="1130"/>
        <v>1</v>
      </c>
      <c r="BC105" s="190">
        <f t="shared" si="1131"/>
        <v>1</v>
      </c>
      <c r="BD105" s="190">
        <f t="shared" si="1132"/>
        <v>1</v>
      </c>
      <c r="BE105" s="190">
        <f t="shared" si="1133"/>
        <v>1</v>
      </c>
      <c r="BF105" s="200">
        <f t="shared" si="1134"/>
        <v>1</v>
      </c>
      <c r="BG105" s="210">
        <f t="shared" si="1135"/>
        <v>54000</v>
      </c>
      <c r="BH105" s="202">
        <f t="shared" si="1136"/>
        <v>0</v>
      </c>
      <c r="BK105" s="461" t="s">
        <v>215</v>
      </c>
      <c r="BL105" s="544" t="s">
        <v>175</v>
      </c>
      <c r="BM105" s="545" t="s">
        <v>324</v>
      </c>
      <c r="BN105" s="383" t="s">
        <v>222</v>
      </c>
      <c r="BO105" s="536">
        <v>1</v>
      </c>
      <c r="BP105" s="380">
        <v>100580.4</v>
      </c>
      <c r="BQ105" s="537">
        <f>BP105*BO105</f>
        <v>100580.4</v>
      </c>
      <c r="BR105" s="162">
        <f t="shared" si="1137"/>
        <v>1</v>
      </c>
      <c r="BS105" s="190">
        <f t="shared" si="1138"/>
        <v>1</v>
      </c>
      <c r="BT105" s="190">
        <f t="shared" si="1139"/>
        <v>1</v>
      </c>
      <c r="BU105" s="190">
        <f t="shared" si="1140"/>
        <v>1</v>
      </c>
      <c r="BV105" s="190">
        <f t="shared" si="1141"/>
        <v>1</v>
      </c>
      <c r="BW105" s="200">
        <f t="shared" si="1142"/>
        <v>1</v>
      </c>
      <c r="BX105" s="210">
        <f t="shared" si="1143"/>
        <v>100580</v>
      </c>
      <c r="BY105" s="202">
        <f t="shared" si="1144"/>
        <v>0.39999999999417923</v>
      </c>
      <c r="CB105" s="461" t="s">
        <v>215</v>
      </c>
      <c r="CC105" s="544" t="s">
        <v>175</v>
      </c>
      <c r="CD105" s="545" t="s">
        <v>324</v>
      </c>
      <c r="CE105" s="383" t="s">
        <v>222</v>
      </c>
      <c r="CF105" s="536">
        <v>1</v>
      </c>
      <c r="CG105" s="380">
        <v>80000</v>
      </c>
      <c r="CH105" s="537">
        <f>CG105*CF105</f>
        <v>80000</v>
      </c>
      <c r="CI105" s="162">
        <f t="shared" si="1145"/>
        <v>1</v>
      </c>
      <c r="CJ105" s="190">
        <f t="shared" si="1146"/>
        <v>1</v>
      </c>
      <c r="CK105" s="190">
        <f t="shared" si="1147"/>
        <v>1</v>
      </c>
      <c r="CL105" s="190">
        <f t="shared" si="1148"/>
        <v>1</v>
      </c>
      <c r="CM105" s="190">
        <f t="shared" si="1149"/>
        <v>1</v>
      </c>
      <c r="CN105" s="200">
        <f t="shared" si="1150"/>
        <v>1</v>
      </c>
      <c r="CO105" s="210">
        <f t="shared" si="1151"/>
        <v>80000</v>
      </c>
      <c r="CP105" s="202">
        <f t="shared" si="1152"/>
        <v>0</v>
      </c>
      <c r="CS105" s="461" t="s">
        <v>215</v>
      </c>
      <c r="CT105" s="544" t="s">
        <v>175</v>
      </c>
      <c r="CU105" s="545" t="s">
        <v>324</v>
      </c>
      <c r="CV105" s="383" t="s">
        <v>222</v>
      </c>
      <c r="CW105" s="536">
        <v>1</v>
      </c>
      <c r="CX105" s="565">
        <v>64459</v>
      </c>
      <c r="CY105" s="537">
        <f>CX105*CW105</f>
        <v>64459</v>
      </c>
      <c r="CZ105" s="162">
        <f t="shared" si="1153"/>
        <v>1</v>
      </c>
      <c r="DA105" s="190">
        <f t="shared" si="1154"/>
        <v>1</v>
      </c>
      <c r="DB105" s="190">
        <f t="shared" si="1155"/>
        <v>1</v>
      </c>
      <c r="DC105" s="190">
        <f t="shared" si="1156"/>
        <v>1</v>
      </c>
      <c r="DD105" s="190">
        <f t="shared" si="1157"/>
        <v>1</v>
      </c>
      <c r="DE105" s="200">
        <f t="shared" si="1158"/>
        <v>1</v>
      </c>
      <c r="DF105" s="210">
        <f t="shared" si="1159"/>
        <v>64459</v>
      </c>
      <c r="DG105" s="202">
        <f t="shared" si="1160"/>
        <v>0</v>
      </c>
      <c r="DJ105" s="461" t="s">
        <v>215</v>
      </c>
      <c r="DK105" s="544" t="s">
        <v>175</v>
      </c>
      <c r="DL105" s="545" t="s">
        <v>324</v>
      </c>
      <c r="DM105" s="383" t="s">
        <v>222</v>
      </c>
      <c r="DN105" s="536">
        <v>1</v>
      </c>
      <c r="DO105" s="380">
        <v>101224.13200000001</v>
      </c>
      <c r="DP105" s="537">
        <f>DO105*DN105</f>
        <v>101224.13200000001</v>
      </c>
      <c r="DQ105" s="162">
        <f t="shared" si="1161"/>
        <v>1</v>
      </c>
      <c r="DR105" s="190">
        <f t="shared" si="1162"/>
        <v>1</v>
      </c>
      <c r="DS105" s="190">
        <f t="shared" si="1163"/>
        <v>1</v>
      </c>
      <c r="DT105" s="190">
        <f t="shared" si="1164"/>
        <v>1</v>
      </c>
      <c r="DU105" s="190">
        <f t="shared" si="1165"/>
        <v>1</v>
      </c>
      <c r="DV105" s="200">
        <f t="shared" si="1166"/>
        <v>1</v>
      </c>
      <c r="DW105" s="210">
        <f t="shared" si="1167"/>
        <v>101224</v>
      </c>
      <c r="DX105" s="202">
        <f t="shared" si="1168"/>
        <v>0.13200000001234002</v>
      </c>
      <c r="EA105" s="461" t="s">
        <v>215</v>
      </c>
      <c r="EB105" s="544" t="s">
        <v>175</v>
      </c>
      <c r="EC105" s="545" t="s">
        <v>324</v>
      </c>
      <c r="ED105" s="383" t="s">
        <v>222</v>
      </c>
      <c r="EE105" s="536">
        <v>1</v>
      </c>
      <c r="EF105" s="380">
        <v>80000</v>
      </c>
      <c r="EG105" s="381">
        <f t="shared" si="762"/>
        <v>80000</v>
      </c>
      <c r="EH105" s="162">
        <f t="shared" si="1169"/>
        <v>1</v>
      </c>
      <c r="EI105" s="190">
        <f t="shared" si="1170"/>
        <v>1</v>
      </c>
      <c r="EJ105" s="190">
        <f t="shared" si="1171"/>
        <v>1</v>
      </c>
      <c r="EK105" s="190">
        <f t="shared" si="1172"/>
        <v>1</v>
      </c>
      <c r="EL105" s="190">
        <f t="shared" si="1173"/>
        <v>1</v>
      </c>
      <c r="EM105" s="200">
        <f t="shared" si="1174"/>
        <v>1</v>
      </c>
      <c r="EN105" s="210">
        <f t="shared" si="1175"/>
        <v>80000</v>
      </c>
      <c r="EO105" s="202">
        <f t="shared" si="1176"/>
        <v>0</v>
      </c>
      <c r="ER105" s="461" t="s">
        <v>215</v>
      </c>
      <c r="ES105" s="544" t="s">
        <v>175</v>
      </c>
      <c r="ET105" s="545" t="s">
        <v>324</v>
      </c>
      <c r="EU105" s="383" t="s">
        <v>222</v>
      </c>
      <c r="EV105" s="536">
        <v>1</v>
      </c>
      <c r="EW105" s="380">
        <v>100080</v>
      </c>
      <c r="EX105" s="537">
        <f>EW105*EV105</f>
        <v>100080</v>
      </c>
      <c r="EY105" s="162">
        <f t="shared" si="1177"/>
        <v>1</v>
      </c>
      <c r="EZ105" s="190">
        <f t="shared" si="1178"/>
        <v>1</v>
      </c>
      <c r="FA105" s="190">
        <f t="shared" si="1179"/>
        <v>1</v>
      </c>
      <c r="FB105" s="190">
        <f t="shared" si="1180"/>
        <v>1</v>
      </c>
      <c r="FC105" s="190">
        <f t="shared" si="1181"/>
        <v>1</v>
      </c>
      <c r="FD105" s="200">
        <f t="shared" si="1182"/>
        <v>1</v>
      </c>
      <c r="FE105" s="210">
        <f t="shared" si="1183"/>
        <v>100080</v>
      </c>
      <c r="FF105" s="202">
        <f t="shared" si="1184"/>
        <v>0</v>
      </c>
      <c r="FI105" s="461" t="s">
        <v>215</v>
      </c>
      <c r="FJ105" s="544" t="s">
        <v>175</v>
      </c>
      <c r="FK105" s="545" t="s">
        <v>324</v>
      </c>
      <c r="FL105" s="383" t="s">
        <v>222</v>
      </c>
      <c r="FM105" s="536">
        <v>1</v>
      </c>
      <c r="FN105" s="380">
        <v>77891</v>
      </c>
      <c r="FO105" s="537">
        <f>FN105*FM105</f>
        <v>77891</v>
      </c>
      <c r="FP105" s="162">
        <f t="shared" si="1185"/>
        <v>1</v>
      </c>
      <c r="FQ105" s="190">
        <f t="shared" si="1186"/>
        <v>1</v>
      </c>
      <c r="FR105" s="190">
        <f t="shared" si="1187"/>
        <v>1</v>
      </c>
      <c r="FS105" s="190">
        <f t="shared" si="1188"/>
        <v>1</v>
      </c>
      <c r="FT105" s="190">
        <f t="shared" si="1189"/>
        <v>1</v>
      </c>
      <c r="FU105" s="200">
        <f t="shared" si="1190"/>
        <v>1</v>
      </c>
      <c r="FV105" s="210">
        <f t="shared" si="1191"/>
        <v>77891</v>
      </c>
      <c r="FW105" s="202">
        <f t="shared" si="1192"/>
        <v>0</v>
      </c>
      <c r="FZ105" s="461" t="s">
        <v>215</v>
      </c>
      <c r="GA105" s="544" t="s">
        <v>175</v>
      </c>
      <c r="GB105" s="545" t="s">
        <v>324</v>
      </c>
      <c r="GC105" s="383" t="s">
        <v>222</v>
      </c>
      <c r="GD105" s="536">
        <v>1</v>
      </c>
      <c r="GE105" s="582">
        <v>91784</v>
      </c>
      <c r="GF105" s="537">
        <f>GE105*GD105</f>
        <v>91784</v>
      </c>
      <c r="GG105" s="162">
        <f t="shared" si="1193"/>
        <v>1</v>
      </c>
      <c r="GH105" s="190">
        <f t="shared" si="1194"/>
        <v>1</v>
      </c>
      <c r="GI105" s="190">
        <f t="shared" si="1195"/>
        <v>1</v>
      </c>
      <c r="GJ105" s="190">
        <f t="shared" si="1196"/>
        <v>1</v>
      </c>
      <c r="GK105" s="190">
        <f t="shared" si="1197"/>
        <v>1</v>
      </c>
      <c r="GL105" s="200">
        <f t="shared" si="1198"/>
        <v>1</v>
      </c>
      <c r="GM105" s="210">
        <f t="shared" si="1199"/>
        <v>91784</v>
      </c>
      <c r="GN105" s="202">
        <f t="shared" si="1200"/>
        <v>0</v>
      </c>
      <c r="GQ105" s="461" t="s">
        <v>215</v>
      </c>
      <c r="GR105" s="544" t="s">
        <v>175</v>
      </c>
      <c r="GS105" s="545" t="s">
        <v>324</v>
      </c>
      <c r="GT105" s="383" t="s">
        <v>222</v>
      </c>
      <c r="GU105" s="536">
        <v>1</v>
      </c>
      <c r="GV105" s="380">
        <v>70000</v>
      </c>
      <c r="GW105" s="537">
        <f>GV105*GU105</f>
        <v>70000</v>
      </c>
      <c r="GX105" s="162">
        <f t="shared" si="1201"/>
        <v>1</v>
      </c>
      <c r="GY105" s="190">
        <f t="shared" si="1202"/>
        <v>1</v>
      </c>
      <c r="GZ105" s="190">
        <f t="shared" si="1203"/>
        <v>1</v>
      </c>
      <c r="HA105" s="190">
        <f t="shared" si="1204"/>
        <v>1</v>
      </c>
      <c r="HB105" s="190">
        <f t="shared" si="1205"/>
        <v>1</v>
      </c>
      <c r="HC105" s="200">
        <f t="shared" si="1206"/>
        <v>1</v>
      </c>
      <c r="HD105" s="210">
        <f t="shared" si="1207"/>
        <v>70000</v>
      </c>
      <c r="HE105" s="202">
        <f t="shared" si="1208"/>
        <v>0</v>
      </c>
      <c r="HH105" s="461" t="s">
        <v>215</v>
      </c>
      <c r="HI105" s="544" t="s">
        <v>175</v>
      </c>
      <c r="HJ105" s="545" t="s">
        <v>324</v>
      </c>
      <c r="HK105" s="383" t="s">
        <v>222</v>
      </c>
      <c r="HL105" s="536">
        <v>1</v>
      </c>
      <c r="HM105" s="380">
        <v>96899.999999999985</v>
      </c>
      <c r="HN105" s="537">
        <f>HM105*HL105</f>
        <v>96899.999999999985</v>
      </c>
      <c r="HO105" s="162">
        <f t="shared" si="1209"/>
        <v>1</v>
      </c>
      <c r="HP105" s="190">
        <f t="shared" si="1210"/>
        <v>1</v>
      </c>
      <c r="HQ105" s="190">
        <f t="shared" si="1211"/>
        <v>1</v>
      </c>
      <c r="HR105" s="190">
        <f t="shared" si="1212"/>
        <v>1</v>
      </c>
      <c r="HS105" s="190">
        <f t="shared" si="1213"/>
        <v>1</v>
      </c>
      <c r="HT105" s="200">
        <f t="shared" si="1214"/>
        <v>1</v>
      </c>
      <c r="HU105" s="210">
        <f t="shared" si="1215"/>
        <v>96900</v>
      </c>
      <c r="HV105" s="202">
        <f t="shared" si="1216"/>
        <v>0</v>
      </c>
      <c r="HY105" s="230"/>
      <c r="HZ105" s="171"/>
      <c r="IA105" s="205"/>
      <c r="IB105" s="228"/>
      <c r="IC105" s="207"/>
      <c r="ID105" s="229"/>
      <c r="IE105" s="209"/>
      <c r="IF105" s="209" t="e">
        <f t="shared" si="764"/>
        <v>#N/A</v>
      </c>
      <c r="IG105" s="199" t="e">
        <f t="shared" si="765"/>
        <v>#N/A</v>
      </c>
      <c r="IH105" s="200" t="e">
        <f t="shared" si="766"/>
        <v>#N/A</v>
      </c>
      <c r="II105" s="200">
        <f t="shared" si="767"/>
        <v>0</v>
      </c>
      <c r="IJ105" s="200">
        <f t="shared" si="768"/>
        <v>0</v>
      </c>
      <c r="IK105" s="200" t="e">
        <f t="shared" si="769"/>
        <v>#N/A</v>
      </c>
      <c r="IL105" s="210">
        <f t="shared" si="770"/>
        <v>0</v>
      </c>
      <c r="IM105" s="202">
        <f t="shared" si="771"/>
        <v>0</v>
      </c>
      <c r="IP105" s="230"/>
      <c r="IQ105" s="171"/>
      <c r="IR105" s="205"/>
      <c r="IS105" s="228"/>
      <c r="IT105" s="207"/>
      <c r="IU105" s="229"/>
      <c r="IV105" s="209"/>
      <c r="IW105" s="209" t="e">
        <f t="shared" si="772"/>
        <v>#N/A</v>
      </c>
      <c r="IX105" s="199" t="e">
        <f t="shared" si="773"/>
        <v>#N/A</v>
      </c>
      <c r="IY105" s="200" t="e">
        <f t="shared" si="774"/>
        <v>#N/A</v>
      </c>
      <c r="IZ105" s="200">
        <f t="shared" si="775"/>
        <v>0</v>
      </c>
      <c r="JA105" s="200">
        <f t="shared" si="776"/>
        <v>0</v>
      </c>
      <c r="JB105" s="200" t="e">
        <f t="shared" si="777"/>
        <v>#N/A</v>
      </c>
      <c r="JC105" s="210">
        <f t="shared" si="778"/>
        <v>0</v>
      </c>
      <c r="JD105" s="202">
        <f t="shared" si="779"/>
        <v>0</v>
      </c>
      <c r="JG105" s="230"/>
      <c r="JH105" s="171"/>
      <c r="JI105" s="205"/>
      <c r="JJ105" s="228"/>
      <c r="JK105" s="207"/>
      <c r="JL105" s="229"/>
      <c r="JM105" s="209"/>
      <c r="JN105" s="209" t="e">
        <f t="shared" si="780"/>
        <v>#N/A</v>
      </c>
      <c r="JO105" s="199" t="e">
        <f t="shared" si="781"/>
        <v>#N/A</v>
      </c>
      <c r="JP105" s="200" t="e">
        <f t="shared" si="782"/>
        <v>#N/A</v>
      </c>
      <c r="JQ105" s="200">
        <f t="shared" si="783"/>
        <v>0</v>
      </c>
      <c r="JR105" s="200">
        <f t="shared" si="784"/>
        <v>0</v>
      </c>
      <c r="JS105" s="200" t="e">
        <f t="shared" si="785"/>
        <v>#N/A</v>
      </c>
      <c r="JT105" s="210">
        <f t="shared" si="786"/>
        <v>0</v>
      </c>
      <c r="JU105" s="202">
        <f t="shared" si="787"/>
        <v>0</v>
      </c>
      <c r="JX105" s="230"/>
      <c r="JY105" s="171"/>
      <c r="JZ105" s="205"/>
      <c r="KA105" s="228"/>
      <c r="KB105" s="207"/>
      <c r="KC105" s="229"/>
      <c r="KD105" s="209"/>
      <c r="KE105" s="209" t="e">
        <f t="shared" si="788"/>
        <v>#N/A</v>
      </c>
      <c r="KF105" s="199" t="e">
        <f t="shared" si="789"/>
        <v>#N/A</v>
      </c>
      <c r="KG105" s="200" t="e">
        <f t="shared" si="790"/>
        <v>#N/A</v>
      </c>
      <c r="KH105" s="200">
        <f t="shared" si="791"/>
        <v>0</v>
      </c>
      <c r="KI105" s="200">
        <f t="shared" si="792"/>
        <v>0</v>
      </c>
      <c r="KJ105" s="200" t="e">
        <f t="shared" si="793"/>
        <v>#N/A</v>
      </c>
      <c r="KK105" s="210">
        <f t="shared" si="794"/>
        <v>0</v>
      </c>
      <c r="KL105" s="202">
        <f t="shared" si="795"/>
        <v>0</v>
      </c>
      <c r="KO105" s="230"/>
      <c r="KP105" s="171"/>
      <c r="KQ105" s="205"/>
      <c r="KR105" s="228"/>
      <c r="KS105" s="207"/>
      <c r="KT105" s="229"/>
      <c r="KU105" s="209"/>
      <c r="KV105" s="209" t="e">
        <f t="shared" si="796"/>
        <v>#N/A</v>
      </c>
      <c r="KW105" s="199" t="e">
        <f t="shared" si="797"/>
        <v>#N/A</v>
      </c>
      <c r="KX105" s="200" t="e">
        <f t="shared" si="798"/>
        <v>#N/A</v>
      </c>
      <c r="KY105" s="200">
        <f t="shared" si="799"/>
        <v>0</v>
      </c>
      <c r="KZ105" s="200">
        <f t="shared" si="800"/>
        <v>0</v>
      </c>
      <c r="LA105" s="200" t="e">
        <f t="shared" si="801"/>
        <v>#N/A</v>
      </c>
      <c r="LB105" s="210">
        <f t="shared" si="802"/>
        <v>0</v>
      </c>
      <c r="LC105" s="202">
        <f t="shared" si="803"/>
        <v>0</v>
      </c>
      <c r="LF105" s="230"/>
      <c r="LG105" s="171"/>
      <c r="LH105" s="205"/>
      <c r="LI105" s="228"/>
      <c r="LJ105" s="207"/>
      <c r="LK105" s="229"/>
      <c r="LL105" s="209"/>
      <c r="LM105" s="209" t="e">
        <f t="shared" si="804"/>
        <v>#N/A</v>
      </c>
      <c r="LN105" s="199" t="e">
        <f t="shared" si="805"/>
        <v>#N/A</v>
      </c>
      <c r="LO105" s="200" t="e">
        <f t="shared" si="806"/>
        <v>#N/A</v>
      </c>
      <c r="LP105" s="200">
        <f t="shared" si="807"/>
        <v>0</v>
      </c>
      <c r="LQ105" s="200">
        <f t="shared" si="808"/>
        <v>0</v>
      </c>
      <c r="LR105" s="200" t="e">
        <f t="shared" si="809"/>
        <v>#N/A</v>
      </c>
      <c r="LS105" s="210">
        <f t="shared" si="810"/>
        <v>0</v>
      </c>
      <c r="LT105" s="202">
        <f t="shared" si="811"/>
        <v>0</v>
      </c>
      <c r="LW105" s="230"/>
      <c r="LX105" s="171"/>
      <c r="LY105" s="205"/>
      <c r="LZ105" s="228"/>
      <c r="MA105" s="207"/>
      <c r="MB105" s="229"/>
      <c r="MC105" s="209"/>
      <c r="MD105" s="209" t="e">
        <f t="shared" si="812"/>
        <v>#N/A</v>
      </c>
      <c r="ME105" s="199" t="e">
        <f t="shared" si="813"/>
        <v>#N/A</v>
      </c>
      <c r="MF105" s="200" t="e">
        <f t="shared" si="814"/>
        <v>#N/A</v>
      </c>
      <c r="MG105" s="200">
        <f t="shared" si="815"/>
        <v>0</v>
      </c>
      <c r="MH105" s="200">
        <f t="shared" si="816"/>
        <v>0</v>
      </c>
      <c r="MI105" s="200" t="e">
        <f t="shared" si="817"/>
        <v>#N/A</v>
      </c>
      <c r="MJ105" s="210">
        <f t="shared" si="818"/>
        <v>0</v>
      </c>
      <c r="MK105" s="202">
        <f t="shared" si="819"/>
        <v>0</v>
      </c>
      <c r="MN105" s="230"/>
      <c r="MO105" s="171"/>
      <c r="MP105" s="205"/>
      <c r="MQ105" s="228"/>
      <c r="MR105" s="207"/>
      <c r="MS105" s="229"/>
      <c r="MT105" s="209"/>
      <c r="MU105" s="209" t="e">
        <f t="shared" si="820"/>
        <v>#N/A</v>
      </c>
      <c r="MV105" s="199" t="e">
        <f t="shared" si="821"/>
        <v>#N/A</v>
      </c>
      <c r="MW105" s="200" t="e">
        <f t="shared" si="822"/>
        <v>#N/A</v>
      </c>
      <c r="MX105" s="200">
        <f t="shared" si="823"/>
        <v>0</v>
      </c>
      <c r="MY105" s="200">
        <f t="shared" si="824"/>
        <v>0</v>
      </c>
      <c r="MZ105" s="200" t="e">
        <f t="shared" si="825"/>
        <v>#N/A</v>
      </c>
      <c r="NA105" s="210">
        <f t="shared" si="826"/>
        <v>0</v>
      </c>
      <c r="NB105" s="202">
        <f t="shared" si="827"/>
        <v>0</v>
      </c>
      <c r="NE105" s="230"/>
      <c r="NF105" s="171"/>
      <c r="NG105" s="205"/>
      <c r="NH105" s="228"/>
      <c r="NI105" s="207"/>
      <c r="NJ105" s="229"/>
      <c r="NK105" s="209"/>
      <c r="NL105" s="209" t="e">
        <f t="shared" si="828"/>
        <v>#N/A</v>
      </c>
      <c r="NM105" s="199" t="e">
        <f t="shared" si="829"/>
        <v>#N/A</v>
      </c>
      <c r="NN105" s="200" t="e">
        <f t="shared" si="830"/>
        <v>#N/A</v>
      </c>
      <c r="NO105" s="200">
        <f t="shared" si="831"/>
        <v>0</v>
      </c>
      <c r="NP105" s="200">
        <f t="shared" si="832"/>
        <v>0</v>
      </c>
      <c r="NQ105" s="200" t="e">
        <f t="shared" si="833"/>
        <v>#N/A</v>
      </c>
      <c r="NR105" s="210">
        <f t="shared" si="834"/>
        <v>0</v>
      </c>
      <c r="NS105" s="202">
        <f t="shared" si="835"/>
        <v>0</v>
      </c>
      <c r="NV105" s="230"/>
      <c r="NW105" s="171"/>
      <c r="NX105" s="205"/>
      <c r="NY105" s="228"/>
      <c r="NZ105" s="207"/>
      <c r="OA105" s="229"/>
      <c r="OB105" s="209"/>
      <c r="OC105" s="209" t="e">
        <f t="shared" si="836"/>
        <v>#N/A</v>
      </c>
      <c r="OD105" s="199" t="e">
        <f t="shared" si="837"/>
        <v>#N/A</v>
      </c>
      <c r="OE105" s="200" t="e">
        <f t="shared" si="838"/>
        <v>#N/A</v>
      </c>
      <c r="OF105" s="200">
        <f t="shared" si="839"/>
        <v>0</v>
      </c>
      <c r="OG105" s="200">
        <f t="shared" si="840"/>
        <v>0</v>
      </c>
      <c r="OH105" s="200" t="e">
        <f t="shared" si="841"/>
        <v>#N/A</v>
      </c>
      <c r="OI105" s="210">
        <f t="shared" si="842"/>
        <v>0</v>
      </c>
      <c r="OJ105" s="202">
        <f t="shared" si="843"/>
        <v>0</v>
      </c>
      <c r="OM105" s="230"/>
      <c r="ON105" s="171"/>
      <c r="OO105" s="205"/>
      <c r="OP105" s="228"/>
      <c r="OQ105" s="207"/>
      <c r="OR105" s="229"/>
      <c r="OS105" s="209"/>
      <c r="OT105" s="209" t="e">
        <f t="shared" si="844"/>
        <v>#N/A</v>
      </c>
      <c r="OU105" s="199" t="e">
        <f t="shared" si="845"/>
        <v>#N/A</v>
      </c>
      <c r="OV105" s="200" t="e">
        <f t="shared" si="846"/>
        <v>#N/A</v>
      </c>
      <c r="OW105" s="200">
        <f t="shared" si="847"/>
        <v>0</v>
      </c>
      <c r="OX105" s="200">
        <f t="shared" si="848"/>
        <v>0</v>
      </c>
      <c r="OY105" s="200" t="e">
        <f t="shared" si="849"/>
        <v>#N/A</v>
      </c>
      <c r="OZ105" s="210">
        <f t="shared" si="850"/>
        <v>0</v>
      </c>
      <c r="PA105" s="202">
        <f t="shared" si="851"/>
        <v>0</v>
      </c>
      <c r="PD105" s="230"/>
      <c r="PE105" s="171"/>
      <c r="PF105" s="205"/>
      <c r="PG105" s="228"/>
      <c r="PH105" s="207"/>
      <c r="PI105" s="229"/>
      <c r="PJ105" s="209"/>
      <c r="PK105" s="209" t="e">
        <f t="shared" si="852"/>
        <v>#N/A</v>
      </c>
      <c r="PL105" s="199" t="e">
        <f t="shared" si="853"/>
        <v>#N/A</v>
      </c>
      <c r="PM105" s="200" t="e">
        <f t="shared" si="854"/>
        <v>#N/A</v>
      </c>
      <c r="PN105" s="200">
        <f t="shared" si="855"/>
        <v>0</v>
      </c>
      <c r="PO105" s="200">
        <f t="shared" si="856"/>
        <v>0</v>
      </c>
      <c r="PP105" s="200" t="e">
        <f t="shared" si="857"/>
        <v>#N/A</v>
      </c>
      <c r="PQ105" s="210">
        <f t="shared" si="858"/>
        <v>0</v>
      </c>
      <c r="PR105" s="202">
        <f t="shared" si="859"/>
        <v>0</v>
      </c>
      <c r="PU105" s="230"/>
      <c r="PV105" s="171"/>
      <c r="PW105" s="205"/>
      <c r="PX105" s="228"/>
      <c r="PY105" s="207"/>
      <c r="PZ105" s="229"/>
      <c r="QA105" s="209"/>
      <c r="QB105" s="209" t="e">
        <f t="shared" si="860"/>
        <v>#N/A</v>
      </c>
      <c r="QC105" s="199" t="e">
        <f t="shared" si="861"/>
        <v>#N/A</v>
      </c>
      <c r="QD105" s="200" t="e">
        <f t="shared" si="862"/>
        <v>#N/A</v>
      </c>
      <c r="QE105" s="200">
        <f t="shared" si="863"/>
        <v>0</v>
      </c>
      <c r="QF105" s="200">
        <f t="shared" si="864"/>
        <v>0</v>
      </c>
      <c r="QG105" s="200" t="e">
        <f t="shared" si="865"/>
        <v>#N/A</v>
      </c>
      <c r="QH105" s="210">
        <f t="shared" si="866"/>
        <v>0</v>
      </c>
      <c r="QI105" s="202">
        <f t="shared" si="867"/>
        <v>0</v>
      </c>
      <c r="QL105" s="230"/>
      <c r="QM105" s="171"/>
      <c r="QN105" s="205"/>
      <c r="QO105" s="228"/>
      <c r="QP105" s="207"/>
      <c r="QQ105" s="229"/>
      <c r="QR105" s="209"/>
      <c r="QS105" s="209" t="e">
        <f t="shared" si="868"/>
        <v>#N/A</v>
      </c>
      <c r="QT105" s="199" t="e">
        <f t="shared" si="869"/>
        <v>#N/A</v>
      </c>
      <c r="QU105" s="200" t="e">
        <f t="shared" si="870"/>
        <v>#N/A</v>
      </c>
      <c r="QV105" s="200">
        <f t="shared" si="871"/>
        <v>0</v>
      </c>
      <c r="QW105" s="200">
        <f t="shared" si="872"/>
        <v>0</v>
      </c>
      <c r="QX105" s="200" t="e">
        <f t="shared" si="873"/>
        <v>#N/A</v>
      </c>
      <c r="QY105" s="210">
        <f t="shared" si="874"/>
        <v>0</v>
      </c>
      <c r="QZ105" s="202">
        <f t="shared" si="875"/>
        <v>0</v>
      </c>
      <c r="RC105" s="230"/>
      <c r="RD105" s="171"/>
      <c r="RE105" s="205"/>
      <c r="RF105" s="228"/>
      <c r="RG105" s="207"/>
      <c r="RH105" s="229"/>
      <c r="RI105" s="209"/>
      <c r="RJ105" s="209" t="e">
        <f t="shared" si="876"/>
        <v>#N/A</v>
      </c>
      <c r="RK105" s="199" t="e">
        <f t="shared" si="877"/>
        <v>#N/A</v>
      </c>
      <c r="RL105" s="200" t="e">
        <f t="shared" si="878"/>
        <v>#N/A</v>
      </c>
      <c r="RM105" s="200">
        <f t="shared" si="879"/>
        <v>0</v>
      </c>
      <c r="RN105" s="200">
        <f t="shared" si="880"/>
        <v>0</v>
      </c>
      <c r="RO105" s="200" t="e">
        <f t="shared" si="881"/>
        <v>#N/A</v>
      </c>
      <c r="RP105" s="210">
        <f t="shared" si="882"/>
        <v>0</v>
      </c>
      <c r="RQ105" s="202">
        <f t="shared" si="883"/>
        <v>0</v>
      </c>
      <c r="RT105" s="230"/>
      <c r="RU105" s="171"/>
      <c r="RV105" s="205"/>
      <c r="RW105" s="228"/>
      <c r="RX105" s="207"/>
      <c r="RY105" s="229"/>
      <c r="RZ105" s="209"/>
      <c r="SA105" s="209" t="e">
        <f t="shared" si="884"/>
        <v>#N/A</v>
      </c>
      <c r="SB105" s="199" t="e">
        <f t="shared" si="885"/>
        <v>#N/A</v>
      </c>
      <c r="SC105" s="200" t="e">
        <f t="shared" si="886"/>
        <v>#N/A</v>
      </c>
      <c r="SD105" s="200">
        <f t="shared" si="887"/>
        <v>0</v>
      </c>
      <c r="SE105" s="200">
        <f t="shared" si="888"/>
        <v>0</v>
      </c>
      <c r="SF105" s="200" t="e">
        <f t="shared" si="889"/>
        <v>#N/A</v>
      </c>
      <c r="SG105" s="210">
        <f t="shared" si="890"/>
        <v>0</v>
      </c>
      <c r="SH105" s="202">
        <f t="shared" si="891"/>
        <v>0</v>
      </c>
      <c r="SK105" s="230"/>
      <c r="SL105" s="171"/>
      <c r="SM105" s="205"/>
      <c r="SN105" s="228"/>
      <c r="SO105" s="207"/>
      <c r="SP105" s="229"/>
      <c r="SQ105" s="209"/>
      <c r="SR105" s="209" t="e">
        <f t="shared" si="892"/>
        <v>#N/A</v>
      </c>
      <c r="SS105" s="199" t="e">
        <f t="shared" si="893"/>
        <v>#N/A</v>
      </c>
      <c r="ST105" s="200" t="e">
        <f t="shared" si="894"/>
        <v>#N/A</v>
      </c>
      <c r="SU105" s="200">
        <f t="shared" si="895"/>
        <v>0</v>
      </c>
      <c r="SV105" s="200">
        <f t="shared" si="896"/>
        <v>0</v>
      </c>
      <c r="SW105" s="200" t="e">
        <f t="shared" si="897"/>
        <v>#N/A</v>
      </c>
      <c r="SX105" s="210">
        <f t="shared" si="898"/>
        <v>0</v>
      </c>
      <c r="SY105" s="202">
        <f t="shared" si="899"/>
        <v>0</v>
      </c>
    </row>
    <row r="106" spans="2:519" ht="84" customHeight="1" thickTop="1" thickBot="1">
      <c r="B106" s="203" t="s">
        <v>215</v>
      </c>
      <c r="C106" s="240" t="s">
        <v>176</v>
      </c>
      <c r="D106" s="171" t="s">
        <v>325</v>
      </c>
      <c r="E106" s="212" t="s">
        <v>222</v>
      </c>
      <c r="F106" s="228">
        <v>1</v>
      </c>
      <c r="G106" s="207">
        <v>0</v>
      </c>
      <c r="H106" s="229">
        <f>G106*F106</f>
        <v>0</v>
      </c>
      <c r="I106" s="646"/>
      <c r="L106" s="375" t="s">
        <v>215</v>
      </c>
      <c r="M106" s="414">
        <v>9.1</v>
      </c>
      <c r="N106" s="415" t="s">
        <v>325</v>
      </c>
      <c r="O106" s="383" t="s">
        <v>222</v>
      </c>
      <c r="P106" s="401">
        <v>1</v>
      </c>
      <c r="Q106" s="380">
        <v>100000</v>
      </c>
      <c r="R106" s="402">
        <f>Q106*P106</f>
        <v>100000</v>
      </c>
      <c r="S106" s="162">
        <f t="shared" si="1120"/>
        <v>1</v>
      </c>
      <c r="T106" s="190">
        <f t="shared" si="756"/>
        <v>1</v>
      </c>
      <c r="U106" s="190">
        <f t="shared" si="763"/>
        <v>1</v>
      </c>
      <c r="V106" s="190">
        <f t="shared" si="757"/>
        <v>1</v>
      </c>
      <c r="W106" s="190">
        <f t="shared" si="758"/>
        <v>1</v>
      </c>
      <c r="X106" s="200">
        <f t="shared" si="759"/>
        <v>1</v>
      </c>
      <c r="Y106" s="210">
        <f t="shared" si="760"/>
        <v>100000</v>
      </c>
      <c r="Z106" s="202">
        <f t="shared" si="761"/>
        <v>0</v>
      </c>
      <c r="AA106" s="185"/>
      <c r="AB106" s="185"/>
      <c r="AC106" s="375" t="s">
        <v>215</v>
      </c>
      <c r="AD106" s="414" t="s">
        <v>176</v>
      </c>
      <c r="AE106" s="415" t="s">
        <v>325</v>
      </c>
      <c r="AF106" s="383" t="s">
        <v>222</v>
      </c>
      <c r="AG106" s="401">
        <v>1</v>
      </c>
      <c r="AH106" s="380">
        <v>83415</v>
      </c>
      <c r="AI106" s="402">
        <f>AH106*AG106</f>
        <v>83415</v>
      </c>
      <c r="AJ106" s="162">
        <f t="shared" si="1121"/>
        <v>1</v>
      </c>
      <c r="AK106" s="190">
        <f t="shared" si="1122"/>
        <v>1</v>
      </c>
      <c r="AL106" s="190">
        <f t="shared" si="1123"/>
        <v>1</v>
      </c>
      <c r="AM106" s="190">
        <f t="shared" si="1124"/>
        <v>1</v>
      </c>
      <c r="AN106" s="190">
        <f t="shared" si="1125"/>
        <v>1</v>
      </c>
      <c r="AO106" s="200">
        <f t="shared" si="1126"/>
        <v>1</v>
      </c>
      <c r="AP106" s="210">
        <f t="shared" si="1127"/>
        <v>83415</v>
      </c>
      <c r="AQ106" s="202">
        <f t="shared" si="1128"/>
        <v>0</v>
      </c>
      <c r="AR106" s="185"/>
      <c r="AS106" s="185"/>
      <c r="AT106" s="461" t="s">
        <v>215</v>
      </c>
      <c r="AU106" s="509" t="s">
        <v>176</v>
      </c>
      <c r="AV106" s="171" t="s">
        <v>325</v>
      </c>
      <c r="AW106" s="453" t="s">
        <v>222</v>
      </c>
      <c r="AX106" s="464">
        <v>1</v>
      </c>
      <c r="AY106" s="455">
        <v>50000</v>
      </c>
      <c r="AZ106" s="466">
        <f>AY106*AX106</f>
        <v>50000</v>
      </c>
      <c r="BA106" s="162">
        <f t="shared" si="1129"/>
        <v>1</v>
      </c>
      <c r="BB106" s="190">
        <f t="shared" si="1130"/>
        <v>1</v>
      </c>
      <c r="BC106" s="190">
        <f t="shared" si="1131"/>
        <v>1</v>
      </c>
      <c r="BD106" s="190">
        <f t="shared" si="1132"/>
        <v>1</v>
      </c>
      <c r="BE106" s="190">
        <f t="shared" si="1133"/>
        <v>1</v>
      </c>
      <c r="BF106" s="200">
        <f t="shared" si="1134"/>
        <v>1</v>
      </c>
      <c r="BG106" s="210">
        <f t="shared" si="1135"/>
        <v>50000</v>
      </c>
      <c r="BH106" s="202">
        <f t="shared" si="1136"/>
        <v>0</v>
      </c>
      <c r="BK106" s="461" t="s">
        <v>215</v>
      </c>
      <c r="BL106" s="544" t="s">
        <v>176</v>
      </c>
      <c r="BM106" s="545" t="s">
        <v>325</v>
      </c>
      <c r="BN106" s="383" t="s">
        <v>222</v>
      </c>
      <c r="BO106" s="536">
        <v>1</v>
      </c>
      <c r="BP106" s="380">
        <v>93595.65</v>
      </c>
      <c r="BQ106" s="537">
        <f>BP106*BO106</f>
        <v>93595.65</v>
      </c>
      <c r="BR106" s="162">
        <f t="shared" si="1137"/>
        <v>1</v>
      </c>
      <c r="BS106" s="190">
        <f t="shared" si="1138"/>
        <v>1</v>
      </c>
      <c r="BT106" s="190">
        <f t="shared" si="1139"/>
        <v>1</v>
      </c>
      <c r="BU106" s="190">
        <f t="shared" si="1140"/>
        <v>1</v>
      </c>
      <c r="BV106" s="190">
        <f t="shared" si="1141"/>
        <v>1</v>
      </c>
      <c r="BW106" s="200">
        <f t="shared" si="1142"/>
        <v>1</v>
      </c>
      <c r="BX106" s="210">
        <f t="shared" si="1143"/>
        <v>93596</v>
      </c>
      <c r="BY106" s="202">
        <f t="shared" si="1144"/>
        <v>-0.35000000000582077</v>
      </c>
      <c r="CB106" s="461" t="s">
        <v>215</v>
      </c>
      <c r="CC106" s="544" t="s">
        <v>176</v>
      </c>
      <c r="CD106" s="545" t="s">
        <v>325</v>
      </c>
      <c r="CE106" s="383" t="s">
        <v>222</v>
      </c>
      <c r="CF106" s="536">
        <v>1</v>
      </c>
      <c r="CG106" s="380">
        <v>95000</v>
      </c>
      <c r="CH106" s="537">
        <f>CG106*CF106</f>
        <v>95000</v>
      </c>
      <c r="CI106" s="162">
        <f t="shared" si="1145"/>
        <v>1</v>
      </c>
      <c r="CJ106" s="190">
        <f t="shared" si="1146"/>
        <v>1</v>
      </c>
      <c r="CK106" s="190">
        <f t="shared" si="1147"/>
        <v>1</v>
      </c>
      <c r="CL106" s="190">
        <f t="shared" si="1148"/>
        <v>1</v>
      </c>
      <c r="CM106" s="190">
        <f t="shared" si="1149"/>
        <v>1</v>
      </c>
      <c r="CN106" s="200">
        <f t="shared" si="1150"/>
        <v>1</v>
      </c>
      <c r="CO106" s="210">
        <f t="shared" si="1151"/>
        <v>95000</v>
      </c>
      <c r="CP106" s="202">
        <f t="shared" si="1152"/>
        <v>0</v>
      </c>
      <c r="CS106" s="461" t="s">
        <v>215</v>
      </c>
      <c r="CT106" s="544" t="s">
        <v>176</v>
      </c>
      <c r="CU106" s="545" t="s">
        <v>325</v>
      </c>
      <c r="CV106" s="383" t="s">
        <v>222</v>
      </c>
      <c r="CW106" s="536">
        <v>1</v>
      </c>
      <c r="CX106" s="565">
        <v>59450</v>
      </c>
      <c r="CY106" s="537">
        <f>CX106*CW106</f>
        <v>59450</v>
      </c>
      <c r="CZ106" s="162">
        <f t="shared" si="1153"/>
        <v>1</v>
      </c>
      <c r="DA106" s="190">
        <f t="shared" si="1154"/>
        <v>1</v>
      </c>
      <c r="DB106" s="190">
        <f t="shared" si="1155"/>
        <v>1</v>
      </c>
      <c r="DC106" s="190">
        <f t="shared" si="1156"/>
        <v>1</v>
      </c>
      <c r="DD106" s="190">
        <f t="shared" si="1157"/>
        <v>1</v>
      </c>
      <c r="DE106" s="200">
        <f t="shared" si="1158"/>
        <v>1</v>
      </c>
      <c r="DF106" s="210">
        <f t="shared" si="1159"/>
        <v>59450</v>
      </c>
      <c r="DG106" s="202">
        <f t="shared" si="1160"/>
        <v>0</v>
      </c>
      <c r="DJ106" s="461" t="s">
        <v>215</v>
      </c>
      <c r="DK106" s="544" t="s">
        <v>176</v>
      </c>
      <c r="DL106" s="545" t="s">
        <v>325</v>
      </c>
      <c r="DM106" s="383" t="s">
        <v>222</v>
      </c>
      <c r="DN106" s="536">
        <v>1</v>
      </c>
      <c r="DO106" s="380">
        <v>92579.171999999991</v>
      </c>
      <c r="DP106" s="537">
        <f>DO106*DN106</f>
        <v>92579.171999999991</v>
      </c>
      <c r="DQ106" s="162">
        <f t="shared" si="1161"/>
        <v>1</v>
      </c>
      <c r="DR106" s="190">
        <f t="shared" si="1162"/>
        <v>1</v>
      </c>
      <c r="DS106" s="190">
        <f t="shared" si="1163"/>
        <v>1</v>
      </c>
      <c r="DT106" s="190">
        <f t="shared" si="1164"/>
        <v>1</v>
      </c>
      <c r="DU106" s="190">
        <f t="shared" si="1165"/>
        <v>1</v>
      </c>
      <c r="DV106" s="200">
        <f t="shared" si="1166"/>
        <v>1</v>
      </c>
      <c r="DW106" s="210">
        <f t="shared" si="1167"/>
        <v>92579</v>
      </c>
      <c r="DX106" s="202">
        <f t="shared" si="1168"/>
        <v>0.17199999999138527</v>
      </c>
      <c r="EA106" s="461" t="s">
        <v>215</v>
      </c>
      <c r="EB106" s="544" t="s">
        <v>176</v>
      </c>
      <c r="EC106" s="545" t="s">
        <v>325</v>
      </c>
      <c r="ED106" s="383" t="s">
        <v>222</v>
      </c>
      <c r="EE106" s="536">
        <v>1</v>
      </c>
      <c r="EF106" s="380">
        <v>73200</v>
      </c>
      <c r="EG106" s="381">
        <f t="shared" si="762"/>
        <v>73200</v>
      </c>
      <c r="EH106" s="162">
        <f t="shared" si="1169"/>
        <v>1</v>
      </c>
      <c r="EI106" s="190">
        <f t="shared" si="1170"/>
        <v>1</v>
      </c>
      <c r="EJ106" s="190">
        <f t="shared" si="1171"/>
        <v>1</v>
      </c>
      <c r="EK106" s="190">
        <f t="shared" si="1172"/>
        <v>1</v>
      </c>
      <c r="EL106" s="190">
        <f t="shared" si="1173"/>
        <v>1</v>
      </c>
      <c r="EM106" s="200">
        <f t="shared" si="1174"/>
        <v>1</v>
      </c>
      <c r="EN106" s="210">
        <f t="shared" si="1175"/>
        <v>73200</v>
      </c>
      <c r="EO106" s="202">
        <f t="shared" si="1176"/>
        <v>0</v>
      </c>
      <c r="ER106" s="461" t="s">
        <v>215</v>
      </c>
      <c r="ES106" s="544" t="s">
        <v>176</v>
      </c>
      <c r="ET106" s="545" t="s">
        <v>325</v>
      </c>
      <c r="EU106" s="383" t="s">
        <v>222</v>
      </c>
      <c r="EV106" s="536">
        <v>1</v>
      </c>
      <c r="EW106" s="380">
        <v>93130</v>
      </c>
      <c r="EX106" s="537">
        <f>EW106*EV106</f>
        <v>93130</v>
      </c>
      <c r="EY106" s="162">
        <f t="shared" si="1177"/>
        <v>1</v>
      </c>
      <c r="EZ106" s="190">
        <f t="shared" si="1178"/>
        <v>1</v>
      </c>
      <c r="FA106" s="190">
        <f t="shared" si="1179"/>
        <v>1</v>
      </c>
      <c r="FB106" s="190">
        <f t="shared" si="1180"/>
        <v>1</v>
      </c>
      <c r="FC106" s="190">
        <f t="shared" si="1181"/>
        <v>1</v>
      </c>
      <c r="FD106" s="200">
        <f t="shared" si="1182"/>
        <v>1</v>
      </c>
      <c r="FE106" s="210">
        <f t="shared" si="1183"/>
        <v>93130</v>
      </c>
      <c r="FF106" s="202">
        <f t="shared" si="1184"/>
        <v>0</v>
      </c>
      <c r="FI106" s="461" t="s">
        <v>215</v>
      </c>
      <c r="FJ106" s="544" t="s">
        <v>176</v>
      </c>
      <c r="FK106" s="545" t="s">
        <v>325</v>
      </c>
      <c r="FL106" s="383" t="s">
        <v>222</v>
      </c>
      <c r="FM106" s="536">
        <v>1</v>
      </c>
      <c r="FN106" s="380">
        <v>61991</v>
      </c>
      <c r="FO106" s="537">
        <f>FN106*FM106</f>
        <v>61991</v>
      </c>
      <c r="FP106" s="162">
        <f t="shared" si="1185"/>
        <v>1</v>
      </c>
      <c r="FQ106" s="190">
        <f t="shared" si="1186"/>
        <v>1</v>
      </c>
      <c r="FR106" s="190">
        <f t="shared" si="1187"/>
        <v>1</v>
      </c>
      <c r="FS106" s="190">
        <f t="shared" si="1188"/>
        <v>1</v>
      </c>
      <c r="FT106" s="190">
        <f t="shared" si="1189"/>
        <v>1</v>
      </c>
      <c r="FU106" s="200">
        <f t="shared" si="1190"/>
        <v>1</v>
      </c>
      <c r="FV106" s="210">
        <f t="shared" si="1191"/>
        <v>61991</v>
      </c>
      <c r="FW106" s="202">
        <f t="shared" si="1192"/>
        <v>0</v>
      </c>
      <c r="FZ106" s="461" t="s">
        <v>215</v>
      </c>
      <c r="GA106" s="544" t="s">
        <v>176</v>
      </c>
      <c r="GB106" s="545" t="s">
        <v>325</v>
      </c>
      <c r="GC106" s="383" t="s">
        <v>222</v>
      </c>
      <c r="GD106" s="536">
        <v>1</v>
      </c>
      <c r="GE106" s="582">
        <v>99211</v>
      </c>
      <c r="GF106" s="537">
        <f>GE106*GD106</f>
        <v>99211</v>
      </c>
      <c r="GG106" s="162">
        <f t="shared" si="1193"/>
        <v>1</v>
      </c>
      <c r="GH106" s="190">
        <f t="shared" si="1194"/>
        <v>1</v>
      </c>
      <c r="GI106" s="190">
        <f t="shared" si="1195"/>
        <v>1</v>
      </c>
      <c r="GJ106" s="190">
        <f t="shared" si="1196"/>
        <v>1</v>
      </c>
      <c r="GK106" s="190">
        <f t="shared" si="1197"/>
        <v>1</v>
      </c>
      <c r="GL106" s="200">
        <f t="shared" si="1198"/>
        <v>1</v>
      </c>
      <c r="GM106" s="210">
        <f t="shared" si="1199"/>
        <v>99211</v>
      </c>
      <c r="GN106" s="202">
        <f t="shared" si="1200"/>
        <v>0</v>
      </c>
      <c r="GQ106" s="461" t="s">
        <v>215</v>
      </c>
      <c r="GR106" s="544" t="s">
        <v>176</v>
      </c>
      <c r="GS106" s="545" t="s">
        <v>325</v>
      </c>
      <c r="GT106" s="383" t="s">
        <v>222</v>
      </c>
      <c r="GU106" s="536">
        <v>1</v>
      </c>
      <c r="GV106" s="380">
        <v>75000</v>
      </c>
      <c r="GW106" s="537">
        <f>GV106*GU106</f>
        <v>75000</v>
      </c>
      <c r="GX106" s="162">
        <f t="shared" si="1201"/>
        <v>1</v>
      </c>
      <c r="GY106" s="190">
        <f t="shared" si="1202"/>
        <v>1</v>
      </c>
      <c r="GZ106" s="190">
        <f t="shared" si="1203"/>
        <v>1</v>
      </c>
      <c r="HA106" s="190">
        <f t="shared" si="1204"/>
        <v>1</v>
      </c>
      <c r="HB106" s="190">
        <f t="shared" si="1205"/>
        <v>1</v>
      </c>
      <c r="HC106" s="200">
        <f t="shared" si="1206"/>
        <v>1</v>
      </c>
      <c r="HD106" s="210">
        <f t="shared" si="1207"/>
        <v>75000</v>
      </c>
      <c r="HE106" s="202">
        <f t="shared" si="1208"/>
        <v>0</v>
      </c>
      <c r="HH106" s="461" t="s">
        <v>215</v>
      </c>
      <c r="HI106" s="544" t="s">
        <v>176</v>
      </c>
      <c r="HJ106" s="545" t="s">
        <v>325</v>
      </c>
      <c r="HK106" s="383" t="s">
        <v>222</v>
      </c>
      <c r="HL106" s="536">
        <v>1</v>
      </c>
      <c r="HM106" s="380">
        <v>108299.99999999999</v>
      </c>
      <c r="HN106" s="537">
        <f>HM106*HL106</f>
        <v>108299.99999999999</v>
      </c>
      <c r="HO106" s="162">
        <f t="shared" si="1209"/>
        <v>1</v>
      </c>
      <c r="HP106" s="190">
        <f t="shared" si="1210"/>
        <v>1</v>
      </c>
      <c r="HQ106" s="190">
        <f t="shared" si="1211"/>
        <v>1</v>
      </c>
      <c r="HR106" s="190">
        <f t="shared" si="1212"/>
        <v>1</v>
      </c>
      <c r="HS106" s="190">
        <f t="shared" si="1213"/>
        <v>1</v>
      </c>
      <c r="HT106" s="200">
        <f t="shared" si="1214"/>
        <v>1</v>
      </c>
      <c r="HU106" s="210">
        <f t="shared" si="1215"/>
        <v>108300</v>
      </c>
      <c r="HV106" s="202">
        <f t="shared" si="1216"/>
        <v>0</v>
      </c>
      <c r="HY106" s="240"/>
      <c r="HZ106" s="171"/>
      <c r="IA106" s="212"/>
      <c r="IB106" s="228"/>
      <c r="IC106" s="207"/>
      <c r="ID106" s="229"/>
      <c r="IE106" s="209"/>
      <c r="IF106" s="209" t="e">
        <f t="shared" si="764"/>
        <v>#N/A</v>
      </c>
      <c r="IG106" s="199" t="e">
        <f t="shared" si="765"/>
        <v>#N/A</v>
      </c>
      <c r="IH106" s="200" t="e">
        <f t="shared" si="766"/>
        <v>#N/A</v>
      </c>
      <c r="II106" s="200">
        <f t="shared" si="767"/>
        <v>0</v>
      </c>
      <c r="IJ106" s="200">
        <f t="shared" si="768"/>
        <v>0</v>
      </c>
      <c r="IK106" s="200" t="e">
        <f t="shared" si="769"/>
        <v>#N/A</v>
      </c>
      <c r="IL106" s="210">
        <f t="shared" si="770"/>
        <v>0</v>
      </c>
      <c r="IM106" s="202">
        <f t="shared" si="771"/>
        <v>0</v>
      </c>
      <c r="IP106" s="240"/>
      <c r="IQ106" s="171"/>
      <c r="IR106" s="212"/>
      <c r="IS106" s="228"/>
      <c r="IT106" s="207"/>
      <c r="IU106" s="229"/>
      <c r="IV106" s="209"/>
      <c r="IW106" s="209" t="e">
        <f t="shared" si="772"/>
        <v>#N/A</v>
      </c>
      <c r="IX106" s="199" t="e">
        <f t="shared" si="773"/>
        <v>#N/A</v>
      </c>
      <c r="IY106" s="200" t="e">
        <f t="shared" si="774"/>
        <v>#N/A</v>
      </c>
      <c r="IZ106" s="200">
        <f t="shared" si="775"/>
        <v>0</v>
      </c>
      <c r="JA106" s="200">
        <f t="shared" si="776"/>
        <v>0</v>
      </c>
      <c r="JB106" s="200" t="e">
        <f t="shared" si="777"/>
        <v>#N/A</v>
      </c>
      <c r="JC106" s="210">
        <f t="shared" si="778"/>
        <v>0</v>
      </c>
      <c r="JD106" s="202">
        <f t="shared" si="779"/>
        <v>0</v>
      </c>
      <c r="JG106" s="240"/>
      <c r="JH106" s="171"/>
      <c r="JI106" s="212"/>
      <c r="JJ106" s="228"/>
      <c r="JK106" s="207"/>
      <c r="JL106" s="229"/>
      <c r="JM106" s="209"/>
      <c r="JN106" s="209" t="e">
        <f t="shared" si="780"/>
        <v>#N/A</v>
      </c>
      <c r="JO106" s="199" t="e">
        <f t="shared" si="781"/>
        <v>#N/A</v>
      </c>
      <c r="JP106" s="200" t="e">
        <f t="shared" si="782"/>
        <v>#N/A</v>
      </c>
      <c r="JQ106" s="200">
        <f t="shared" si="783"/>
        <v>0</v>
      </c>
      <c r="JR106" s="200">
        <f t="shared" si="784"/>
        <v>0</v>
      </c>
      <c r="JS106" s="200" t="e">
        <f t="shared" si="785"/>
        <v>#N/A</v>
      </c>
      <c r="JT106" s="210">
        <f t="shared" si="786"/>
        <v>0</v>
      </c>
      <c r="JU106" s="202">
        <f t="shared" si="787"/>
        <v>0</v>
      </c>
      <c r="JX106" s="240"/>
      <c r="JY106" s="171"/>
      <c r="JZ106" s="212"/>
      <c r="KA106" s="228"/>
      <c r="KB106" s="207"/>
      <c r="KC106" s="229"/>
      <c r="KD106" s="209"/>
      <c r="KE106" s="209" t="e">
        <f t="shared" si="788"/>
        <v>#N/A</v>
      </c>
      <c r="KF106" s="199" t="e">
        <f t="shared" si="789"/>
        <v>#N/A</v>
      </c>
      <c r="KG106" s="200" t="e">
        <f t="shared" si="790"/>
        <v>#N/A</v>
      </c>
      <c r="KH106" s="200">
        <f t="shared" si="791"/>
        <v>0</v>
      </c>
      <c r="KI106" s="200">
        <f t="shared" si="792"/>
        <v>0</v>
      </c>
      <c r="KJ106" s="200" t="e">
        <f t="shared" si="793"/>
        <v>#N/A</v>
      </c>
      <c r="KK106" s="210">
        <f t="shared" si="794"/>
        <v>0</v>
      </c>
      <c r="KL106" s="202">
        <f t="shared" si="795"/>
        <v>0</v>
      </c>
      <c r="KO106" s="240"/>
      <c r="KP106" s="171"/>
      <c r="KQ106" s="212"/>
      <c r="KR106" s="228"/>
      <c r="KS106" s="207"/>
      <c r="KT106" s="229"/>
      <c r="KU106" s="209"/>
      <c r="KV106" s="209" t="e">
        <f t="shared" si="796"/>
        <v>#N/A</v>
      </c>
      <c r="KW106" s="199" t="e">
        <f t="shared" si="797"/>
        <v>#N/A</v>
      </c>
      <c r="KX106" s="200" t="e">
        <f t="shared" si="798"/>
        <v>#N/A</v>
      </c>
      <c r="KY106" s="200">
        <f t="shared" si="799"/>
        <v>0</v>
      </c>
      <c r="KZ106" s="200">
        <f t="shared" si="800"/>
        <v>0</v>
      </c>
      <c r="LA106" s="200" t="e">
        <f t="shared" si="801"/>
        <v>#N/A</v>
      </c>
      <c r="LB106" s="210">
        <f t="shared" si="802"/>
        <v>0</v>
      </c>
      <c r="LC106" s="202">
        <f t="shared" si="803"/>
        <v>0</v>
      </c>
      <c r="LF106" s="240"/>
      <c r="LG106" s="171"/>
      <c r="LH106" s="212"/>
      <c r="LI106" s="228"/>
      <c r="LJ106" s="207"/>
      <c r="LK106" s="229"/>
      <c r="LL106" s="209"/>
      <c r="LM106" s="209" t="e">
        <f t="shared" si="804"/>
        <v>#N/A</v>
      </c>
      <c r="LN106" s="199" t="e">
        <f t="shared" si="805"/>
        <v>#N/A</v>
      </c>
      <c r="LO106" s="200" t="e">
        <f t="shared" si="806"/>
        <v>#N/A</v>
      </c>
      <c r="LP106" s="200">
        <f t="shared" si="807"/>
        <v>0</v>
      </c>
      <c r="LQ106" s="200">
        <f t="shared" si="808"/>
        <v>0</v>
      </c>
      <c r="LR106" s="200" t="e">
        <f t="shared" si="809"/>
        <v>#N/A</v>
      </c>
      <c r="LS106" s="210">
        <f t="shared" si="810"/>
        <v>0</v>
      </c>
      <c r="LT106" s="202">
        <f t="shared" si="811"/>
        <v>0</v>
      </c>
      <c r="LW106" s="240"/>
      <c r="LX106" s="171"/>
      <c r="LY106" s="212"/>
      <c r="LZ106" s="228"/>
      <c r="MA106" s="207"/>
      <c r="MB106" s="229"/>
      <c r="MC106" s="209"/>
      <c r="MD106" s="209" t="e">
        <f t="shared" si="812"/>
        <v>#N/A</v>
      </c>
      <c r="ME106" s="199" t="e">
        <f t="shared" si="813"/>
        <v>#N/A</v>
      </c>
      <c r="MF106" s="200" t="e">
        <f t="shared" si="814"/>
        <v>#N/A</v>
      </c>
      <c r="MG106" s="200">
        <f t="shared" si="815"/>
        <v>0</v>
      </c>
      <c r="MH106" s="200">
        <f t="shared" si="816"/>
        <v>0</v>
      </c>
      <c r="MI106" s="200" t="e">
        <f t="shared" si="817"/>
        <v>#N/A</v>
      </c>
      <c r="MJ106" s="210">
        <f t="shared" si="818"/>
        <v>0</v>
      </c>
      <c r="MK106" s="202">
        <f t="shared" si="819"/>
        <v>0</v>
      </c>
      <c r="MN106" s="240"/>
      <c r="MO106" s="171"/>
      <c r="MP106" s="212"/>
      <c r="MQ106" s="228"/>
      <c r="MR106" s="207"/>
      <c r="MS106" s="229"/>
      <c r="MT106" s="209"/>
      <c r="MU106" s="209" t="e">
        <f t="shared" si="820"/>
        <v>#N/A</v>
      </c>
      <c r="MV106" s="199" t="e">
        <f t="shared" si="821"/>
        <v>#N/A</v>
      </c>
      <c r="MW106" s="200" t="e">
        <f t="shared" si="822"/>
        <v>#N/A</v>
      </c>
      <c r="MX106" s="200">
        <f t="shared" si="823"/>
        <v>0</v>
      </c>
      <c r="MY106" s="200">
        <f t="shared" si="824"/>
        <v>0</v>
      </c>
      <c r="MZ106" s="200" t="e">
        <f t="shared" si="825"/>
        <v>#N/A</v>
      </c>
      <c r="NA106" s="210">
        <f t="shared" si="826"/>
        <v>0</v>
      </c>
      <c r="NB106" s="202">
        <f t="shared" si="827"/>
        <v>0</v>
      </c>
      <c r="NE106" s="240"/>
      <c r="NF106" s="171"/>
      <c r="NG106" s="212"/>
      <c r="NH106" s="228"/>
      <c r="NI106" s="207"/>
      <c r="NJ106" s="229"/>
      <c r="NK106" s="209"/>
      <c r="NL106" s="209" t="e">
        <f t="shared" si="828"/>
        <v>#N/A</v>
      </c>
      <c r="NM106" s="199" t="e">
        <f t="shared" si="829"/>
        <v>#N/A</v>
      </c>
      <c r="NN106" s="200" t="e">
        <f t="shared" si="830"/>
        <v>#N/A</v>
      </c>
      <c r="NO106" s="200">
        <f t="shared" si="831"/>
        <v>0</v>
      </c>
      <c r="NP106" s="200">
        <f t="shared" si="832"/>
        <v>0</v>
      </c>
      <c r="NQ106" s="200" t="e">
        <f t="shared" si="833"/>
        <v>#N/A</v>
      </c>
      <c r="NR106" s="210">
        <f t="shared" si="834"/>
        <v>0</v>
      </c>
      <c r="NS106" s="202">
        <f t="shared" si="835"/>
        <v>0</v>
      </c>
      <c r="NV106" s="240"/>
      <c r="NW106" s="171"/>
      <c r="NX106" s="212"/>
      <c r="NY106" s="228"/>
      <c r="NZ106" s="207"/>
      <c r="OA106" s="229"/>
      <c r="OB106" s="209"/>
      <c r="OC106" s="209" t="e">
        <f t="shared" si="836"/>
        <v>#N/A</v>
      </c>
      <c r="OD106" s="199" t="e">
        <f t="shared" si="837"/>
        <v>#N/A</v>
      </c>
      <c r="OE106" s="200" t="e">
        <f t="shared" si="838"/>
        <v>#N/A</v>
      </c>
      <c r="OF106" s="200">
        <f t="shared" si="839"/>
        <v>0</v>
      </c>
      <c r="OG106" s="200">
        <f t="shared" si="840"/>
        <v>0</v>
      </c>
      <c r="OH106" s="200" t="e">
        <f t="shared" si="841"/>
        <v>#N/A</v>
      </c>
      <c r="OI106" s="210">
        <f t="shared" si="842"/>
        <v>0</v>
      </c>
      <c r="OJ106" s="202">
        <f t="shared" si="843"/>
        <v>0</v>
      </c>
      <c r="OM106" s="240"/>
      <c r="ON106" s="171"/>
      <c r="OO106" s="212"/>
      <c r="OP106" s="228"/>
      <c r="OQ106" s="207"/>
      <c r="OR106" s="229"/>
      <c r="OS106" s="209"/>
      <c r="OT106" s="209" t="e">
        <f t="shared" si="844"/>
        <v>#N/A</v>
      </c>
      <c r="OU106" s="199" t="e">
        <f t="shared" si="845"/>
        <v>#N/A</v>
      </c>
      <c r="OV106" s="200" t="e">
        <f t="shared" si="846"/>
        <v>#N/A</v>
      </c>
      <c r="OW106" s="200">
        <f t="shared" si="847"/>
        <v>0</v>
      </c>
      <c r="OX106" s="200">
        <f t="shared" si="848"/>
        <v>0</v>
      </c>
      <c r="OY106" s="200" t="e">
        <f t="shared" si="849"/>
        <v>#N/A</v>
      </c>
      <c r="OZ106" s="210">
        <f t="shared" si="850"/>
        <v>0</v>
      </c>
      <c r="PA106" s="202">
        <f t="shared" si="851"/>
        <v>0</v>
      </c>
      <c r="PD106" s="240"/>
      <c r="PE106" s="171"/>
      <c r="PF106" s="212"/>
      <c r="PG106" s="228"/>
      <c r="PH106" s="207"/>
      <c r="PI106" s="229"/>
      <c r="PJ106" s="209"/>
      <c r="PK106" s="209" t="e">
        <f t="shared" si="852"/>
        <v>#N/A</v>
      </c>
      <c r="PL106" s="199" t="e">
        <f t="shared" si="853"/>
        <v>#N/A</v>
      </c>
      <c r="PM106" s="200" t="e">
        <f t="shared" si="854"/>
        <v>#N/A</v>
      </c>
      <c r="PN106" s="200">
        <f t="shared" si="855"/>
        <v>0</v>
      </c>
      <c r="PO106" s="200">
        <f t="shared" si="856"/>
        <v>0</v>
      </c>
      <c r="PP106" s="200" t="e">
        <f t="shared" si="857"/>
        <v>#N/A</v>
      </c>
      <c r="PQ106" s="210">
        <f t="shared" si="858"/>
        <v>0</v>
      </c>
      <c r="PR106" s="202">
        <f t="shared" si="859"/>
        <v>0</v>
      </c>
      <c r="PU106" s="240"/>
      <c r="PV106" s="171"/>
      <c r="PW106" s="212"/>
      <c r="PX106" s="228"/>
      <c r="PY106" s="207"/>
      <c r="PZ106" s="229"/>
      <c r="QA106" s="209"/>
      <c r="QB106" s="209" t="e">
        <f t="shared" si="860"/>
        <v>#N/A</v>
      </c>
      <c r="QC106" s="199" t="e">
        <f t="shared" si="861"/>
        <v>#N/A</v>
      </c>
      <c r="QD106" s="200" t="e">
        <f t="shared" si="862"/>
        <v>#N/A</v>
      </c>
      <c r="QE106" s="200">
        <f t="shared" si="863"/>
        <v>0</v>
      </c>
      <c r="QF106" s="200">
        <f t="shared" si="864"/>
        <v>0</v>
      </c>
      <c r="QG106" s="200" t="e">
        <f t="shared" si="865"/>
        <v>#N/A</v>
      </c>
      <c r="QH106" s="210">
        <f t="shared" si="866"/>
        <v>0</v>
      </c>
      <c r="QI106" s="202">
        <f t="shared" si="867"/>
        <v>0</v>
      </c>
      <c r="QL106" s="240"/>
      <c r="QM106" s="171"/>
      <c r="QN106" s="212"/>
      <c r="QO106" s="228"/>
      <c r="QP106" s="207"/>
      <c r="QQ106" s="229"/>
      <c r="QR106" s="209"/>
      <c r="QS106" s="209" t="e">
        <f t="shared" si="868"/>
        <v>#N/A</v>
      </c>
      <c r="QT106" s="199" t="e">
        <f t="shared" si="869"/>
        <v>#N/A</v>
      </c>
      <c r="QU106" s="200" t="e">
        <f t="shared" si="870"/>
        <v>#N/A</v>
      </c>
      <c r="QV106" s="200">
        <f t="shared" si="871"/>
        <v>0</v>
      </c>
      <c r="QW106" s="200">
        <f t="shared" si="872"/>
        <v>0</v>
      </c>
      <c r="QX106" s="200" t="e">
        <f t="shared" si="873"/>
        <v>#N/A</v>
      </c>
      <c r="QY106" s="210">
        <f t="shared" si="874"/>
        <v>0</v>
      </c>
      <c r="QZ106" s="202">
        <f t="shared" si="875"/>
        <v>0</v>
      </c>
      <c r="RC106" s="240"/>
      <c r="RD106" s="171"/>
      <c r="RE106" s="212"/>
      <c r="RF106" s="228"/>
      <c r="RG106" s="207"/>
      <c r="RH106" s="229"/>
      <c r="RI106" s="209"/>
      <c r="RJ106" s="209" t="e">
        <f t="shared" si="876"/>
        <v>#N/A</v>
      </c>
      <c r="RK106" s="199" t="e">
        <f t="shared" si="877"/>
        <v>#N/A</v>
      </c>
      <c r="RL106" s="200" t="e">
        <f t="shared" si="878"/>
        <v>#N/A</v>
      </c>
      <c r="RM106" s="200">
        <f t="shared" si="879"/>
        <v>0</v>
      </c>
      <c r="RN106" s="200">
        <f t="shared" si="880"/>
        <v>0</v>
      </c>
      <c r="RO106" s="200" t="e">
        <f t="shared" si="881"/>
        <v>#N/A</v>
      </c>
      <c r="RP106" s="210">
        <f t="shared" si="882"/>
        <v>0</v>
      </c>
      <c r="RQ106" s="202">
        <f t="shared" si="883"/>
        <v>0</v>
      </c>
      <c r="RT106" s="240"/>
      <c r="RU106" s="171"/>
      <c r="RV106" s="212"/>
      <c r="RW106" s="228"/>
      <c r="RX106" s="207"/>
      <c r="RY106" s="229"/>
      <c r="RZ106" s="209"/>
      <c r="SA106" s="209" t="e">
        <f t="shared" si="884"/>
        <v>#N/A</v>
      </c>
      <c r="SB106" s="199" t="e">
        <f t="shared" si="885"/>
        <v>#N/A</v>
      </c>
      <c r="SC106" s="200" t="e">
        <f t="shared" si="886"/>
        <v>#N/A</v>
      </c>
      <c r="SD106" s="200">
        <f t="shared" si="887"/>
        <v>0</v>
      </c>
      <c r="SE106" s="200">
        <f t="shared" si="888"/>
        <v>0</v>
      </c>
      <c r="SF106" s="200" t="e">
        <f t="shared" si="889"/>
        <v>#N/A</v>
      </c>
      <c r="SG106" s="210">
        <f t="shared" si="890"/>
        <v>0</v>
      </c>
      <c r="SH106" s="202">
        <f t="shared" si="891"/>
        <v>0</v>
      </c>
      <c r="SK106" s="240"/>
      <c r="SL106" s="171"/>
      <c r="SM106" s="212"/>
      <c r="SN106" s="228"/>
      <c r="SO106" s="207"/>
      <c r="SP106" s="229"/>
      <c r="SQ106" s="209"/>
      <c r="SR106" s="209" t="e">
        <f t="shared" si="892"/>
        <v>#N/A</v>
      </c>
      <c r="SS106" s="199" t="e">
        <f t="shared" si="893"/>
        <v>#N/A</v>
      </c>
      <c r="ST106" s="200" t="e">
        <f t="shared" si="894"/>
        <v>#N/A</v>
      </c>
      <c r="SU106" s="200">
        <f t="shared" si="895"/>
        <v>0</v>
      </c>
      <c r="SV106" s="200">
        <f t="shared" si="896"/>
        <v>0</v>
      </c>
      <c r="SW106" s="200" t="e">
        <f t="shared" si="897"/>
        <v>#N/A</v>
      </c>
      <c r="SX106" s="210">
        <f t="shared" si="898"/>
        <v>0</v>
      </c>
      <c r="SY106" s="202">
        <f t="shared" si="899"/>
        <v>0</v>
      </c>
    </row>
    <row r="107" spans="2:519" ht="17.25" thickTop="1" thickBot="1">
      <c r="B107" s="165"/>
      <c r="C107" s="174" t="s">
        <v>326</v>
      </c>
      <c r="D107" s="246" t="s">
        <v>327</v>
      </c>
      <c r="E107" s="247"/>
      <c r="F107" s="248"/>
      <c r="G107" s="215"/>
      <c r="H107" s="249"/>
      <c r="I107" s="646"/>
      <c r="L107" s="369"/>
      <c r="M107" s="422" t="s">
        <v>326</v>
      </c>
      <c r="N107" s="423" t="s">
        <v>327</v>
      </c>
      <c r="O107" s="424"/>
      <c r="P107" s="425"/>
      <c r="Q107" s="387"/>
      <c r="R107" s="426"/>
      <c r="S107" s="162"/>
      <c r="T107" s="190"/>
      <c r="U107" s="190"/>
      <c r="V107" s="190"/>
      <c r="W107" s="190"/>
      <c r="X107" s="200"/>
      <c r="Y107" s="210"/>
      <c r="Z107" s="202"/>
      <c r="AA107" s="185"/>
      <c r="AB107" s="185"/>
      <c r="AC107" s="369"/>
      <c r="AD107" s="422" t="s">
        <v>326</v>
      </c>
      <c r="AE107" s="423" t="s">
        <v>327</v>
      </c>
      <c r="AF107" s="424"/>
      <c r="AG107" s="425"/>
      <c r="AH107" s="387"/>
      <c r="AI107" s="426"/>
      <c r="AJ107" s="162"/>
      <c r="AK107" s="190"/>
      <c r="AL107" s="190"/>
      <c r="AM107" s="190"/>
      <c r="AN107" s="190"/>
      <c r="AO107" s="200"/>
      <c r="AP107" s="210"/>
      <c r="AQ107" s="202"/>
      <c r="AR107" s="185"/>
      <c r="AS107" s="185"/>
      <c r="AT107" s="472"/>
      <c r="AU107" s="480" t="s">
        <v>326</v>
      </c>
      <c r="AV107" s="246" t="s">
        <v>327</v>
      </c>
      <c r="AW107" s="512"/>
      <c r="AX107" s="513"/>
      <c r="AY107" s="475"/>
      <c r="AZ107" s="514"/>
      <c r="BA107" s="162"/>
      <c r="BB107" s="190"/>
      <c r="BC107" s="190"/>
      <c r="BD107" s="190"/>
      <c r="BE107" s="190"/>
      <c r="BF107" s="200"/>
      <c r="BG107" s="210"/>
      <c r="BH107" s="202"/>
      <c r="BK107" s="516"/>
      <c r="BL107" s="551" t="s">
        <v>326</v>
      </c>
      <c r="BM107" s="552" t="s">
        <v>327</v>
      </c>
      <c r="BN107" s="553"/>
      <c r="BO107" s="554"/>
      <c r="BP107" s="527"/>
      <c r="BQ107" s="555"/>
      <c r="BR107" s="162"/>
      <c r="BS107" s="190"/>
      <c r="BT107" s="190"/>
      <c r="BU107" s="190"/>
      <c r="BV107" s="190"/>
      <c r="BW107" s="200"/>
      <c r="BX107" s="210"/>
      <c r="BY107" s="202"/>
      <c r="CB107" s="516"/>
      <c r="CC107" s="551" t="s">
        <v>326</v>
      </c>
      <c r="CD107" s="552" t="s">
        <v>327</v>
      </c>
      <c r="CE107" s="553"/>
      <c r="CF107" s="554"/>
      <c r="CG107" s="527"/>
      <c r="CH107" s="555"/>
      <c r="CI107" s="162"/>
      <c r="CJ107" s="190"/>
      <c r="CK107" s="190"/>
      <c r="CL107" s="190"/>
      <c r="CM107" s="190"/>
      <c r="CN107" s="200"/>
      <c r="CO107" s="210"/>
      <c r="CP107" s="202"/>
      <c r="CS107" s="516"/>
      <c r="CT107" s="551" t="s">
        <v>326</v>
      </c>
      <c r="CU107" s="552" t="s">
        <v>327</v>
      </c>
      <c r="CV107" s="553"/>
      <c r="CW107" s="554"/>
      <c r="CX107" s="527"/>
      <c r="CY107" s="555"/>
      <c r="CZ107" s="162"/>
      <c r="DA107" s="190"/>
      <c r="DB107" s="190"/>
      <c r="DC107" s="190"/>
      <c r="DD107" s="190"/>
      <c r="DE107" s="200"/>
      <c r="DF107" s="210"/>
      <c r="DG107" s="202"/>
      <c r="DJ107" s="516"/>
      <c r="DK107" s="551" t="s">
        <v>326</v>
      </c>
      <c r="DL107" s="574" t="s">
        <v>327</v>
      </c>
      <c r="DM107" s="553"/>
      <c r="DN107" s="554"/>
      <c r="DO107" s="527"/>
      <c r="DP107" s="555"/>
      <c r="DQ107" s="162"/>
      <c r="DR107" s="190"/>
      <c r="DS107" s="190"/>
      <c r="DT107" s="190"/>
      <c r="DU107" s="190"/>
      <c r="DV107" s="200"/>
      <c r="DW107" s="210"/>
      <c r="DX107" s="202"/>
      <c r="EA107" s="516"/>
      <c r="EB107" s="551" t="s">
        <v>326</v>
      </c>
      <c r="EC107" s="552" t="s">
        <v>327</v>
      </c>
      <c r="ED107" s="553"/>
      <c r="EE107" s="554"/>
      <c r="EF107" s="527"/>
      <c r="EG107" s="577"/>
      <c r="EH107" s="162"/>
      <c r="EI107" s="190"/>
      <c r="EJ107" s="190"/>
      <c r="EK107" s="190"/>
      <c r="EL107" s="190"/>
      <c r="EM107" s="200"/>
      <c r="EN107" s="210"/>
      <c r="EO107" s="202"/>
      <c r="ER107" s="516"/>
      <c r="ES107" s="551" t="s">
        <v>326</v>
      </c>
      <c r="ET107" s="552" t="s">
        <v>327</v>
      </c>
      <c r="EU107" s="553"/>
      <c r="EV107" s="554"/>
      <c r="EW107" s="527">
        <v>0</v>
      </c>
      <c r="EX107" s="555"/>
      <c r="EY107" s="162"/>
      <c r="EZ107" s="190"/>
      <c r="FA107" s="190"/>
      <c r="FB107" s="190"/>
      <c r="FC107" s="190"/>
      <c r="FD107" s="200"/>
      <c r="FE107" s="210"/>
      <c r="FF107" s="202"/>
      <c r="FI107" s="516"/>
      <c r="FJ107" s="551" t="s">
        <v>326</v>
      </c>
      <c r="FK107" s="552" t="s">
        <v>327</v>
      </c>
      <c r="FL107" s="553"/>
      <c r="FM107" s="554"/>
      <c r="FN107" s="527"/>
      <c r="FO107" s="555"/>
      <c r="FP107" s="162"/>
      <c r="FQ107" s="190"/>
      <c r="FR107" s="190"/>
      <c r="FS107" s="190"/>
      <c r="FT107" s="190"/>
      <c r="FU107" s="200"/>
      <c r="FV107" s="210"/>
      <c r="FW107" s="202"/>
      <c r="FZ107" s="516"/>
      <c r="GA107" s="551" t="s">
        <v>326</v>
      </c>
      <c r="GB107" s="552" t="s">
        <v>327</v>
      </c>
      <c r="GC107" s="553"/>
      <c r="GD107" s="554"/>
      <c r="GE107" s="583"/>
      <c r="GF107" s="555"/>
      <c r="GG107" s="162"/>
      <c r="GH107" s="190"/>
      <c r="GI107" s="190"/>
      <c r="GJ107" s="190"/>
      <c r="GK107" s="190"/>
      <c r="GL107" s="200"/>
      <c r="GM107" s="210"/>
      <c r="GN107" s="202"/>
      <c r="GQ107" s="516"/>
      <c r="GR107" s="551" t="s">
        <v>326</v>
      </c>
      <c r="GS107" s="552" t="s">
        <v>327</v>
      </c>
      <c r="GT107" s="553"/>
      <c r="GU107" s="554"/>
      <c r="GV107" s="527"/>
      <c r="GW107" s="555"/>
      <c r="GX107" s="162"/>
      <c r="GY107" s="190"/>
      <c r="GZ107" s="190"/>
      <c r="HA107" s="190"/>
      <c r="HB107" s="190"/>
      <c r="HC107" s="200"/>
      <c r="HD107" s="210"/>
      <c r="HE107" s="202"/>
      <c r="HH107" s="516"/>
      <c r="HI107" s="551" t="s">
        <v>326</v>
      </c>
      <c r="HJ107" s="552" t="s">
        <v>327</v>
      </c>
      <c r="HK107" s="553"/>
      <c r="HL107" s="554"/>
      <c r="HM107" s="527"/>
      <c r="HN107" s="555"/>
      <c r="HO107" s="162"/>
      <c r="HP107" s="190"/>
      <c r="HQ107" s="190"/>
      <c r="HR107" s="190"/>
      <c r="HS107" s="190"/>
      <c r="HT107" s="200"/>
      <c r="HU107" s="210"/>
      <c r="HV107" s="202"/>
      <c r="HY107" s="240"/>
      <c r="HZ107" s="171"/>
      <c r="IA107" s="212"/>
      <c r="IB107" s="228"/>
      <c r="IC107" s="207"/>
      <c r="ID107" s="229"/>
      <c r="IE107" s="209"/>
      <c r="IF107" s="209" t="e">
        <f t="shared" si="764"/>
        <v>#N/A</v>
      </c>
      <c r="IG107" s="199" t="e">
        <f t="shared" si="765"/>
        <v>#N/A</v>
      </c>
      <c r="IH107" s="200" t="e">
        <f t="shared" si="766"/>
        <v>#N/A</v>
      </c>
      <c r="II107" s="200">
        <f t="shared" si="767"/>
        <v>0</v>
      </c>
      <c r="IJ107" s="200">
        <f t="shared" si="768"/>
        <v>0</v>
      </c>
      <c r="IK107" s="200" t="e">
        <f t="shared" si="769"/>
        <v>#N/A</v>
      </c>
      <c r="IL107" s="210">
        <f t="shared" si="770"/>
        <v>0</v>
      </c>
      <c r="IM107" s="202">
        <f t="shared" si="771"/>
        <v>0</v>
      </c>
      <c r="IP107" s="240"/>
      <c r="IQ107" s="171"/>
      <c r="IR107" s="212"/>
      <c r="IS107" s="228"/>
      <c r="IT107" s="207"/>
      <c r="IU107" s="229"/>
      <c r="IV107" s="209"/>
      <c r="IW107" s="209" t="e">
        <f t="shared" si="772"/>
        <v>#N/A</v>
      </c>
      <c r="IX107" s="199" t="e">
        <f t="shared" si="773"/>
        <v>#N/A</v>
      </c>
      <c r="IY107" s="200" t="e">
        <f t="shared" si="774"/>
        <v>#N/A</v>
      </c>
      <c r="IZ107" s="200">
        <f t="shared" si="775"/>
        <v>0</v>
      </c>
      <c r="JA107" s="200">
        <f t="shared" si="776"/>
        <v>0</v>
      </c>
      <c r="JB107" s="200" t="e">
        <f t="shared" si="777"/>
        <v>#N/A</v>
      </c>
      <c r="JC107" s="210">
        <f t="shared" si="778"/>
        <v>0</v>
      </c>
      <c r="JD107" s="202">
        <f t="shared" si="779"/>
        <v>0</v>
      </c>
      <c r="JG107" s="240"/>
      <c r="JH107" s="171"/>
      <c r="JI107" s="212"/>
      <c r="JJ107" s="228"/>
      <c r="JK107" s="207"/>
      <c r="JL107" s="229"/>
      <c r="JM107" s="209"/>
      <c r="JN107" s="209" t="e">
        <f t="shared" si="780"/>
        <v>#N/A</v>
      </c>
      <c r="JO107" s="199" t="e">
        <f t="shared" si="781"/>
        <v>#N/A</v>
      </c>
      <c r="JP107" s="200" t="e">
        <f t="shared" si="782"/>
        <v>#N/A</v>
      </c>
      <c r="JQ107" s="200">
        <f t="shared" si="783"/>
        <v>0</v>
      </c>
      <c r="JR107" s="200">
        <f t="shared" si="784"/>
        <v>0</v>
      </c>
      <c r="JS107" s="200" t="e">
        <f t="shared" si="785"/>
        <v>#N/A</v>
      </c>
      <c r="JT107" s="210">
        <f t="shared" si="786"/>
        <v>0</v>
      </c>
      <c r="JU107" s="202">
        <f t="shared" si="787"/>
        <v>0</v>
      </c>
      <c r="JX107" s="240"/>
      <c r="JY107" s="171"/>
      <c r="JZ107" s="212"/>
      <c r="KA107" s="228"/>
      <c r="KB107" s="207"/>
      <c r="KC107" s="229"/>
      <c r="KD107" s="209"/>
      <c r="KE107" s="209" t="e">
        <f t="shared" si="788"/>
        <v>#N/A</v>
      </c>
      <c r="KF107" s="199" t="e">
        <f t="shared" si="789"/>
        <v>#N/A</v>
      </c>
      <c r="KG107" s="200" t="e">
        <f t="shared" si="790"/>
        <v>#N/A</v>
      </c>
      <c r="KH107" s="200">
        <f t="shared" si="791"/>
        <v>0</v>
      </c>
      <c r="KI107" s="200">
        <f t="shared" si="792"/>
        <v>0</v>
      </c>
      <c r="KJ107" s="200" t="e">
        <f t="shared" si="793"/>
        <v>#N/A</v>
      </c>
      <c r="KK107" s="210">
        <f t="shared" si="794"/>
        <v>0</v>
      </c>
      <c r="KL107" s="202">
        <f t="shared" si="795"/>
        <v>0</v>
      </c>
      <c r="KO107" s="240"/>
      <c r="KP107" s="171"/>
      <c r="KQ107" s="212"/>
      <c r="KR107" s="228"/>
      <c r="KS107" s="207"/>
      <c r="KT107" s="229"/>
      <c r="KU107" s="209"/>
      <c r="KV107" s="209" t="e">
        <f t="shared" si="796"/>
        <v>#N/A</v>
      </c>
      <c r="KW107" s="199" t="e">
        <f t="shared" si="797"/>
        <v>#N/A</v>
      </c>
      <c r="KX107" s="200" t="e">
        <f t="shared" si="798"/>
        <v>#N/A</v>
      </c>
      <c r="KY107" s="200">
        <f t="shared" si="799"/>
        <v>0</v>
      </c>
      <c r="KZ107" s="200">
        <f t="shared" si="800"/>
        <v>0</v>
      </c>
      <c r="LA107" s="200" t="e">
        <f t="shared" si="801"/>
        <v>#N/A</v>
      </c>
      <c r="LB107" s="210">
        <f t="shared" si="802"/>
        <v>0</v>
      </c>
      <c r="LC107" s="202">
        <f t="shared" si="803"/>
        <v>0</v>
      </c>
      <c r="LF107" s="240"/>
      <c r="LG107" s="171"/>
      <c r="LH107" s="212"/>
      <c r="LI107" s="228"/>
      <c r="LJ107" s="207"/>
      <c r="LK107" s="229"/>
      <c r="LL107" s="209"/>
      <c r="LM107" s="209" t="e">
        <f t="shared" si="804"/>
        <v>#N/A</v>
      </c>
      <c r="LN107" s="199" t="e">
        <f t="shared" si="805"/>
        <v>#N/A</v>
      </c>
      <c r="LO107" s="200" t="e">
        <f t="shared" si="806"/>
        <v>#N/A</v>
      </c>
      <c r="LP107" s="200">
        <f t="shared" si="807"/>
        <v>0</v>
      </c>
      <c r="LQ107" s="200">
        <f t="shared" si="808"/>
        <v>0</v>
      </c>
      <c r="LR107" s="200" t="e">
        <f t="shared" si="809"/>
        <v>#N/A</v>
      </c>
      <c r="LS107" s="210">
        <f t="shared" si="810"/>
        <v>0</v>
      </c>
      <c r="LT107" s="202">
        <f t="shared" si="811"/>
        <v>0</v>
      </c>
      <c r="LW107" s="240"/>
      <c r="LX107" s="171"/>
      <c r="LY107" s="212"/>
      <c r="LZ107" s="228"/>
      <c r="MA107" s="207"/>
      <c r="MB107" s="229"/>
      <c r="MC107" s="209"/>
      <c r="MD107" s="209" t="e">
        <f t="shared" si="812"/>
        <v>#N/A</v>
      </c>
      <c r="ME107" s="199" t="e">
        <f t="shared" si="813"/>
        <v>#N/A</v>
      </c>
      <c r="MF107" s="200" t="e">
        <f t="shared" si="814"/>
        <v>#N/A</v>
      </c>
      <c r="MG107" s="200">
        <f t="shared" si="815"/>
        <v>0</v>
      </c>
      <c r="MH107" s="200">
        <f t="shared" si="816"/>
        <v>0</v>
      </c>
      <c r="MI107" s="200" t="e">
        <f t="shared" si="817"/>
        <v>#N/A</v>
      </c>
      <c r="MJ107" s="210">
        <f t="shared" si="818"/>
        <v>0</v>
      </c>
      <c r="MK107" s="202">
        <f t="shared" si="819"/>
        <v>0</v>
      </c>
      <c r="MN107" s="240"/>
      <c r="MO107" s="171"/>
      <c r="MP107" s="212"/>
      <c r="MQ107" s="228"/>
      <c r="MR107" s="207"/>
      <c r="MS107" s="229"/>
      <c r="MT107" s="209"/>
      <c r="MU107" s="209" t="e">
        <f t="shared" si="820"/>
        <v>#N/A</v>
      </c>
      <c r="MV107" s="199" t="e">
        <f t="shared" si="821"/>
        <v>#N/A</v>
      </c>
      <c r="MW107" s="200" t="e">
        <f t="shared" si="822"/>
        <v>#N/A</v>
      </c>
      <c r="MX107" s="200">
        <f t="shared" si="823"/>
        <v>0</v>
      </c>
      <c r="MY107" s="200">
        <f t="shared" si="824"/>
        <v>0</v>
      </c>
      <c r="MZ107" s="200" t="e">
        <f t="shared" si="825"/>
        <v>#N/A</v>
      </c>
      <c r="NA107" s="210">
        <f t="shared" si="826"/>
        <v>0</v>
      </c>
      <c r="NB107" s="202">
        <f t="shared" si="827"/>
        <v>0</v>
      </c>
      <c r="NE107" s="240"/>
      <c r="NF107" s="171"/>
      <c r="NG107" s="212"/>
      <c r="NH107" s="228"/>
      <c r="NI107" s="207"/>
      <c r="NJ107" s="229"/>
      <c r="NK107" s="209"/>
      <c r="NL107" s="209" t="e">
        <f t="shared" si="828"/>
        <v>#N/A</v>
      </c>
      <c r="NM107" s="199" t="e">
        <f t="shared" si="829"/>
        <v>#N/A</v>
      </c>
      <c r="NN107" s="200" t="e">
        <f t="shared" si="830"/>
        <v>#N/A</v>
      </c>
      <c r="NO107" s="200">
        <f t="shared" si="831"/>
        <v>0</v>
      </c>
      <c r="NP107" s="200">
        <f t="shared" si="832"/>
        <v>0</v>
      </c>
      <c r="NQ107" s="200" t="e">
        <f t="shared" si="833"/>
        <v>#N/A</v>
      </c>
      <c r="NR107" s="210">
        <f t="shared" si="834"/>
        <v>0</v>
      </c>
      <c r="NS107" s="202">
        <f t="shared" si="835"/>
        <v>0</v>
      </c>
      <c r="NV107" s="240"/>
      <c r="NW107" s="171"/>
      <c r="NX107" s="212"/>
      <c r="NY107" s="228"/>
      <c r="NZ107" s="207"/>
      <c r="OA107" s="229"/>
      <c r="OB107" s="209"/>
      <c r="OC107" s="209" t="e">
        <f t="shared" si="836"/>
        <v>#N/A</v>
      </c>
      <c r="OD107" s="199" t="e">
        <f t="shared" si="837"/>
        <v>#N/A</v>
      </c>
      <c r="OE107" s="200" t="e">
        <f t="shared" si="838"/>
        <v>#N/A</v>
      </c>
      <c r="OF107" s="200">
        <f t="shared" si="839"/>
        <v>0</v>
      </c>
      <c r="OG107" s="200">
        <f t="shared" si="840"/>
        <v>0</v>
      </c>
      <c r="OH107" s="200" t="e">
        <f t="shared" si="841"/>
        <v>#N/A</v>
      </c>
      <c r="OI107" s="210">
        <f t="shared" si="842"/>
        <v>0</v>
      </c>
      <c r="OJ107" s="202">
        <f t="shared" si="843"/>
        <v>0</v>
      </c>
      <c r="OM107" s="240"/>
      <c r="ON107" s="171"/>
      <c r="OO107" s="212"/>
      <c r="OP107" s="228"/>
      <c r="OQ107" s="207"/>
      <c r="OR107" s="229"/>
      <c r="OS107" s="209"/>
      <c r="OT107" s="209" t="e">
        <f t="shared" si="844"/>
        <v>#N/A</v>
      </c>
      <c r="OU107" s="199" t="e">
        <f t="shared" si="845"/>
        <v>#N/A</v>
      </c>
      <c r="OV107" s="200" t="e">
        <f t="shared" si="846"/>
        <v>#N/A</v>
      </c>
      <c r="OW107" s="200">
        <f t="shared" si="847"/>
        <v>0</v>
      </c>
      <c r="OX107" s="200">
        <f t="shared" si="848"/>
        <v>0</v>
      </c>
      <c r="OY107" s="200" t="e">
        <f t="shared" si="849"/>
        <v>#N/A</v>
      </c>
      <c r="OZ107" s="210">
        <f t="shared" si="850"/>
        <v>0</v>
      </c>
      <c r="PA107" s="202">
        <f t="shared" si="851"/>
        <v>0</v>
      </c>
      <c r="PD107" s="240"/>
      <c r="PE107" s="171"/>
      <c r="PF107" s="212"/>
      <c r="PG107" s="228"/>
      <c r="PH107" s="207"/>
      <c r="PI107" s="229"/>
      <c r="PJ107" s="209"/>
      <c r="PK107" s="209" t="e">
        <f t="shared" si="852"/>
        <v>#N/A</v>
      </c>
      <c r="PL107" s="199" t="e">
        <f t="shared" si="853"/>
        <v>#N/A</v>
      </c>
      <c r="PM107" s="200" t="e">
        <f t="shared" si="854"/>
        <v>#N/A</v>
      </c>
      <c r="PN107" s="200">
        <f t="shared" si="855"/>
        <v>0</v>
      </c>
      <c r="PO107" s="200">
        <f t="shared" si="856"/>
        <v>0</v>
      </c>
      <c r="PP107" s="200" t="e">
        <f t="shared" si="857"/>
        <v>#N/A</v>
      </c>
      <c r="PQ107" s="210">
        <f t="shared" si="858"/>
        <v>0</v>
      </c>
      <c r="PR107" s="202">
        <f t="shared" si="859"/>
        <v>0</v>
      </c>
      <c r="PU107" s="240"/>
      <c r="PV107" s="171"/>
      <c r="PW107" s="212"/>
      <c r="PX107" s="228"/>
      <c r="PY107" s="207"/>
      <c r="PZ107" s="229"/>
      <c r="QA107" s="209"/>
      <c r="QB107" s="209" t="e">
        <f t="shared" si="860"/>
        <v>#N/A</v>
      </c>
      <c r="QC107" s="199" t="e">
        <f t="shared" si="861"/>
        <v>#N/A</v>
      </c>
      <c r="QD107" s="200" t="e">
        <f t="shared" si="862"/>
        <v>#N/A</v>
      </c>
      <c r="QE107" s="200">
        <f t="shared" si="863"/>
        <v>0</v>
      </c>
      <c r="QF107" s="200">
        <f t="shared" si="864"/>
        <v>0</v>
      </c>
      <c r="QG107" s="200" t="e">
        <f t="shared" si="865"/>
        <v>#N/A</v>
      </c>
      <c r="QH107" s="210">
        <f t="shared" si="866"/>
        <v>0</v>
      </c>
      <c r="QI107" s="202">
        <f t="shared" si="867"/>
        <v>0</v>
      </c>
      <c r="QL107" s="240"/>
      <c r="QM107" s="171"/>
      <c r="QN107" s="212"/>
      <c r="QO107" s="228"/>
      <c r="QP107" s="207"/>
      <c r="QQ107" s="229"/>
      <c r="QR107" s="209"/>
      <c r="QS107" s="209" t="e">
        <f t="shared" si="868"/>
        <v>#N/A</v>
      </c>
      <c r="QT107" s="199" t="e">
        <f t="shared" si="869"/>
        <v>#N/A</v>
      </c>
      <c r="QU107" s="200" t="e">
        <f t="shared" si="870"/>
        <v>#N/A</v>
      </c>
      <c r="QV107" s="200">
        <f t="shared" si="871"/>
        <v>0</v>
      </c>
      <c r="QW107" s="200">
        <f t="shared" si="872"/>
        <v>0</v>
      </c>
      <c r="QX107" s="200" t="e">
        <f t="shared" si="873"/>
        <v>#N/A</v>
      </c>
      <c r="QY107" s="210">
        <f t="shared" si="874"/>
        <v>0</v>
      </c>
      <c r="QZ107" s="202">
        <f t="shared" si="875"/>
        <v>0</v>
      </c>
      <c r="RC107" s="240"/>
      <c r="RD107" s="171"/>
      <c r="RE107" s="212"/>
      <c r="RF107" s="228"/>
      <c r="RG107" s="207"/>
      <c r="RH107" s="229"/>
      <c r="RI107" s="209"/>
      <c r="RJ107" s="209" t="e">
        <f t="shared" si="876"/>
        <v>#N/A</v>
      </c>
      <c r="RK107" s="199" t="e">
        <f t="shared" si="877"/>
        <v>#N/A</v>
      </c>
      <c r="RL107" s="200" t="e">
        <f t="shared" si="878"/>
        <v>#N/A</v>
      </c>
      <c r="RM107" s="200">
        <f t="shared" si="879"/>
        <v>0</v>
      </c>
      <c r="RN107" s="200">
        <f t="shared" si="880"/>
        <v>0</v>
      </c>
      <c r="RO107" s="200" t="e">
        <f t="shared" si="881"/>
        <v>#N/A</v>
      </c>
      <c r="RP107" s="210">
        <f t="shared" si="882"/>
        <v>0</v>
      </c>
      <c r="RQ107" s="202">
        <f t="shared" si="883"/>
        <v>0</v>
      </c>
      <c r="RT107" s="240"/>
      <c r="RU107" s="171"/>
      <c r="RV107" s="212"/>
      <c r="RW107" s="228"/>
      <c r="RX107" s="207"/>
      <c r="RY107" s="229"/>
      <c r="RZ107" s="209"/>
      <c r="SA107" s="209" t="e">
        <f t="shared" si="884"/>
        <v>#N/A</v>
      </c>
      <c r="SB107" s="199" t="e">
        <f t="shared" si="885"/>
        <v>#N/A</v>
      </c>
      <c r="SC107" s="200" t="e">
        <f t="shared" si="886"/>
        <v>#N/A</v>
      </c>
      <c r="SD107" s="200">
        <f t="shared" si="887"/>
        <v>0</v>
      </c>
      <c r="SE107" s="200">
        <f t="shared" si="888"/>
        <v>0</v>
      </c>
      <c r="SF107" s="200" t="e">
        <f t="shared" si="889"/>
        <v>#N/A</v>
      </c>
      <c r="SG107" s="210">
        <f t="shared" si="890"/>
        <v>0</v>
      </c>
      <c r="SH107" s="202">
        <f t="shared" si="891"/>
        <v>0</v>
      </c>
      <c r="SK107" s="240"/>
      <c r="SL107" s="171"/>
      <c r="SM107" s="212"/>
      <c r="SN107" s="228"/>
      <c r="SO107" s="207"/>
      <c r="SP107" s="229"/>
      <c r="SQ107" s="209"/>
      <c r="SR107" s="209" t="e">
        <f t="shared" si="892"/>
        <v>#N/A</v>
      </c>
      <c r="SS107" s="199" t="e">
        <f t="shared" si="893"/>
        <v>#N/A</v>
      </c>
      <c r="ST107" s="200" t="e">
        <f t="shared" si="894"/>
        <v>#N/A</v>
      </c>
      <c r="SU107" s="200">
        <f t="shared" si="895"/>
        <v>0</v>
      </c>
      <c r="SV107" s="200">
        <f t="shared" si="896"/>
        <v>0</v>
      </c>
      <c r="SW107" s="200" t="e">
        <f t="shared" si="897"/>
        <v>#N/A</v>
      </c>
      <c r="SX107" s="210">
        <f t="shared" si="898"/>
        <v>0</v>
      </c>
      <c r="SY107" s="202">
        <f t="shared" si="899"/>
        <v>0</v>
      </c>
    </row>
    <row r="108" spans="2:519" ht="97.5" customHeight="1" thickTop="1" thickBot="1">
      <c r="B108" s="203" t="s">
        <v>215</v>
      </c>
      <c r="C108" s="230" t="s">
        <v>328</v>
      </c>
      <c r="D108" s="171" t="s">
        <v>329</v>
      </c>
      <c r="E108" s="205" t="s">
        <v>222</v>
      </c>
      <c r="F108" s="228">
        <v>1</v>
      </c>
      <c r="G108" s="207">
        <v>0</v>
      </c>
      <c r="H108" s="229">
        <f>G108*F108</f>
        <v>0</v>
      </c>
      <c r="I108" s="646"/>
      <c r="L108" s="375" t="s">
        <v>215</v>
      </c>
      <c r="M108" s="403" t="s">
        <v>328</v>
      </c>
      <c r="N108" s="415" t="s">
        <v>329</v>
      </c>
      <c r="O108" s="378" t="s">
        <v>222</v>
      </c>
      <c r="P108" s="401">
        <v>1</v>
      </c>
      <c r="Q108" s="380">
        <v>35000</v>
      </c>
      <c r="R108" s="402">
        <f>Q108*P108</f>
        <v>35000</v>
      </c>
      <c r="S108" s="162">
        <f t="shared" ref="S108:S117" si="1217">IF($D108=N108,1,0)</f>
        <v>1</v>
      </c>
      <c r="T108" s="190">
        <f t="shared" si="756"/>
        <v>1</v>
      </c>
      <c r="U108" s="190">
        <f t="shared" si="763"/>
        <v>1</v>
      </c>
      <c r="V108" s="190">
        <f t="shared" si="757"/>
        <v>1</v>
      </c>
      <c r="W108" s="190">
        <f t="shared" si="758"/>
        <v>1</v>
      </c>
      <c r="X108" s="200">
        <f t="shared" si="759"/>
        <v>1</v>
      </c>
      <c r="Y108" s="210">
        <f t="shared" si="760"/>
        <v>35000</v>
      </c>
      <c r="Z108" s="202">
        <f t="shared" si="761"/>
        <v>0</v>
      </c>
      <c r="AA108" s="185"/>
      <c r="AB108" s="185"/>
      <c r="AC108" s="375" t="s">
        <v>215</v>
      </c>
      <c r="AD108" s="403" t="s">
        <v>328</v>
      </c>
      <c r="AE108" s="415" t="s">
        <v>329</v>
      </c>
      <c r="AF108" s="378" t="s">
        <v>222</v>
      </c>
      <c r="AG108" s="401">
        <v>1</v>
      </c>
      <c r="AH108" s="380">
        <v>21165</v>
      </c>
      <c r="AI108" s="402">
        <f>AH108*AG108</f>
        <v>21165</v>
      </c>
      <c r="AJ108" s="162">
        <f t="shared" ref="AJ108:AJ117" si="1218">IF($D108=AE108,1,0)</f>
        <v>1</v>
      </c>
      <c r="AK108" s="190">
        <f t="shared" ref="AK108:AK117" si="1219">IF($E108=AF108,1,0)</f>
        <v>1</v>
      </c>
      <c r="AL108" s="190">
        <f t="shared" ref="AL108:AL117" si="1220">IF($F108=AG108,1,0)</f>
        <v>1</v>
      </c>
      <c r="AM108" s="190">
        <f t="shared" ref="AM108:AM117" si="1221">IF(AH108=0,0,1)</f>
        <v>1</v>
      </c>
      <c r="AN108" s="190">
        <f t="shared" ref="AN108:AN117" si="1222">IF(AI108=0,0,1)</f>
        <v>1</v>
      </c>
      <c r="AO108" s="200">
        <f t="shared" ref="AO108:AO117" si="1223">PRODUCT(AJ108:AN108)</f>
        <v>1</v>
      </c>
      <c r="AP108" s="210">
        <f t="shared" ref="AP108:AP117" si="1224">ROUND(AH108,0)</f>
        <v>21165</v>
      </c>
      <c r="AQ108" s="202">
        <f t="shared" ref="AQ108:AQ117" si="1225">AH108-AP108</f>
        <v>0</v>
      </c>
      <c r="AR108" s="185"/>
      <c r="AS108" s="185"/>
      <c r="AT108" s="461" t="s">
        <v>215</v>
      </c>
      <c r="AU108" s="478" t="s">
        <v>328</v>
      </c>
      <c r="AV108" s="171" t="s">
        <v>329</v>
      </c>
      <c r="AW108" s="463" t="s">
        <v>222</v>
      </c>
      <c r="AX108" s="464">
        <v>1</v>
      </c>
      <c r="AY108" s="455">
        <v>27000</v>
      </c>
      <c r="AZ108" s="466">
        <f>AY108*AX108</f>
        <v>27000</v>
      </c>
      <c r="BA108" s="162">
        <f t="shared" ref="BA108:BA117" si="1226">IF($D108=AV108,1,0)</f>
        <v>1</v>
      </c>
      <c r="BB108" s="190">
        <f t="shared" ref="BB108:BB117" si="1227">IF($E108=AW108,1,0)</f>
        <v>1</v>
      </c>
      <c r="BC108" s="190">
        <f t="shared" ref="BC108:BC117" si="1228">IF($F108=AX108,1,0)</f>
        <v>1</v>
      </c>
      <c r="BD108" s="190">
        <f t="shared" ref="BD108:BD117" si="1229">IF(AY108=0,0,1)</f>
        <v>1</v>
      </c>
      <c r="BE108" s="190">
        <f t="shared" ref="BE108:BE117" si="1230">IF(AZ108=0,0,1)</f>
        <v>1</v>
      </c>
      <c r="BF108" s="200">
        <f t="shared" ref="BF108:BF117" si="1231">PRODUCT(BA108:BE108)</f>
        <v>1</v>
      </c>
      <c r="BG108" s="210">
        <f t="shared" ref="BG108:BG117" si="1232">ROUND(AY108,0)</f>
        <v>27000</v>
      </c>
      <c r="BH108" s="202">
        <f t="shared" ref="BH108:BH117" si="1233">AY108-BG108</f>
        <v>0</v>
      </c>
      <c r="BK108" s="461" t="s">
        <v>215</v>
      </c>
      <c r="BL108" s="538" t="s">
        <v>328</v>
      </c>
      <c r="BM108" s="545" t="s">
        <v>329</v>
      </c>
      <c r="BN108" s="523" t="s">
        <v>222</v>
      </c>
      <c r="BO108" s="536">
        <v>1</v>
      </c>
      <c r="BP108" s="380">
        <v>34784.054999999993</v>
      </c>
      <c r="BQ108" s="537">
        <f t="shared" ref="BQ108:BQ117" si="1234">BP108*BO108</f>
        <v>34784.054999999993</v>
      </c>
      <c r="BR108" s="162">
        <f t="shared" ref="BR108:BR117" si="1235">IF($D108=BM108,1,0)</f>
        <v>1</v>
      </c>
      <c r="BS108" s="190">
        <f t="shared" ref="BS108:BS117" si="1236">IF($E108=BN108,1,0)</f>
        <v>1</v>
      </c>
      <c r="BT108" s="190">
        <f t="shared" ref="BT108:BT117" si="1237">IF($F108=BO108,1,0)</f>
        <v>1</v>
      </c>
      <c r="BU108" s="190">
        <f t="shared" ref="BU108:BU117" si="1238">IF(BP108=0,0,1)</f>
        <v>1</v>
      </c>
      <c r="BV108" s="190">
        <f t="shared" ref="BV108:BV117" si="1239">IF(BQ108=0,0,1)</f>
        <v>1</v>
      </c>
      <c r="BW108" s="200">
        <f t="shared" ref="BW108:BW117" si="1240">PRODUCT(BR108:BV108)</f>
        <v>1</v>
      </c>
      <c r="BX108" s="210">
        <f t="shared" ref="BX108:BX117" si="1241">ROUND(BP108,0)</f>
        <v>34784</v>
      </c>
      <c r="BY108" s="202">
        <f t="shared" ref="BY108:BY117" si="1242">BP108-BX108</f>
        <v>5.4999999993015081E-2</v>
      </c>
      <c r="CB108" s="461" t="s">
        <v>215</v>
      </c>
      <c r="CC108" s="538" t="s">
        <v>328</v>
      </c>
      <c r="CD108" s="545" t="s">
        <v>329</v>
      </c>
      <c r="CE108" s="523" t="s">
        <v>222</v>
      </c>
      <c r="CF108" s="536">
        <v>1</v>
      </c>
      <c r="CG108" s="380">
        <v>40000</v>
      </c>
      <c r="CH108" s="537">
        <f>CG108*CF108</f>
        <v>40000</v>
      </c>
      <c r="CI108" s="162">
        <f t="shared" ref="CI108:CI117" si="1243">IF($D108=CD108,1,0)</f>
        <v>1</v>
      </c>
      <c r="CJ108" s="190">
        <f t="shared" ref="CJ108:CJ117" si="1244">IF($E108=CE108,1,0)</f>
        <v>1</v>
      </c>
      <c r="CK108" s="190">
        <f t="shared" ref="CK108:CK117" si="1245">IF($F108=CF108,1,0)</f>
        <v>1</v>
      </c>
      <c r="CL108" s="190">
        <f t="shared" ref="CL108:CL117" si="1246">IF(CG108=0,0,1)</f>
        <v>1</v>
      </c>
      <c r="CM108" s="190">
        <f t="shared" ref="CM108:CM117" si="1247">IF(CH108=0,0,1)</f>
        <v>1</v>
      </c>
      <c r="CN108" s="200">
        <f t="shared" ref="CN108:CN117" si="1248">PRODUCT(CI108:CM108)</f>
        <v>1</v>
      </c>
      <c r="CO108" s="210">
        <f t="shared" ref="CO108:CO117" si="1249">ROUND(CG108,0)</f>
        <v>40000</v>
      </c>
      <c r="CP108" s="202">
        <f t="shared" ref="CP108:CP117" si="1250">CG108-CO108</f>
        <v>0</v>
      </c>
      <c r="CS108" s="461" t="s">
        <v>215</v>
      </c>
      <c r="CT108" s="538" t="s">
        <v>328</v>
      </c>
      <c r="CU108" s="545" t="s">
        <v>329</v>
      </c>
      <c r="CV108" s="523" t="s">
        <v>222</v>
      </c>
      <c r="CW108" s="536">
        <v>1</v>
      </c>
      <c r="CX108" s="565">
        <v>64900</v>
      </c>
      <c r="CY108" s="537">
        <f>CX108*CW108</f>
        <v>64900</v>
      </c>
      <c r="CZ108" s="162">
        <f t="shared" ref="CZ108:CZ117" si="1251">IF($D108=CU108,1,0)</f>
        <v>1</v>
      </c>
      <c r="DA108" s="190">
        <f t="shared" ref="DA108:DA117" si="1252">IF($E108=CV108,1,0)</f>
        <v>1</v>
      </c>
      <c r="DB108" s="190">
        <f t="shared" ref="DB108:DB117" si="1253">IF($F108=CW108,1,0)</f>
        <v>1</v>
      </c>
      <c r="DC108" s="190">
        <f t="shared" ref="DC108:DC117" si="1254">IF(CX108=0,0,1)</f>
        <v>1</v>
      </c>
      <c r="DD108" s="190">
        <f t="shared" ref="DD108:DD117" si="1255">IF(CY108=0,0,1)</f>
        <v>1</v>
      </c>
      <c r="DE108" s="200">
        <f t="shared" ref="DE108:DE117" si="1256">PRODUCT(CZ108:DD108)</f>
        <v>1</v>
      </c>
      <c r="DF108" s="210">
        <f t="shared" ref="DF108:DF117" si="1257">ROUND(CX108,0)</f>
        <v>64900</v>
      </c>
      <c r="DG108" s="202">
        <f t="shared" ref="DG108:DG117" si="1258">CX108-DF108</f>
        <v>0</v>
      </c>
      <c r="DJ108" s="461" t="s">
        <v>215</v>
      </c>
      <c r="DK108" s="538" t="s">
        <v>328</v>
      </c>
      <c r="DL108" s="545" t="s">
        <v>329</v>
      </c>
      <c r="DM108" s="523" t="s">
        <v>222</v>
      </c>
      <c r="DN108" s="536">
        <v>1</v>
      </c>
      <c r="DO108" s="380">
        <v>23923.308000000001</v>
      </c>
      <c r="DP108" s="537">
        <f>DO108*DN108</f>
        <v>23923.308000000001</v>
      </c>
      <c r="DQ108" s="162">
        <f t="shared" ref="DQ108:DQ117" si="1259">IF($D108=DL108,1,0)</f>
        <v>1</v>
      </c>
      <c r="DR108" s="190">
        <f t="shared" ref="DR108:DR117" si="1260">IF($E108=DM108,1,0)</f>
        <v>1</v>
      </c>
      <c r="DS108" s="190">
        <f t="shared" ref="DS108:DS117" si="1261">IF($F108=DN108,1,0)</f>
        <v>1</v>
      </c>
      <c r="DT108" s="190">
        <f t="shared" ref="DT108:DT117" si="1262">IF(DO108=0,0,1)</f>
        <v>1</v>
      </c>
      <c r="DU108" s="190">
        <f t="shared" ref="DU108:DU117" si="1263">IF(DP108=0,0,1)</f>
        <v>1</v>
      </c>
      <c r="DV108" s="200">
        <f t="shared" ref="DV108:DV117" si="1264">PRODUCT(DQ108:DU108)</f>
        <v>1</v>
      </c>
      <c r="DW108" s="210">
        <f t="shared" ref="DW108:DW117" si="1265">ROUND(DO108,0)</f>
        <v>23923</v>
      </c>
      <c r="DX108" s="202">
        <f t="shared" ref="DX108:DX117" si="1266">DO108-DW108</f>
        <v>0.30800000000090222</v>
      </c>
      <c r="EA108" s="461" t="s">
        <v>215</v>
      </c>
      <c r="EB108" s="538" t="s">
        <v>328</v>
      </c>
      <c r="EC108" s="545" t="s">
        <v>329</v>
      </c>
      <c r="ED108" s="523" t="s">
        <v>222</v>
      </c>
      <c r="EE108" s="536">
        <v>1</v>
      </c>
      <c r="EF108" s="380">
        <v>22500</v>
      </c>
      <c r="EG108" s="381">
        <f t="shared" si="762"/>
        <v>22500</v>
      </c>
      <c r="EH108" s="162">
        <f t="shared" ref="EH108:EH117" si="1267">IF($D108=EC108,1,0)</f>
        <v>1</v>
      </c>
      <c r="EI108" s="190">
        <f t="shared" ref="EI108:EI117" si="1268">IF($E108=ED108,1,0)</f>
        <v>1</v>
      </c>
      <c r="EJ108" s="190">
        <f t="shared" ref="EJ108:EJ117" si="1269">IF($F108=EE108,1,0)</f>
        <v>1</v>
      </c>
      <c r="EK108" s="190">
        <f t="shared" ref="EK108:EK117" si="1270">IF(EF108=0,0,1)</f>
        <v>1</v>
      </c>
      <c r="EL108" s="190">
        <f t="shared" ref="EL108:EL117" si="1271">IF(EG108=0,0,1)</f>
        <v>1</v>
      </c>
      <c r="EM108" s="200">
        <f t="shared" ref="EM108:EM117" si="1272">PRODUCT(EH108:EL108)</f>
        <v>1</v>
      </c>
      <c r="EN108" s="210">
        <f t="shared" ref="EN108:EN117" si="1273">ROUND(EF108,0)</f>
        <v>22500</v>
      </c>
      <c r="EO108" s="202">
        <f t="shared" ref="EO108:EO117" si="1274">EF108-EN108</f>
        <v>0</v>
      </c>
      <c r="ER108" s="461" t="s">
        <v>215</v>
      </c>
      <c r="ES108" s="538" t="s">
        <v>328</v>
      </c>
      <c r="ET108" s="545" t="s">
        <v>329</v>
      </c>
      <c r="EU108" s="523" t="s">
        <v>222</v>
      </c>
      <c r="EV108" s="536">
        <v>1</v>
      </c>
      <c r="EW108" s="380">
        <v>34611</v>
      </c>
      <c r="EX108" s="537">
        <f t="shared" ref="EX108:EX117" si="1275">EW108*EV108</f>
        <v>34611</v>
      </c>
      <c r="EY108" s="162">
        <f t="shared" ref="EY108:EY117" si="1276">IF($D108=ET108,1,0)</f>
        <v>1</v>
      </c>
      <c r="EZ108" s="190">
        <f t="shared" ref="EZ108:EZ117" si="1277">IF($E108=EU108,1,0)</f>
        <v>1</v>
      </c>
      <c r="FA108" s="190">
        <f t="shared" ref="FA108:FA117" si="1278">IF($F108=EV108,1,0)</f>
        <v>1</v>
      </c>
      <c r="FB108" s="190">
        <f t="shared" ref="FB108:FB117" si="1279">IF(EW108=0,0,1)</f>
        <v>1</v>
      </c>
      <c r="FC108" s="190">
        <f t="shared" ref="FC108:FC117" si="1280">IF(EX108=0,0,1)</f>
        <v>1</v>
      </c>
      <c r="FD108" s="200">
        <f t="shared" ref="FD108:FD117" si="1281">PRODUCT(EY108:FC108)</f>
        <v>1</v>
      </c>
      <c r="FE108" s="210">
        <f t="shared" ref="FE108:FE117" si="1282">ROUND(EW108,0)</f>
        <v>34611</v>
      </c>
      <c r="FF108" s="202">
        <f t="shared" ref="FF108:FF117" si="1283">EW108-FE108</f>
        <v>0</v>
      </c>
      <c r="FI108" s="461" t="s">
        <v>215</v>
      </c>
      <c r="FJ108" s="538" t="s">
        <v>328</v>
      </c>
      <c r="FK108" s="545" t="s">
        <v>329</v>
      </c>
      <c r="FL108" s="523" t="s">
        <v>222</v>
      </c>
      <c r="FM108" s="536">
        <v>1</v>
      </c>
      <c r="FN108" s="380">
        <v>14005</v>
      </c>
      <c r="FO108" s="537">
        <f>FN108*FM108</f>
        <v>14005</v>
      </c>
      <c r="FP108" s="162">
        <f t="shared" ref="FP108:FP117" si="1284">IF($D108=FK108,1,0)</f>
        <v>1</v>
      </c>
      <c r="FQ108" s="190">
        <f t="shared" ref="FQ108:FQ117" si="1285">IF($E108=FL108,1,0)</f>
        <v>1</v>
      </c>
      <c r="FR108" s="190">
        <f t="shared" ref="FR108:FR117" si="1286">IF($F108=FM108,1,0)</f>
        <v>1</v>
      </c>
      <c r="FS108" s="190">
        <f t="shared" ref="FS108:FS117" si="1287">IF(FN108=0,0,1)</f>
        <v>1</v>
      </c>
      <c r="FT108" s="190">
        <f t="shared" ref="FT108:FT117" si="1288">IF(FO108=0,0,1)</f>
        <v>1</v>
      </c>
      <c r="FU108" s="200">
        <f t="shared" ref="FU108:FU117" si="1289">PRODUCT(FP108:FT108)</f>
        <v>1</v>
      </c>
      <c r="FV108" s="210">
        <f t="shared" ref="FV108:FV117" si="1290">ROUND(FN108,0)</f>
        <v>14005</v>
      </c>
      <c r="FW108" s="202">
        <f t="shared" ref="FW108:FW117" si="1291">FN108-FV108</f>
        <v>0</v>
      </c>
      <c r="FZ108" s="461" t="s">
        <v>215</v>
      </c>
      <c r="GA108" s="538" t="s">
        <v>328</v>
      </c>
      <c r="GB108" s="545" t="s">
        <v>329</v>
      </c>
      <c r="GC108" s="523" t="s">
        <v>222</v>
      </c>
      <c r="GD108" s="536">
        <v>1</v>
      </c>
      <c r="GE108" s="582">
        <v>19842</v>
      </c>
      <c r="GF108" s="537">
        <f>GE108*GD108</f>
        <v>19842</v>
      </c>
      <c r="GG108" s="162">
        <f t="shared" ref="GG108:GG117" si="1292">IF($D108=GB108,1,0)</f>
        <v>1</v>
      </c>
      <c r="GH108" s="190">
        <f t="shared" ref="GH108:GH117" si="1293">IF($E108=GC108,1,0)</f>
        <v>1</v>
      </c>
      <c r="GI108" s="190">
        <f t="shared" ref="GI108:GI117" si="1294">IF($F108=GD108,1,0)</f>
        <v>1</v>
      </c>
      <c r="GJ108" s="190">
        <f t="shared" ref="GJ108:GJ117" si="1295">IF(GE108=0,0,1)</f>
        <v>1</v>
      </c>
      <c r="GK108" s="190">
        <f t="shared" ref="GK108:GK117" si="1296">IF(GF108=0,0,1)</f>
        <v>1</v>
      </c>
      <c r="GL108" s="200">
        <f t="shared" ref="GL108:GL117" si="1297">PRODUCT(GG108:GK108)</f>
        <v>1</v>
      </c>
      <c r="GM108" s="210">
        <f t="shared" ref="GM108:GM117" si="1298">ROUND(GE108,0)</f>
        <v>19842</v>
      </c>
      <c r="GN108" s="202">
        <f t="shared" ref="GN108:GN117" si="1299">GE108-GM108</f>
        <v>0</v>
      </c>
      <c r="GQ108" s="461" t="s">
        <v>215</v>
      </c>
      <c r="GR108" s="538" t="s">
        <v>328</v>
      </c>
      <c r="GS108" s="545" t="s">
        <v>329</v>
      </c>
      <c r="GT108" s="523" t="s">
        <v>222</v>
      </c>
      <c r="GU108" s="536">
        <v>1</v>
      </c>
      <c r="GV108" s="380">
        <v>15000</v>
      </c>
      <c r="GW108" s="537">
        <f>GV108*GU108</f>
        <v>15000</v>
      </c>
      <c r="GX108" s="162">
        <f t="shared" ref="GX108:GX117" si="1300">IF($D108=GS108,1,0)</f>
        <v>1</v>
      </c>
      <c r="GY108" s="190">
        <f t="shared" ref="GY108:GY117" si="1301">IF($E108=GT108,1,0)</f>
        <v>1</v>
      </c>
      <c r="GZ108" s="190">
        <f t="shared" ref="GZ108:GZ117" si="1302">IF($F108=GU108,1,0)</f>
        <v>1</v>
      </c>
      <c r="HA108" s="190">
        <f t="shared" ref="HA108:HA117" si="1303">IF(GV108=0,0,1)</f>
        <v>1</v>
      </c>
      <c r="HB108" s="190">
        <f t="shared" ref="HB108:HB117" si="1304">IF(GW108=0,0,1)</f>
        <v>1</v>
      </c>
      <c r="HC108" s="200">
        <f t="shared" ref="HC108:HC117" si="1305">PRODUCT(GX108:HB108)</f>
        <v>1</v>
      </c>
      <c r="HD108" s="210">
        <f t="shared" ref="HD108:HD117" si="1306">ROUND(GV108,0)</f>
        <v>15000</v>
      </c>
      <c r="HE108" s="202">
        <f t="shared" ref="HE108:HE117" si="1307">GV108-HD108</f>
        <v>0</v>
      </c>
      <c r="HH108" s="461" t="s">
        <v>215</v>
      </c>
      <c r="HI108" s="538" t="s">
        <v>328</v>
      </c>
      <c r="HJ108" s="563" t="s">
        <v>329</v>
      </c>
      <c r="HK108" s="523" t="s">
        <v>222</v>
      </c>
      <c r="HL108" s="536">
        <v>1</v>
      </c>
      <c r="HM108" s="380">
        <v>8550</v>
      </c>
      <c r="HN108" s="537">
        <f>HM108*HL108</f>
        <v>8550</v>
      </c>
      <c r="HO108" s="162">
        <f t="shared" ref="HO108:HO117" si="1308">IF($D108=HJ108,1,0)</f>
        <v>1</v>
      </c>
      <c r="HP108" s="190">
        <f t="shared" ref="HP108:HP117" si="1309">IF($E108=HK108,1,0)</f>
        <v>1</v>
      </c>
      <c r="HQ108" s="190">
        <f t="shared" ref="HQ108:HQ117" si="1310">IF($F108=HL108,1,0)</f>
        <v>1</v>
      </c>
      <c r="HR108" s="190">
        <f t="shared" ref="HR108:HR117" si="1311">IF(HM108=0,0,1)</f>
        <v>1</v>
      </c>
      <c r="HS108" s="190">
        <f t="shared" ref="HS108:HS117" si="1312">IF(HN108=0,0,1)</f>
        <v>1</v>
      </c>
      <c r="HT108" s="200">
        <f t="shared" ref="HT108:HT117" si="1313">PRODUCT(HO108:HS108)</f>
        <v>1</v>
      </c>
      <c r="HU108" s="210">
        <f t="shared" ref="HU108:HU117" si="1314">ROUND(HM108,0)</f>
        <v>8550</v>
      </c>
      <c r="HV108" s="202">
        <f t="shared" ref="HV108:HV117" si="1315">HM108-HU108</f>
        <v>0</v>
      </c>
      <c r="HY108" s="240"/>
      <c r="HZ108" s="171"/>
      <c r="IA108" s="212"/>
      <c r="IB108" s="228"/>
      <c r="IC108" s="207"/>
      <c r="ID108" s="229"/>
      <c r="IE108" s="209"/>
      <c r="IF108" s="209" t="e">
        <f t="shared" si="764"/>
        <v>#N/A</v>
      </c>
      <c r="IG108" s="199" t="e">
        <f t="shared" si="765"/>
        <v>#N/A</v>
      </c>
      <c r="IH108" s="200" t="e">
        <f t="shared" si="766"/>
        <v>#N/A</v>
      </c>
      <c r="II108" s="200">
        <f t="shared" si="767"/>
        <v>0</v>
      </c>
      <c r="IJ108" s="200">
        <f t="shared" si="768"/>
        <v>0</v>
      </c>
      <c r="IK108" s="200" t="e">
        <f t="shared" si="769"/>
        <v>#N/A</v>
      </c>
      <c r="IL108" s="210">
        <f t="shared" si="770"/>
        <v>0</v>
      </c>
      <c r="IM108" s="202">
        <f t="shared" si="771"/>
        <v>0</v>
      </c>
      <c r="IP108" s="240"/>
      <c r="IQ108" s="171"/>
      <c r="IR108" s="212"/>
      <c r="IS108" s="228"/>
      <c r="IT108" s="207"/>
      <c r="IU108" s="229"/>
      <c r="IV108" s="209"/>
      <c r="IW108" s="209" t="e">
        <f t="shared" si="772"/>
        <v>#N/A</v>
      </c>
      <c r="IX108" s="199" t="e">
        <f t="shared" si="773"/>
        <v>#N/A</v>
      </c>
      <c r="IY108" s="200" t="e">
        <f t="shared" si="774"/>
        <v>#N/A</v>
      </c>
      <c r="IZ108" s="200">
        <f t="shared" si="775"/>
        <v>0</v>
      </c>
      <c r="JA108" s="200">
        <f t="shared" si="776"/>
        <v>0</v>
      </c>
      <c r="JB108" s="200" t="e">
        <f t="shared" si="777"/>
        <v>#N/A</v>
      </c>
      <c r="JC108" s="210">
        <f t="shared" si="778"/>
        <v>0</v>
      </c>
      <c r="JD108" s="202">
        <f t="shared" si="779"/>
        <v>0</v>
      </c>
      <c r="JG108" s="240"/>
      <c r="JH108" s="171"/>
      <c r="JI108" s="212"/>
      <c r="JJ108" s="228"/>
      <c r="JK108" s="207"/>
      <c r="JL108" s="229"/>
      <c r="JM108" s="209"/>
      <c r="JN108" s="209" t="e">
        <f t="shared" si="780"/>
        <v>#N/A</v>
      </c>
      <c r="JO108" s="199" t="e">
        <f t="shared" si="781"/>
        <v>#N/A</v>
      </c>
      <c r="JP108" s="200" t="e">
        <f t="shared" si="782"/>
        <v>#N/A</v>
      </c>
      <c r="JQ108" s="200">
        <f t="shared" si="783"/>
        <v>0</v>
      </c>
      <c r="JR108" s="200">
        <f t="shared" si="784"/>
        <v>0</v>
      </c>
      <c r="JS108" s="200" t="e">
        <f t="shared" si="785"/>
        <v>#N/A</v>
      </c>
      <c r="JT108" s="210">
        <f t="shared" si="786"/>
        <v>0</v>
      </c>
      <c r="JU108" s="202">
        <f t="shared" si="787"/>
        <v>0</v>
      </c>
      <c r="JX108" s="240"/>
      <c r="JY108" s="171"/>
      <c r="JZ108" s="212"/>
      <c r="KA108" s="228"/>
      <c r="KB108" s="207"/>
      <c r="KC108" s="229"/>
      <c r="KD108" s="209"/>
      <c r="KE108" s="209" t="e">
        <f t="shared" si="788"/>
        <v>#N/A</v>
      </c>
      <c r="KF108" s="199" t="e">
        <f t="shared" si="789"/>
        <v>#N/A</v>
      </c>
      <c r="KG108" s="200" t="e">
        <f t="shared" si="790"/>
        <v>#N/A</v>
      </c>
      <c r="KH108" s="200">
        <f t="shared" si="791"/>
        <v>0</v>
      </c>
      <c r="KI108" s="200">
        <f t="shared" si="792"/>
        <v>0</v>
      </c>
      <c r="KJ108" s="200" t="e">
        <f t="shared" si="793"/>
        <v>#N/A</v>
      </c>
      <c r="KK108" s="210">
        <f t="shared" si="794"/>
        <v>0</v>
      </c>
      <c r="KL108" s="202">
        <f t="shared" si="795"/>
        <v>0</v>
      </c>
      <c r="KO108" s="240"/>
      <c r="KP108" s="171"/>
      <c r="KQ108" s="212"/>
      <c r="KR108" s="228"/>
      <c r="KS108" s="207"/>
      <c r="KT108" s="229"/>
      <c r="KU108" s="209"/>
      <c r="KV108" s="209" t="e">
        <f t="shared" si="796"/>
        <v>#N/A</v>
      </c>
      <c r="KW108" s="199" t="e">
        <f t="shared" si="797"/>
        <v>#N/A</v>
      </c>
      <c r="KX108" s="200" t="e">
        <f t="shared" si="798"/>
        <v>#N/A</v>
      </c>
      <c r="KY108" s="200">
        <f t="shared" si="799"/>
        <v>0</v>
      </c>
      <c r="KZ108" s="200">
        <f t="shared" si="800"/>
        <v>0</v>
      </c>
      <c r="LA108" s="200" t="e">
        <f t="shared" si="801"/>
        <v>#N/A</v>
      </c>
      <c r="LB108" s="210">
        <f t="shared" si="802"/>
        <v>0</v>
      </c>
      <c r="LC108" s="202">
        <f t="shared" si="803"/>
        <v>0</v>
      </c>
      <c r="LF108" s="240"/>
      <c r="LG108" s="171"/>
      <c r="LH108" s="212"/>
      <c r="LI108" s="228"/>
      <c r="LJ108" s="207"/>
      <c r="LK108" s="229"/>
      <c r="LL108" s="209"/>
      <c r="LM108" s="209" t="e">
        <f t="shared" si="804"/>
        <v>#N/A</v>
      </c>
      <c r="LN108" s="199" t="e">
        <f t="shared" si="805"/>
        <v>#N/A</v>
      </c>
      <c r="LO108" s="200" t="e">
        <f t="shared" si="806"/>
        <v>#N/A</v>
      </c>
      <c r="LP108" s="200">
        <f t="shared" si="807"/>
        <v>0</v>
      </c>
      <c r="LQ108" s="200">
        <f t="shared" si="808"/>
        <v>0</v>
      </c>
      <c r="LR108" s="200" t="e">
        <f t="shared" si="809"/>
        <v>#N/A</v>
      </c>
      <c r="LS108" s="210">
        <f t="shared" si="810"/>
        <v>0</v>
      </c>
      <c r="LT108" s="202">
        <f t="shared" si="811"/>
        <v>0</v>
      </c>
      <c r="LW108" s="240"/>
      <c r="LX108" s="171"/>
      <c r="LY108" s="212"/>
      <c r="LZ108" s="228"/>
      <c r="MA108" s="207"/>
      <c r="MB108" s="229"/>
      <c r="MC108" s="209"/>
      <c r="MD108" s="209" t="e">
        <f t="shared" si="812"/>
        <v>#N/A</v>
      </c>
      <c r="ME108" s="199" t="e">
        <f t="shared" si="813"/>
        <v>#N/A</v>
      </c>
      <c r="MF108" s="200" t="e">
        <f t="shared" si="814"/>
        <v>#N/A</v>
      </c>
      <c r="MG108" s="200">
        <f t="shared" si="815"/>
        <v>0</v>
      </c>
      <c r="MH108" s="200">
        <f t="shared" si="816"/>
        <v>0</v>
      </c>
      <c r="MI108" s="200" t="e">
        <f t="shared" si="817"/>
        <v>#N/A</v>
      </c>
      <c r="MJ108" s="210">
        <f t="shared" si="818"/>
        <v>0</v>
      </c>
      <c r="MK108" s="202">
        <f t="shared" si="819"/>
        <v>0</v>
      </c>
      <c r="MN108" s="240"/>
      <c r="MO108" s="171"/>
      <c r="MP108" s="212"/>
      <c r="MQ108" s="228"/>
      <c r="MR108" s="207"/>
      <c r="MS108" s="229"/>
      <c r="MT108" s="209"/>
      <c r="MU108" s="209" t="e">
        <f t="shared" si="820"/>
        <v>#N/A</v>
      </c>
      <c r="MV108" s="199" t="e">
        <f t="shared" si="821"/>
        <v>#N/A</v>
      </c>
      <c r="MW108" s="200" t="e">
        <f t="shared" si="822"/>
        <v>#N/A</v>
      </c>
      <c r="MX108" s="200">
        <f t="shared" si="823"/>
        <v>0</v>
      </c>
      <c r="MY108" s="200">
        <f t="shared" si="824"/>
        <v>0</v>
      </c>
      <c r="MZ108" s="200" t="e">
        <f t="shared" si="825"/>
        <v>#N/A</v>
      </c>
      <c r="NA108" s="210">
        <f t="shared" si="826"/>
        <v>0</v>
      </c>
      <c r="NB108" s="202">
        <f t="shared" si="827"/>
        <v>0</v>
      </c>
      <c r="NE108" s="240"/>
      <c r="NF108" s="171"/>
      <c r="NG108" s="212"/>
      <c r="NH108" s="228"/>
      <c r="NI108" s="207"/>
      <c r="NJ108" s="229"/>
      <c r="NK108" s="209"/>
      <c r="NL108" s="209" t="e">
        <f t="shared" si="828"/>
        <v>#N/A</v>
      </c>
      <c r="NM108" s="199" t="e">
        <f t="shared" si="829"/>
        <v>#N/A</v>
      </c>
      <c r="NN108" s="200" t="e">
        <f t="shared" si="830"/>
        <v>#N/A</v>
      </c>
      <c r="NO108" s="200">
        <f t="shared" si="831"/>
        <v>0</v>
      </c>
      <c r="NP108" s="200">
        <f t="shared" si="832"/>
        <v>0</v>
      </c>
      <c r="NQ108" s="200" t="e">
        <f t="shared" si="833"/>
        <v>#N/A</v>
      </c>
      <c r="NR108" s="210">
        <f t="shared" si="834"/>
        <v>0</v>
      </c>
      <c r="NS108" s="202">
        <f t="shared" si="835"/>
        <v>0</v>
      </c>
      <c r="NV108" s="240"/>
      <c r="NW108" s="171"/>
      <c r="NX108" s="212"/>
      <c r="NY108" s="228"/>
      <c r="NZ108" s="207"/>
      <c r="OA108" s="229"/>
      <c r="OB108" s="209"/>
      <c r="OC108" s="209" t="e">
        <f t="shared" si="836"/>
        <v>#N/A</v>
      </c>
      <c r="OD108" s="199" t="e">
        <f t="shared" si="837"/>
        <v>#N/A</v>
      </c>
      <c r="OE108" s="200" t="e">
        <f t="shared" si="838"/>
        <v>#N/A</v>
      </c>
      <c r="OF108" s="200">
        <f t="shared" si="839"/>
        <v>0</v>
      </c>
      <c r="OG108" s="200">
        <f t="shared" si="840"/>
        <v>0</v>
      </c>
      <c r="OH108" s="200" t="e">
        <f t="shared" si="841"/>
        <v>#N/A</v>
      </c>
      <c r="OI108" s="210">
        <f t="shared" si="842"/>
        <v>0</v>
      </c>
      <c r="OJ108" s="202">
        <f t="shared" si="843"/>
        <v>0</v>
      </c>
      <c r="OM108" s="240"/>
      <c r="ON108" s="171"/>
      <c r="OO108" s="212"/>
      <c r="OP108" s="228"/>
      <c r="OQ108" s="207"/>
      <c r="OR108" s="229"/>
      <c r="OS108" s="209"/>
      <c r="OT108" s="209" t="e">
        <f t="shared" si="844"/>
        <v>#N/A</v>
      </c>
      <c r="OU108" s="199" t="e">
        <f t="shared" si="845"/>
        <v>#N/A</v>
      </c>
      <c r="OV108" s="200" t="e">
        <f t="shared" si="846"/>
        <v>#N/A</v>
      </c>
      <c r="OW108" s="200">
        <f t="shared" si="847"/>
        <v>0</v>
      </c>
      <c r="OX108" s="200">
        <f t="shared" si="848"/>
        <v>0</v>
      </c>
      <c r="OY108" s="200" t="e">
        <f t="shared" si="849"/>
        <v>#N/A</v>
      </c>
      <c r="OZ108" s="210">
        <f t="shared" si="850"/>
        <v>0</v>
      </c>
      <c r="PA108" s="202">
        <f t="shared" si="851"/>
        <v>0</v>
      </c>
      <c r="PD108" s="240"/>
      <c r="PE108" s="171"/>
      <c r="PF108" s="212"/>
      <c r="PG108" s="228"/>
      <c r="PH108" s="207"/>
      <c r="PI108" s="229"/>
      <c r="PJ108" s="209"/>
      <c r="PK108" s="209" t="e">
        <f t="shared" si="852"/>
        <v>#N/A</v>
      </c>
      <c r="PL108" s="199" t="e">
        <f t="shared" si="853"/>
        <v>#N/A</v>
      </c>
      <c r="PM108" s="200" t="e">
        <f t="shared" si="854"/>
        <v>#N/A</v>
      </c>
      <c r="PN108" s="200">
        <f t="shared" si="855"/>
        <v>0</v>
      </c>
      <c r="PO108" s="200">
        <f t="shared" si="856"/>
        <v>0</v>
      </c>
      <c r="PP108" s="200" t="e">
        <f t="shared" si="857"/>
        <v>#N/A</v>
      </c>
      <c r="PQ108" s="210">
        <f t="shared" si="858"/>
        <v>0</v>
      </c>
      <c r="PR108" s="202">
        <f t="shared" si="859"/>
        <v>0</v>
      </c>
      <c r="PU108" s="240"/>
      <c r="PV108" s="171"/>
      <c r="PW108" s="212"/>
      <c r="PX108" s="228"/>
      <c r="PY108" s="207"/>
      <c r="PZ108" s="229"/>
      <c r="QA108" s="209"/>
      <c r="QB108" s="209" t="e">
        <f t="shared" si="860"/>
        <v>#N/A</v>
      </c>
      <c r="QC108" s="199" t="e">
        <f t="shared" si="861"/>
        <v>#N/A</v>
      </c>
      <c r="QD108" s="200" t="e">
        <f t="shared" si="862"/>
        <v>#N/A</v>
      </c>
      <c r="QE108" s="200">
        <f t="shared" si="863"/>
        <v>0</v>
      </c>
      <c r="QF108" s="200">
        <f t="shared" si="864"/>
        <v>0</v>
      </c>
      <c r="QG108" s="200" t="e">
        <f t="shared" si="865"/>
        <v>#N/A</v>
      </c>
      <c r="QH108" s="210">
        <f t="shared" si="866"/>
        <v>0</v>
      </c>
      <c r="QI108" s="202">
        <f t="shared" si="867"/>
        <v>0</v>
      </c>
      <c r="QL108" s="240"/>
      <c r="QM108" s="171"/>
      <c r="QN108" s="212"/>
      <c r="QO108" s="228"/>
      <c r="QP108" s="207"/>
      <c r="QQ108" s="229"/>
      <c r="QR108" s="209"/>
      <c r="QS108" s="209" t="e">
        <f t="shared" si="868"/>
        <v>#N/A</v>
      </c>
      <c r="QT108" s="199" t="e">
        <f t="shared" si="869"/>
        <v>#N/A</v>
      </c>
      <c r="QU108" s="200" t="e">
        <f t="shared" si="870"/>
        <v>#N/A</v>
      </c>
      <c r="QV108" s="200">
        <f t="shared" si="871"/>
        <v>0</v>
      </c>
      <c r="QW108" s="200">
        <f t="shared" si="872"/>
        <v>0</v>
      </c>
      <c r="QX108" s="200" t="e">
        <f t="shared" si="873"/>
        <v>#N/A</v>
      </c>
      <c r="QY108" s="210">
        <f t="shared" si="874"/>
        <v>0</v>
      </c>
      <c r="QZ108" s="202">
        <f t="shared" si="875"/>
        <v>0</v>
      </c>
      <c r="RC108" s="240"/>
      <c r="RD108" s="171"/>
      <c r="RE108" s="212"/>
      <c r="RF108" s="228"/>
      <c r="RG108" s="207"/>
      <c r="RH108" s="229"/>
      <c r="RI108" s="209"/>
      <c r="RJ108" s="209" t="e">
        <f t="shared" si="876"/>
        <v>#N/A</v>
      </c>
      <c r="RK108" s="199" t="e">
        <f t="shared" si="877"/>
        <v>#N/A</v>
      </c>
      <c r="RL108" s="200" t="e">
        <f t="shared" si="878"/>
        <v>#N/A</v>
      </c>
      <c r="RM108" s="200">
        <f t="shared" si="879"/>
        <v>0</v>
      </c>
      <c r="RN108" s="200">
        <f t="shared" si="880"/>
        <v>0</v>
      </c>
      <c r="RO108" s="200" t="e">
        <f t="shared" si="881"/>
        <v>#N/A</v>
      </c>
      <c r="RP108" s="210">
        <f t="shared" si="882"/>
        <v>0</v>
      </c>
      <c r="RQ108" s="202">
        <f t="shared" si="883"/>
        <v>0</v>
      </c>
      <c r="RT108" s="240"/>
      <c r="RU108" s="171"/>
      <c r="RV108" s="212"/>
      <c r="RW108" s="228"/>
      <c r="RX108" s="207"/>
      <c r="RY108" s="229"/>
      <c r="RZ108" s="209"/>
      <c r="SA108" s="209" t="e">
        <f t="shared" si="884"/>
        <v>#N/A</v>
      </c>
      <c r="SB108" s="199" t="e">
        <f t="shared" si="885"/>
        <v>#N/A</v>
      </c>
      <c r="SC108" s="200" t="e">
        <f t="shared" si="886"/>
        <v>#N/A</v>
      </c>
      <c r="SD108" s="200">
        <f t="shared" si="887"/>
        <v>0</v>
      </c>
      <c r="SE108" s="200">
        <f t="shared" si="888"/>
        <v>0</v>
      </c>
      <c r="SF108" s="200" t="e">
        <f t="shared" si="889"/>
        <v>#N/A</v>
      </c>
      <c r="SG108" s="210">
        <f t="shared" si="890"/>
        <v>0</v>
      </c>
      <c r="SH108" s="202">
        <f t="shared" si="891"/>
        <v>0</v>
      </c>
      <c r="SK108" s="240"/>
      <c r="SL108" s="171"/>
      <c r="SM108" s="212"/>
      <c r="SN108" s="228"/>
      <c r="SO108" s="207"/>
      <c r="SP108" s="229"/>
      <c r="SQ108" s="209"/>
      <c r="SR108" s="209" t="e">
        <f t="shared" si="892"/>
        <v>#N/A</v>
      </c>
      <c r="SS108" s="199" t="e">
        <f t="shared" si="893"/>
        <v>#N/A</v>
      </c>
      <c r="ST108" s="200" t="e">
        <f t="shared" si="894"/>
        <v>#N/A</v>
      </c>
      <c r="SU108" s="200">
        <f t="shared" si="895"/>
        <v>0</v>
      </c>
      <c r="SV108" s="200">
        <f t="shared" si="896"/>
        <v>0</v>
      </c>
      <c r="SW108" s="200" t="e">
        <f t="shared" si="897"/>
        <v>#N/A</v>
      </c>
      <c r="SX108" s="210">
        <f t="shared" si="898"/>
        <v>0</v>
      </c>
      <c r="SY108" s="202">
        <f t="shared" si="899"/>
        <v>0</v>
      </c>
    </row>
    <row r="109" spans="2:519" ht="90" customHeight="1" thickTop="1" thickBot="1">
      <c r="B109" s="203" t="s">
        <v>215</v>
      </c>
      <c r="C109" s="230" t="s">
        <v>330</v>
      </c>
      <c r="D109" s="171" t="s">
        <v>331</v>
      </c>
      <c r="E109" s="205" t="s">
        <v>251</v>
      </c>
      <c r="F109" s="250">
        <v>1</v>
      </c>
      <c r="G109" s="207">
        <v>0</v>
      </c>
      <c r="H109" s="229">
        <f t="shared" ref="H109:H117" si="1316">G109*F109</f>
        <v>0</v>
      </c>
      <c r="I109" s="646"/>
      <c r="L109" s="375" t="s">
        <v>215</v>
      </c>
      <c r="M109" s="403" t="s">
        <v>330</v>
      </c>
      <c r="N109" s="415" t="s">
        <v>331</v>
      </c>
      <c r="O109" s="378" t="s">
        <v>251</v>
      </c>
      <c r="P109" s="427">
        <v>1</v>
      </c>
      <c r="Q109" s="380">
        <v>1200000</v>
      </c>
      <c r="R109" s="402">
        <f t="shared" ref="R109:R117" si="1317">Q109*P109</f>
        <v>1200000</v>
      </c>
      <c r="S109" s="162">
        <f t="shared" si="1217"/>
        <v>1</v>
      </c>
      <c r="T109" s="190">
        <f t="shared" si="756"/>
        <v>1</v>
      </c>
      <c r="U109" s="190">
        <f t="shared" si="763"/>
        <v>1</v>
      </c>
      <c r="V109" s="190">
        <f t="shared" si="757"/>
        <v>1</v>
      </c>
      <c r="W109" s="190">
        <f t="shared" si="758"/>
        <v>1</v>
      </c>
      <c r="X109" s="200">
        <f t="shared" si="759"/>
        <v>1</v>
      </c>
      <c r="Y109" s="210">
        <f t="shared" si="760"/>
        <v>1200000</v>
      </c>
      <c r="Z109" s="202">
        <f t="shared" si="761"/>
        <v>0</v>
      </c>
      <c r="AA109" s="185"/>
      <c r="AB109" s="185"/>
      <c r="AC109" s="375" t="s">
        <v>215</v>
      </c>
      <c r="AD109" s="403" t="s">
        <v>330</v>
      </c>
      <c r="AE109" s="415" t="s">
        <v>331</v>
      </c>
      <c r="AF109" s="378" t="s">
        <v>251</v>
      </c>
      <c r="AG109" s="427">
        <v>1</v>
      </c>
      <c r="AH109" s="380">
        <v>1058250</v>
      </c>
      <c r="AI109" s="402">
        <f t="shared" ref="AI109:AI117" si="1318">AH109*AG109</f>
        <v>1058250</v>
      </c>
      <c r="AJ109" s="162">
        <f t="shared" si="1218"/>
        <v>1</v>
      </c>
      <c r="AK109" s="190">
        <f t="shared" si="1219"/>
        <v>1</v>
      </c>
      <c r="AL109" s="190">
        <f t="shared" si="1220"/>
        <v>1</v>
      </c>
      <c r="AM109" s="190">
        <f t="shared" si="1221"/>
        <v>1</v>
      </c>
      <c r="AN109" s="190">
        <f t="shared" si="1222"/>
        <v>1</v>
      </c>
      <c r="AO109" s="200">
        <f t="shared" si="1223"/>
        <v>1</v>
      </c>
      <c r="AP109" s="210">
        <f t="shared" si="1224"/>
        <v>1058250</v>
      </c>
      <c r="AQ109" s="202">
        <f t="shared" si="1225"/>
        <v>0</v>
      </c>
      <c r="AR109" s="185"/>
      <c r="AS109" s="185"/>
      <c r="AT109" s="461" t="s">
        <v>215</v>
      </c>
      <c r="AU109" s="478" t="s">
        <v>330</v>
      </c>
      <c r="AV109" s="171" t="s">
        <v>331</v>
      </c>
      <c r="AW109" s="463" t="s">
        <v>251</v>
      </c>
      <c r="AX109" s="464">
        <v>1</v>
      </c>
      <c r="AY109" s="455">
        <v>1020000</v>
      </c>
      <c r="AZ109" s="466">
        <f t="shared" ref="AZ109:AZ117" si="1319">AY109*AX109</f>
        <v>1020000</v>
      </c>
      <c r="BA109" s="162">
        <f t="shared" si="1226"/>
        <v>1</v>
      </c>
      <c r="BB109" s="190">
        <f t="shared" si="1227"/>
        <v>1</v>
      </c>
      <c r="BC109" s="190">
        <f t="shared" si="1228"/>
        <v>1</v>
      </c>
      <c r="BD109" s="190">
        <f t="shared" si="1229"/>
        <v>1</v>
      </c>
      <c r="BE109" s="190">
        <f t="shared" si="1230"/>
        <v>1</v>
      </c>
      <c r="BF109" s="200">
        <f t="shared" si="1231"/>
        <v>1</v>
      </c>
      <c r="BG109" s="210">
        <f t="shared" si="1232"/>
        <v>1020000</v>
      </c>
      <c r="BH109" s="202">
        <f t="shared" si="1233"/>
        <v>0</v>
      </c>
      <c r="BK109" s="461" t="s">
        <v>215</v>
      </c>
      <c r="BL109" s="538" t="s">
        <v>330</v>
      </c>
      <c r="BM109" s="545" t="s">
        <v>331</v>
      </c>
      <c r="BN109" s="523" t="s">
        <v>251</v>
      </c>
      <c r="BO109" s="427">
        <v>1</v>
      </c>
      <c r="BP109" s="380">
        <v>603482.39999999991</v>
      </c>
      <c r="BQ109" s="537">
        <f t="shared" si="1234"/>
        <v>603482.39999999991</v>
      </c>
      <c r="BR109" s="162">
        <f t="shared" si="1235"/>
        <v>1</v>
      </c>
      <c r="BS109" s="190">
        <f t="shared" si="1236"/>
        <v>1</v>
      </c>
      <c r="BT109" s="190">
        <f t="shared" si="1237"/>
        <v>1</v>
      </c>
      <c r="BU109" s="190">
        <f t="shared" si="1238"/>
        <v>1</v>
      </c>
      <c r="BV109" s="190">
        <f t="shared" si="1239"/>
        <v>1</v>
      </c>
      <c r="BW109" s="200">
        <f t="shared" si="1240"/>
        <v>1</v>
      </c>
      <c r="BX109" s="210">
        <f t="shared" si="1241"/>
        <v>603482</v>
      </c>
      <c r="BY109" s="202">
        <f t="shared" si="1242"/>
        <v>0.39999999990686774</v>
      </c>
      <c r="CB109" s="461" t="s">
        <v>215</v>
      </c>
      <c r="CC109" s="538" t="s">
        <v>330</v>
      </c>
      <c r="CD109" s="545" t="s">
        <v>331</v>
      </c>
      <c r="CE109" s="523" t="s">
        <v>251</v>
      </c>
      <c r="CF109" s="427">
        <v>1</v>
      </c>
      <c r="CG109" s="380">
        <v>1300000</v>
      </c>
      <c r="CH109" s="537">
        <f t="shared" ref="CH109:CH117" si="1320">CG109*CF109</f>
        <v>1300000</v>
      </c>
      <c r="CI109" s="162">
        <f t="shared" si="1243"/>
        <v>1</v>
      </c>
      <c r="CJ109" s="190">
        <f t="shared" si="1244"/>
        <v>1</v>
      </c>
      <c r="CK109" s="190">
        <f t="shared" si="1245"/>
        <v>1</v>
      </c>
      <c r="CL109" s="190">
        <f t="shared" si="1246"/>
        <v>1</v>
      </c>
      <c r="CM109" s="190">
        <f t="shared" si="1247"/>
        <v>1</v>
      </c>
      <c r="CN109" s="200">
        <f t="shared" si="1248"/>
        <v>1</v>
      </c>
      <c r="CO109" s="210">
        <f t="shared" si="1249"/>
        <v>1300000</v>
      </c>
      <c r="CP109" s="202">
        <f t="shared" si="1250"/>
        <v>0</v>
      </c>
      <c r="CS109" s="461" t="s">
        <v>215</v>
      </c>
      <c r="CT109" s="538" t="s">
        <v>330</v>
      </c>
      <c r="CU109" s="545" t="s">
        <v>331</v>
      </c>
      <c r="CV109" s="523" t="s">
        <v>251</v>
      </c>
      <c r="CW109" s="427">
        <v>1</v>
      </c>
      <c r="CX109" s="565">
        <v>1154910</v>
      </c>
      <c r="CY109" s="537">
        <f t="shared" ref="CY109:CY117" si="1321">CX109*CW109</f>
        <v>1154910</v>
      </c>
      <c r="CZ109" s="162">
        <f t="shared" si="1251"/>
        <v>1</v>
      </c>
      <c r="DA109" s="190">
        <f t="shared" si="1252"/>
        <v>1</v>
      </c>
      <c r="DB109" s="190">
        <f t="shared" si="1253"/>
        <v>1</v>
      </c>
      <c r="DC109" s="190">
        <f t="shared" si="1254"/>
        <v>1</v>
      </c>
      <c r="DD109" s="190">
        <f t="shared" si="1255"/>
        <v>1</v>
      </c>
      <c r="DE109" s="200">
        <f t="shared" si="1256"/>
        <v>1</v>
      </c>
      <c r="DF109" s="210">
        <f t="shared" si="1257"/>
        <v>1154910</v>
      </c>
      <c r="DG109" s="202">
        <f t="shared" si="1258"/>
        <v>0</v>
      </c>
      <c r="DJ109" s="461" t="s">
        <v>215</v>
      </c>
      <c r="DK109" s="538" t="s">
        <v>330</v>
      </c>
      <c r="DL109" s="545" t="s">
        <v>331</v>
      </c>
      <c r="DM109" s="523" t="s">
        <v>251</v>
      </c>
      <c r="DN109" s="427">
        <v>1</v>
      </c>
      <c r="DO109" s="380">
        <v>1217410.02</v>
      </c>
      <c r="DP109" s="537">
        <f t="shared" ref="DP109:DP117" si="1322">DO109*DN109</f>
        <v>1217410.02</v>
      </c>
      <c r="DQ109" s="162">
        <f t="shared" si="1259"/>
        <v>1</v>
      </c>
      <c r="DR109" s="190">
        <f t="shared" si="1260"/>
        <v>1</v>
      </c>
      <c r="DS109" s="190">
        <f t="shared" si="1261"/>
        <v>1</v>
      </c>
      <c r="DT109" s="190">
        <f t="shared" si="1262"/>
        <v>1</v>
      </c>
      <c r="DU109" s="190">
        <f t="shared" si="1263"/>
        <v>1</v>
      </c>
      <c r="DV109" s="200">
        <f t="shared" si="1264"/>
        <v>1</v>
      </c>
      <c r="DW109" s="210">
        <f t="shared" si="1265"/>
        <v>1217410</v>
      </c>
      <c r="DX109" s="202">
        <f t="shared" si="1266"/>
        <v>2.0000000018626451E-2</v>
      </c>
      <c r="EA109" s="461" t="s">
        <v>215</v>
      </c>
      <c r="EB109" s="538" t="s">
        <v>330</v>
      </c>
      <c r="EC109" s="545" t="s">
        <v>331</v>
      </c>
      <c r="ED109" s="523" t="s">
        <v>251</v>
      </c>
      <c r="EE109" s="427">
        <v>1</v>
      </c>
      <c r="EF109" s="380">
        <v>1238437</v>
      </c>
      <c r="EG109" s="381">
        <f t="shared" si="762"/>
        <v>1238437</v>
      </c>
      <c r="EH109" s="162">
        <f t="shared" si="1267"/>
        <v>1</v>
      </c>
      <c r="EI109" s="190">
        <f t="shared" si="1268"/>
        <v>1</v>
      </c>
      <c r="EJ109" s="190">
        <f t="shared" si="1269"/>
        <v>1</v>
      </c>
      <c r="EK109" s="190">
        <f t="shared" si="1270"/>
        <v>1</v>
      </c>
      <c r="EL109" s="190">
        <f t="shared" si="1271"/>
        <v>1</v>
      </c>
      <c r="EM109" s="200">
        <f t="shared" si="1272"/>
        <v>1</v>
      </c>
      <c r="EN109" s="210">
        <f t="shared" si="1273"/>
        <v>1238437</v>
      </c>
      <c r="EO109" s="202">
        <f t="shared" si="1274"/>
        <v>0</v>
      </c>
      <c r="ER109" s="461" t="s">
        <v>215</v>
      </c>
      <c r="ES109" s="538" t="s">
        <v>330</v>
      </c>
      <c r="ET109" s="545" t="s">
        <v>331</v>
      </c>
      <c r="EU109" s="523" t="s">
        <v>251</v>
      </c>
      <c r="EV109" s="427">
        <v>1</v>
      </c>
      <c r="EW109" s="380">
        <v>600480</v>
      </c>
      <c r="EX109" s="537">
        <f t="shared" si="1275"/>
        <v>600480</v>
      </c>
      <c r="EY109" s="162">
        <f t="shared" si="1276"/>
        <v>1</v>
      </c>
      <c r="EZ109" s="190">
        <f t="shared" si="1277"/>
        <v>1</v>
      </c>
      <c r="FA109" s="190">
        <f t="shared" si="1278"/>
        <v>1</v>
      </c>
      <c r="FB109" s="190">
        <f t="shared" si="1279"/>
        <v>1</v>
      </c>
      <c r="FC109" s="190">
        <f t="shared" si="1280"/>
        <v>1</v>
      </c>
      <c r="FD109" s="200">
        <f t="shared" si="1281"/>
        <v>1</v>
      </c>
      <c r="FE109" s="210">
        <f t="shared" si="1282"/>
        <v>600480</v>
      </c>
      <c r="FF109" s="202">
        <f t="shared" si="1283"/>
        <v>0</v>
      </c>
      <c r="FI109" s="461" t="s">
        <v>215</v>
      </c>
      <c r="FJ109" s="538" t="s">
        <v>330</v>
      </c>
      <c r="FK109" s="545" t="s">
        <v>331</v>
      </c>
      <c r="FL109" s="523" t="s">
        <v>251</v>
      </c>
      <c r="FM109" s="427">
        <v>1</v>
      </c>
      <c r="FN109" s="380">
        <v>1021245</v>
      </c>
      <c r="FO109" s="537">
        <f t="shared" ref="FO109:FO117" si="1323">FN109*FM109</f>
        <v>1021245</v>
      </c>
      <c r="FP109" s="162">
        <f t="shared" si="1284"/>
        <v>1</v>
      </c>
      <c r="FQ109" s="190">
        <f t="shared" si="1285"/>
        <v>1</v>
      </c>
      <c r="FR109" s="190">
        <f t="shared" si="1286"/>
        <v>1</v>
      </c>
      <c r="FS109" s="190">
        <f t="shared" si="1287"/>
        <v>1</v>
      </c>
      <c r="FT109" s="190">
        <f t="shared" si="1288"/>
        <v>1</v>
      </c>
      <c r="FU109" s="200">
        <f t="shared" si="1289"/>
        <v>1</v>
      </c>
      <c r="FV109" s="210">
        <f t="shared" si="1290"/>
        <v>1021245</v>
      </c>
      <c r="FW109" s="202">
        <f t="shared" si="1291"/>
        <v>0</v>
      </c>
      <c r="FZ109" s="461" t="s">
        <v>215</v>
      </c>
      <c r="GA109" s="538" t="s">
        <v>330</v>
      </c>
      <c r="GB109" s="545" t="s">
        <v>331</v>
      </c>
      <c r="GC109" s="523" t="s">
        <v>251</v>
      </c>
      <c r="GD109" s="427">
        <v>1</v>
      </c>
      <c r="GE109" s="582">
        <v>693145</v>
      </c>
      <c r="GF109" s="537">
        <f t="shared" ref="GF109:GF117" si="1324">GE109*GD109</f>
        <v>693145</v>
      </c>
      <c r="GG109" s="162">
        <f t="shared" si="1292"/>
        <v>1</v>
      </c>
      <c r="GH109" s="190">
        <f t="shared" si="1293"/>
        <v>1</v>
      </c>
      <c r="GI109" s="190">
        <f t="shared" si="1294"/>
        <v>1</v>
      </c>
      <c r="GJ109" s="190">
        <f t="shared" si="1295"/>
        <v>1</v>
      </c>
      <c r="GK109" s="190">
        <f t="shared" si="1296"/>
        <v>1</v>
      </c>
      <c r="GL109" s="200">
        <f t="shared" si="1297"/>
        <v>1</v>
      </c>
      <c r="GM109" s="210">
        <f t="shared" si="1298"/>
        <v>693145</v>
      </c>
      <c r="GN109" s="202">
        <f t="shared" si="1299"/>
        <v>0</v>
      </c>
      <c r="GQ109" s="461" t="s">
        <v>215</v>
      </c>
      <c r="GR109" s="538" t="s">
        <v>330</v>
      </c>
      <c r="GS109" s="545" t="s">
        <v>331</v>
      </c>
      <c r="GT109" s="523" t="s">
        <v>251</v>
      </c>
      <c r="GU109" s="427">
        <v>1</v>
      </c>
      <c r="GV109" s="380">
        <v>1200000</v>
      </c>
      <c r="GW109" s="537">
        <f t="shared" ref="GW109:GW117" si="1325">GV109*GU109</f>
        <v>1200000</v>
      </c>
      <c r="GX109" s="162">
        <f t="shared" si="1300"/>
        <v>1</v>
      </c>
      <c r="GY109" s="190">
        <f t="shared" si="1301"/>
        <v>1</v>
      </c>
      <c r="GZ109" s="190">
        <f t="shared" si="1302"/>
        <v>1</v>
      </c>
      <c r="HA109" s="190">
        <f t="shared" si="1303"/>
        <v>1</v>
      </c>
      <c r="HB109" s="190">
        <f t="shared" si="1304"/>
        <v>1</v>
      </c>
      <c r="HC109" s="200">
        <f t="shared" si="1305"/>
        <v>1</v>
      </c>
      <c r="HD109" s="210">
        <f t="shared" si="1306"/>
        <v>1200000</v>
      </c>
      <c r="HE109" s="202">
        <f t="shared" si="1307"/>
        <v>0</v>
      </c>
      <c r="HH109" s="461" t="s">
        <v>215</v>
      </c>
      <c r="HI109" s="538" t="s">
        <v>330</v>
      </c>
      <c r="HJ109" s="563" t="s">
        <v>331</v>
      </c>
      <c r="HK109" s="523" t="s">
        <v>251</v>
      </c>
      <c r="HL109" s="427">
        <v>1</v>
      </c>
      <c r="HM109" s="380">
        <v>1538999.9999999998</v>
      </c>
      <c r="HN109" s="537">
        <f t="shared" ref="HN109:HN117" si="1326">HM109*HL109</f>
        <v>1538999.9999999998</v>
      </c>
      <c r="HO109" s="162">
        <f t="shared" si="1308"/>
        <v>1</v>
      </c>
      <c r="HP109" s="190">
        <f t="shared" si="1309"/>
        <v>1</v>
      </c>
      <c r="HQ109" s="190">
        <f t="shared" si="1310"/>
        <v>1</v>
      </c>
      <c r="HR109" s="190">
        <f t="shared" si="1311"/>
        <v>1</v>
      </c>
      <c r="HS109" s="190">
        <f t="shared" si="1312"/>
        <v>1</v>
      </c>
      <c r="HT109" s="200">
        <f t="shared" si="1313"/>
        <v>1</v>
      </c>
      <c r="HU109" s="210">
        <f t="shared" si="1314"/>
        <v>1539000</v>
      </c>
      <c r="HV109" s="202">
        <f t="shared" si="1315"/>
        <v>0</v>
      </c>
      <c r="HY109" s="174"/>
      <c r="HZ109" s="246"/>
      <c r="IA109" s="247"/>
      <c r="IB109" s="248"/>
      <c r="IC109" s="215"/>
      <c r="ID109" s="249"/>
      <c r="IE109" s="209"/>
      <c r="IF109" s="209" t="e">
        <f t="shared" si="764"/>
        <v>#N/A</v>
      </c>
      <c r="IG109" s="199" t="e">
        <f t="shared" si="765"/>
        <v>#N/A</v>
      </c>
      <c r="IH109" s="200" t="e">
        <f t="shared" si="766"/>
        <v>#N/A</v>
      </c>
      <c r="II109" s="200">
        <f t="shared" si="767"/>
        <v>0</v>
      </c>
      <c r="IJ109" s="200">
        <f t="shared" si="768"/>
        <v>0</v>
      </c>
      <c r="IK109" s="200" t="e">
        <f t="shared" si="769"/>
        <v>#N/A</v>
      </c>
      <c r="IL109" s="210">
        <f t="shared" si="770"/>
        <v>0</v>
      </c>
      <c r="IM109" s="202">
        <f t="shared" si="771"/>
        <v>0</v>
      </c>
      <c r="IP109" s="174"/>
      <c r="IQ109" s="246"/>
      <c r="IR109" s="247"/>
      <c r="IS109" s="248"/>
      <c r="IT109" s="215"/>
      <c r="IU109" s="249"/>
      <c r="IV109" s="209"/>
      <c r="IW109" s="209" t="e">
        <f t="shared" si="772"/>
        <v>#N/A</v>
      </c>
      <c r="IX109" s="199" t="e">
        <f t="shared" si="773"/>
        <v>#N/A</v>
      </c>
      <c r="IY109" s="200" t="e">
        <f t="shared" si="774"/>
        <v>#N/A</v>
      </c>
      <c r="IZ109" s="200">
        <f t="shared" si="775"/>
        <v>0</v>
      </c>
      <c r="JA109" s="200">
        <f t="shared" si="776"/>
        <v>0</v>
      </c>
      <c r="JB109" s="200" t="e">
        <f t="shared" si="777"/>
        <v>#N/A</v>
      </c>
      <c r="JC109" s="210">
        <f t="shared" si="778"/>
        <v>0</v>
      </c>
      <c r="JD109" s="202">
        <f t="shared" si="779"/>
        <v>0</v>
      </c>
      <c r="JG109" s="174"/>
      <c r="JH109" s="246"/>
      <c r="JI109" s="247"/>
      <c r="JJ109" s="248"/>
      <c r="JK109" s="215"/>
      <c r="JL109" s="249"/>
      <c r="JM109" s="209"/>
      <c r="JN109" s="209" t="e">
        <f t="shared" si="780"/>
        <v>#N/A</v>
      </c>
      <c r="JO109" s="199" t="e">
        <f t="shared" si="781"/>
        <v>#N/A</v>
      </c>
      <c r="JP109" s="200" t="e">
        <f t="shared" si="782"/>
        <v>#N/A</v>
      </c>
      <c r="JQ109" s="200">
        <f t="shared" si="783"/>
        <v>0</v>
      </c>
      <c r="JR109" s="200">
        <f t="shared" si="784"/>
        <v>0</v>
      </c>
      <c r="JS109" s="200" t="e">
        <f t="shared" si="785"/>
        <v>#N/A</v>
      </c>
      <c r="JT109" s="210">
        <f t="shared" si="786"/>
        <v>0</v>
      </c>
      <c r="JU109" s="202">
        <f t="shared" si="787"/>
        <v>0</v>
      </c>
      <c r="JX109" s="174"/>
      <c r="JY109" s="246"/>
      <c r="JZ109" s="247"/>
      <c r="KA109" s="248"/>
      <c r="KB109" s="215"/>
      <c r="KC109" s="249"/>
      <c r="KD109" s="209"/>
      <c r="KE109" s="209" t="e">
        <f t="shared" si="788"/>
        <v>#N/A</v>
      </c>
      <c r="KF109" s="199" t="e">
        <f t="shared" si="789"/>
        <v>#N/A</v>
      </c>
      <c r="KG109" s="200" t="e">
        <f t="shared" si="790"/>
        <v>#N/A</v>
      </c>
      <c r="KH109" s="200">
        <f t="shared" si="791"/>
        <v>0</v>
      </c>
      <c r="KI109" s="200">
        <f t="shared" si="792"/>
        <v>0</v>
      </c>
      <c r="KJ109" s="200" t="e">
        <f t="shared" si="793"/>
        <v>#N/A</v>
      </c>
      <c r="KK109" s="210">
        <f t="shared" si="794"/>
        <v>0</v>
      </c>
      <c r="KL109" s="202">
        <f t="shared" si="795"/>
        <v>0</v>
      </c>
      <c r="KO109" s="174"/>
      <c r="KP109" s="246"/>
      <c r="KQ109" s="247"/>
      <c r="KR109" s="248"/>
      <c r="KS109" s="215"/>
      <c r="KT109" s="249"/>
      <c r="KU109" s="209"/>
      <c r="KV109" s="209" t="e">
        <f t="shared" si="796"/>
        <v>#N/A</v>
      </c>
      <c r="KW109" s="199" t="e">
        <f t="shared" si="797"/>
        <v>#N/A</v>
      </c>
      <c r="KX109" s="200" t="e">
        <f t="shared" si="798"/>
        <v>#N/A</v>
      </c>
      <c r="KY109" s="200">
        <f t="shared" si="799"/>
        <v>0</v>
      </c>
      <c r="KZ109" s="200">
        <f t="shared" si="800"/>
        <v>0</v>
      </c>
      <c r="LA109" s="200" t="e">
        <f t="shared" si="801"/>
        <v>#N/A</v>
      </c>
      <c r="LB109" s="210">
        <f t="shared" si="802"/>
        <v>0</v>
      </c>
      <c r="LC109" s="202">
        <f t="shared" si="803"/>
        <v>0</v>
      </c>
      <c r="LF109" s="174"/>
      <c r="LG109" s="246"/>
      <c r="LH109" s="247"/>
      <c r="LI109" s="248"/>
      <c r="LJ109" s="215"/>
      <c r="LK109" s="249"/>
      <c r="LL109" s="209"/>
      <c r="LM109" s="209" t="e">
        <f t="shared" si="804"/>
        <v>#N/A</v>
      </c>
      <c r="LN109" s="199" t="e">
        <f t="shared" si="805"/>
        <v>#N/A</v>
      </c>
      <c r="LO109" s="200" t="e">
        <f t="shared" si="806"/>
        <v>#N/A</v>
      </c>
      <c r="LP109" s="200">
        <f t="shared" si="807"/>
        <v>0</v>
      </c>
      <c r="LQ109" s="200">
        <f t="shared" si="808"/>
        <v>0</v>
      </c>
      <c r="LR109" s="200" t="e">
        <f t="shared" si="809"/>
        <v>#N/A</v>
      </c>
      <c r="LS109" s="210">
        <f t="shared" si="810"/>
        <v>0</v>
      </c>
      <c r="LT109" s="202">
        <f t="shared" si="811"/>
        <v>0</v>
      </c>
      <c r="LW109" s="174"/>
      <c r="LX109" s="246"/>
      <c r="LY109" s="247"/>
      <c r="LZ109" s="248"/>
      <c r="MA109" s="215"/>
      <c r="MB109" s="249"/>
      <c r="MC109" s="209"/>
      <c r="MD109" s="209" t="e">
        <f t="shared" si="812"/>
        <v>#N/A</v>
      </c>
      <c r="ME109" s="199" t="e">
        <f t="shared" si="813"/>
        <v>#N/A</v>
      </c>
      <c r="MF109" s="200" t="e">
        <f t="shared" si="814"/>
        <v>#N/A</v>
      </c>
      <c r="MG109" s="200">
        <f t="shared" si="815"/>
        <v>0</v>
      </c>
      <c r="MH109" s="200">
        <f t="shared" si="816"/>
        <v>0</v>
      </c>
      <c r="MI109" s="200" t="e">
        <f t="shared" si="817"/>
        <v>#N/A</v>
      </c>
      <c r="MJ109" s="210">
        <f t="shared" si="818"/>
        <v>0</v>
      </c>
      <c r="MK109" s="202">
        <f t="shared" si="819"/>
        <v>0</v>
      </c>
      <c r="MN109" s="174"/>
      <c r="MO109" s="246"/>
      <c r="MP109" s="247"/>
      <c r="MQ109" s="248"/>
      <c r="MR109" s="215"/>
      <c r="MS109" s="249"/>
      <c r="MT109" s="209"/>
      <c r="MU109" s="209" t="e">
        <f t="shared" si="820"/>
        <v>#N/A</v>
      </c>
      <c r="MV109" s="199" t="e">
        <f t="shared" si="821"/>
        <v>#N/A</v>
      </c>
      <c r="MW109" s="200" t="e">
        <f t="shared" si="822"/>
        <v>#N/A</v>
      </c>
      <c r="MX109" s="200">
        <f t="shared" si="823"/>
        <v>0</v>
      </c>
      <c r="MY109" s="200">
        <f t="shared" si="824"/>
        <v>0</v>
      </c>
      <c r="MZ109" s="200" t="e">
        <f t="shared" si="825"/>
        <v>#N/A</v>
      </c>
      <c r="NA109" s="210">
        <f t="shared" si="826"/>
        <v>0</v>
      </c>
      <c r="NB109" s="202">
        <f t="shared" si="827"/>
        <v>0</v>
      </c>
      <c r="NE109" s="174"/>
      <c r="NF109" s="246"/>
      <c r="NG109" s="247"/>
      <c r="NH109" s="248"/>
      <c r="NI109" s="215"/>
      <c r="NJ109" s="249"/>
      <c r="NK109" s="209"/>
      <c r="NL109" s="209" t="e">
        <f t="shared" si="828"/>
        <v>#N/A</v>
      </c>
      <c r="NM109" s="199" t="e">
        <f t="shared" si="829"/>
        <v>#N/A</v>
      </c>
      <c r="NN109" s="200" t="e">
        <f t="shared" si="830"/>
        <v>#N/A</v>
      </c>
      <c r="NO109" s="200">
        <f t="shared" si="831"/>
        <v>0</v>
      </c>
      <c r="NP109" s="200">
        <f t="shared" si="832"/>
        <v>0</v>
      </c>
      <c r="NQ109" s="200" t="e">
        <f t="shared" si="833"/>
        <v>#N/A</v>
      </c>
      <c r="NR109" s="210">
        <f t="shared" si="834"/>
        <v>0</v>
      </c>
      <c r="NS109" s="202">
        <f t="shared" si="835"/>
        <v>0</v>
      </c>
      <c r="NV109" s="174"/>
      <c r="NW109" s="246"/>
      <c r="NX109" s="247"/>
      <c r="NY109" s="248"/>
      <c r="NZ109" s="215"/>
      <c r="OA109" s="249"/>
      <c r="OB109" s="209"/>
      <c r="OC109" s="209" t="e">
        <f t="shared" si="836"/>
        <v>#N/A</v>
      </c>
      <c r="OD109" s="199" t="e">
        <f t="shared" si="837"/>
        <v>#N/A</v>
      </c>
      <c r="OE109" s="200" t="e">
        <f t="shared" si="838"/>
        <v>#N/A</v>
      </c>
      <c r="OF109" s="200">
        <f t="shared" si="839"/>
        <v>0</v>
      </c>
      <c r="OG109" s="200">
        <f t="shared" si="840"/>
        <v>0</v>
      </c>
      <c r="OH109" s="200" t="e">
        <f t="shared" si="841"/>
        <v>#N/A</v>
      </c>
      <c r="OI109" s="210">
        <f t="shared" si="842"/>
        <v>0</v>
      </c>
      <c r="OJ109" s="202">
        <f t="shared" si="843"/>
        <v>0</v>
      </c>
      <c r="OM109" s="174"/>
      <c r="ON109" s="246"/>
      <c r="OO109" s="247"/>
      <c r="OP109" s="248"/>
      <c r="OQ109" s="215"/>
      <c r="OR109" s="249"/>
      <c r="OS109" s="209"/>
      <c r="OT109" s="209" t="e">
        <f t="shared" si="844"/>
        <v>#N/A</v>
      </c>
      <c r="OU109" s="199" t="e">
        <f t="shared" si="845"/>
        <v>#N/A</v>
      </c>
      <c r="OV109" s="200" t="e">
        <f t="shared" si="846"/>
        <v>#N/A</v>
      </c>
      <c r="OW109" s="200">
        <f t="shared" si="847"/>
        <v>0</v>
      </c>
      <c r="OX109" s="200">
        <f t="shared" si="848"/>
        <v>0</v>
      </c>
      <c r="OY109" s="200" t="e">
        <f t="shared" si="849"/>
        <v>#N/A</v>
      </c>
      <c r="OZ109" s="210">
        <f t="shared" si="850"/>
        <v>0</v>
      </c>
      <c r="PA109" s="202">
        <f t="shared" si="851"/>
        <v>0</v>
      </c>
      <c r="PD109" s="174"/>
      <c r="PE109" s="246"/>
      <c r="PF109" s="247"/>
      <c r="PG109" s="248"/>
      <c r="PH109" s="215"/>
      <c r="PI109" s="249"/>
      <c r="PJ109" s="209"/>
      <c r="PK109" s="209" t="e">
        <f t="shared" si="852"/>
        <v>#N/A</v>
      </c>
      <c r="PL109" s="199" t="e">
        <f t="shared" si="853"/>
        <v>#N/A</v>
      </c>
      <c r="PM109" s="200" t="e">
        <f t="shared" si="854"/>
        <v>#N/A</v>
      </c>
      <c r="PN109" s="200">
        <f t="shared" si="855"/>
        <v>0</v>
      </c>
      <c r="PO109" s="200">
        <f t="shared" si="856"/>
        <v>0</v>
      </c>
      <c r="PP109" s="200" t="e">
        <f t="shared" si="857"/>
        <v>#N/A</v>
      </c>
      <c r="PQ109" s="210">
        <f t="shared" si="858"/>
        <v>0</v>
      </c>
      <c r="PR109" s="202">
        <f t="shared" si="859"/>
        <v>0</v>
      </c>
      <c r="PU109" s="174"/>
      <c r="PV109" s="246"/>
      <c r="PW109" s="247"/>
      <c r="PX109" s="248"/>
      <c r="PY109" s="215"/>
      <c r="PZ109" s="249"/>
      <c r="QA109" s="209"/>
      <c r="QB109" s="209" t="e">
        <f t="shared" si="860"/>
        <v>#N/A</v>
      </c>
      <c r="QC109" s="199" t="e">
        <f t="shared" si="861"/>
        <v>#N/A</v>
      </c>
      <c r="QD109" s="200" t="e">
        <f t="shared" si="862"/>
        <v>#N/A</v>
      </c>
      <c r="QE109" s="200">
        <f t="shared" si="863"/>
        <v>0</v>
      </c>
      <c r="QF109" s="200">
        <f t="shared" si="864"/>
        <v>0</v>
      </c>
      <c r="QG109" s="200" t="e">
        <f t="shared" si="865"/>
        <v>#N/A</v>
      </c>
      <c r="QH109" s="210">
        <f t="shared" si="866"/>
        <v>0</v>
      </c>
      <c r="QI109" s="202">
        <f t="shared" si="867"/>
        <v>0</v>
      </c>
      <c r="QL109" s="174"/>
      <c r="QM109" s="246"/>
      <c r="QN109" s="247"/>
      <c r="QO109" s="248"/>
      <c r="QP109" s="215"/>
      <c r="QQ109" s="249"/>
      <c r="QR109" s="209"/>
      <c r="QS109" s="209" t="e">
        <f t="shared" si="868"/>
        <v>#N/A</v>
      </c>
      <c r="QT109" s="199" t="e">
        <f t="shared" si="869"/>
        <v>#N/A</v>
      </c>
      <c r="QU109" s="200" t="e">
        <f t="shared" si="870"/>
        <v>#N/A</v>
      </c>
      <c r="QV109" s="200">
        <f t="shared" si="871"/>
        <v>0</v>
      </c>
      <c r="QW109" s="200">
        <f t="shared" si="872"/>
        <v>0</v>
      </c>
      <c r="QX109" s="200" t="e">
        <f t="shared" si="873"/>
        <v>#N/A</v>
      </c>
      <c r="QY109" s="210">
        <f t="shared" si="874"/>
        <v>0</v>
      </c>
      <c r="QZ109" s="202">
        <f t="shared" si="875"/>
        <v>0</v>
      </c>
      <c r="RC109" s="174"/>
      <c r="RD109" s="246"/>
      <c r="RE109" s="247"/>
      <c r="RF109" s="248"/>
      <c r="RG109" s="215"/>
      <c r="RH109" s="249"/>
      <c r="RI109" s="209"/>
      <c r="RJ109" s="209" t="e">
        <f t="shared" si="876"/>
        <v>#N/A</v>
      </c>
      <c r="RK109" s="199" t="e">
        <f t="shared" si="877"/>
        <v>#N/A</v>
      </c>
      <c r="RL109" s="200" t="e">
        <f t="shared" si="878"/>
        <v>#N/A</v>
      </c>
      <c r="RM109" s="200">
        <f t="shared" si="879"/>
        <v>0</v>
      </c>
      <c r="RN109" s="200">
        <f t="shared" si="880"/>
        <v>0</v>
      </c>
      <c r="RO109" s="200" t="e">
        <f t="shared" si="881"/>
        <v>#N/A</v>
      </c>
      <c r="RP109" s="210">
        <f t="shared" si="882"/>
        <v>0</v>
      </c>
      <c r="RQ109" s="202">
        <f t="shared" si="883"/>
        <v>0</v>
      </c>
      <c r="RT109" s="174"/>
      <c r="RU109" s="246"/>
      <c r="RV109" s="247"/>
      <c r="RW109" s="248"/>
      <c r="RX109" s="215"/>
      <c r="RY109" s="249"/>
      <c r="RZ109" s="209"/>
      <c r="SA109" s="209" t="e">
        <f t="shared" si="884"/>
        <v>#N/A</v>
      </c>
      <c r="SB109" s="199" t="e">
        <f t="shared" si="885"/>
        <v>#N/A</v>
      </c>
      <c r="SC109" s="200" t="e">
        <f t="shared" si="886"/>
        <v>#N/A</v>
      </c>
      <c r="SD109" s="200">
        <f t="shared" si="887"/>
        <v>0</v>
      </c>
      <c r="SE109" s="200">
        <f t="shared" si="888"/>
        <v>0</v>
      </c>
      <c r="SF109" s="200" t="e">
        <f t="shared" si="889"/>
        <v>#N/A</v>
      </c>
      <c r="SG109" s="210">
        <f t="shared" si="890"/>
        <v>0</v>
      </c>
      <c r="SH109" s="202">
        <f t="shared" si="891"/>
        <v>0</v>
      </c>
      <c r="SK109" s="174"/>
      <c r="SL109" s="246"/>
      <c r="SM109" s="247"/>
      <c r="SN109" s="248"/>
      <c r="SO109" s="215"/>
      <c r="SP109" s="249"/>
      <c r="SQ109" s="209"/>
      <c r="SR109" s="209" t="e">
        <f t="shared" si="892"/>
        <v>#N/A</v>
      </c>
      <c r="SS109" s="199" t="e">
        <f t="shared" si="893"/>
        <v>#N/A</v>
      </c>
      <c r="ST109" s="200" t="e">
        <f t="shared" si="894"/>
        <v>#N/A</v>
      </c>
      <c r="SU109" s="200">
        <f t="shared" si="895"/>
        <v>0</v>
      </c>
      <c r="SV109" s="200">
        <f t="shared" si="896"/>
        <v>0</v>
      </c>
      <c r="SW109" s="200" t="e">
        <f t="shared" si="897"/>
        <v>#N/A</v>
      </c>
      <c r="SX109" s="210">
        <f t="shared" si="898"/>
        <v>0</v>
      </c>
      <c r="SY109" s="202">
        <f t="shared" si="899"/>
        <v>0</v>
      </c>
    </row>
    <row r="110" spans="2:519" ht="82.5" customHeight="1" thickTop="1" thickBot="1">
      <c r="B110" s="203" t="s">
        <v>215</v>
      </c>
      <c r="C110" s="230" t="s">
        <v>332</v>
      </c>
      <c r="D110" s="171" t="s">
        <v>333</v>
      </c>
      <c r="E110" s="205" t="s">
        <v>251</v>
      </c>
      <c r="F110" s="251">
        <v>1</v>
      </c>
      <c r="G110" s="207">
        <v>0</v>
      </c>
      <c r="H110" s="229">
        <f t="shared" si="1316"/>
        <v>0</v>
      </c>
      <c r="I110" s="646"/>
      <c r="L110" s="375" t="s">
        <v>215</v>
      </c>
      <c r="M110" s="403" t="s">
        <v>332</v>
      </c>
      <c r="N110" s="415" t="s">
        <v>333</v>
      </c>
      <c r="O110" s="378" t="s">
        <v>251</v>
      </c>
      <c r="P110" s="428">
        <v>1</v>
      </c>
      <c r="Q110" s="380">
        <v>1200000</v>
      </c>
      <c r="R110" s="402">
        <f t="shared" si="1317"/>
        <v>1200000</v>
      </c>
      <c r="S110" s="162">
        <f t="shared" si="1217"/>
        <v>1</v>
      </c>
      <c r="T110" s="190">
        <f t="shared" si="756"/>
        <v>1</v>
      </c>
      <c r="U110" s="190">
        <f t="shared" si="763"/>
        <v>1</v>
      </c>
      <c r="V110" s="190">
        <f t="shared" si="757"/>
        <v>1</v>
      </c>
      <c r="W110" s="190">
        <f t="shared" si="758"/>
        <v>1</v>
      </c>
      <c r="X110" s="200">
        <f t="shared" si="759"/>
        <v>1</v>
      </c>
      <c r="Y110" s="210">
        <f t="shared" si="760"/>
        <v>1200000</v>
      </c>
      <c r="Z110" s="202">
        <f t="shared" si="761"/>
        <v>0</v>
      </c>
      <c r="AA110" s="185"/>
      <c r="AB110" s="185"/>
      <c r="AC110" s="375" t="s">
        <v>215</v>
      </c>
      <c r="AD110" s="403" t="s">
        <v>332</v>
      </c>
      <c r="AE110" s="415" t="s">
        <v>333</v>
      </c>
      <c r="AF110" s="378" t="s">
        <v>251</v>
      </c>
      <c r="AG110" s="428">
        <v>1</v>
      </c>
      <c r="AH110" s="380">
        <v>1058250</v>
      </c>
      <c r="AI110" s="402">
        <f t="shared" si="1318"/>
        <v>1058250</v>
      </c>
      <c r="AJ110" s="162">
        <f t="shared" si="1218"/>
        <v>1</v>
      </c>
      <c r="AK110" s="190">
        <f t="shared" si="1219"/>
        <v>1</v>
      </c>
      <c r="AL110" s="190">
        <f t="shared" si="1220"/>
        <v>1</v>
      </c>
      <c r="AM110" s="190">
        <f t="shared" si="1221"/>
        <v>1</v>
      </c>
      <c r="AN110" s="190">
        <f t="shared" si="1222"/>
        <v>1</v>
      </c>
      <c r="AO110" s="200">
        <f t="shared" si="1223"/>
        <v>1</v>
      </c>
      <c r="AP110" s="210">
        <f t="shared" si="1224"/>
        <v>1058250</v>
      </c>
      <c r="AQ110" s="202">
        <f t="shared" si="1225"/>
        <v>0</v>
      </c>
      <c r="AR110" s="185"/>
      <c r="AS110" s="185"/>
      <c r="AT110" s="461" t="s">
        <v>215</v>
      </c>
      <c r="AU110" s="478" t="s">
        <v>332</v>
      </c>
      <c r="AV110" s="171" t="s">
        <v>333</v>
      </c>
      <c r="AW110" s="463" t="s">
        <v>251</v>
      </c>
      <c r="AX110" s="454">
        <v>1</v>
      </c>
      <c r="AY110" s="455">
        <v>1020000</v>
      </c>
      <c r="AZ110" s="466">
        <f t="shared" si="1319"/>
        <v>1020000</v>
      </c>
      <c r="BA110" s="162">
        <f t="shared" si="1226"/>
        <v>1</v>
      </c>
      <c r="BB110" s="190">
        <f t="shared" si="1227"/>
        <v>1</v>
      </c>
      <c r="BC110" s="190">
        <f t="shared" si="1228"/>
        <v>1</v>
      </c>
      <c r="BD110" s="190">
        <f t="shared" si="1229"/>
        <v>1</v>
      </c>
      <c r="BE110" s="190">
        <f t="shared" si="1230"/>
        <v>1</v>
      </c>
      <c r="BF110" s="200">
        <f t="shared" si="1231"/>
        <v>1</v>
      </c>
      <c r="BG110" s="210">
        <f t="shared" si="1232"/>
        <v>1020000</v>
      </c>
      <c r="BH110" s="202">
        <f t="shared" si="1233"/>
        <v>0</v>
      </c>
      <c r="BK110" s="461" t="s">
        <v>215</v>
      </c>
      <c r="BL110" s="538" t="s">
        <v>332</v>
      </c>
      <c r="BM110" s="545" t="s">
        <v>333</v>
      </c>
      <c r="BN110" s="523" t="s">
        <v>251</v>
      </c>
      <c r="BO110" s="428">
        <v>1</v>
      </c>
      <c r="BP110" s="380">
        <v>913605.29999999981</v>
      </c>
      <c r="BQ110" s="537">
        <f t="shared" si="1234"/>
        <v>913605.29999999981</v>
      </c>
      <c r="BR110" s="162">
        <f t="shared" si="1235"/>
        <v>1</v>
      </c>
      <c r="BS110" s="190">
        <f t="shared" si="1236"/>
        <v>1</v>
      </c>
      <c r="BT110" s="190">
        <f t="shared" si="1237"/>
        <v>1</v>
      </c>
      <c r="BU110" s="190">
        <f t="shared" si="1238"/>
        <v>1</v>
      </c>
      <c r="BV110" s="190">
        <f t="shared" si="1239"/>
        <v>1</v>
      </c>
      <c r="BW110" s="200">
        <f t="shared" si="1240"/>
        <v>1</v>
      </c>
      <c r="BX110" s="210">
        <f t="shared" si="1241"/>
        <v>913605</v>
      </c>
      <c r="BY110" s="202">
        <f t="shared" si="1242"/>
        <v>0.29999999981373549</v>
      </c>
      <c r="CB110" s="461" t="s">
        <v>215</v>
      </c>
      <c r="CC110" s="538" t="s">
        <v>332</v>
      </c>
      <c r="CD110" s="545" t="s">
        <v>333</v>
      </c>
      <c r="CE110" s="523" t="s">
        <v>251</v>
      </c>
      <c r="CF110" s="428">
        <v>1</v>
      </c>
      <c r="CG110" s="380">
        <v>1300000</v>
      </c>
      <c r="CH110" s="537">
        <f t="shared" si="1320"/>
        <v>1300000</v>
      </c>
      <c r="CI110" s="162">
        <f t="shared" si="1243"/>
        <v>1</v>
      </c>
      <c r="CJ110" s="190">
        <f t="shared" si="1244"/>
        <v>1</v>
      </c>
      <c r="CK110" s="190">
        <f t="shared" si="1245"/>
        <v>1</v>
      </c>
      <c r="CL110" s="190">
        <f t="shared" si="1246"/>
        <v>1</v>
      </c>
      <c r="CM110" s="190">
        <f t="shared" si="1247"/>
        <v>1</v>
      </c>
      <c r="CN110" s="200">
        <f t="shared" si="1248"/>
        <v>1</v>
      </c>
      <c r="CO110" s="210">
        <f t="shared" si="1249"/>
        <v>1300000</v>
      </c>
      <c r="CP110" s="202">
        <f t="shared" si="1250"/>
        <v>0</v>
      </c>
      <c r="CS110" s="461" t="s">
        <v>215</v>
      </c>
      <c r="CT110" s="538" t="s">
        <v>332</v>
      </c>
      <c r="CU110" s="545" t="s">
        <v>333</v>
      </c>
      <c r="CV110" s="523" t="s">
        <v>251</v>
      </c>
      <c r="CW110" s="428">
        <v>1</v>
      </c>
      <c r="CX110" s="565">
        <v>1031960</v>
      </c>
      <c r="CY110" s="537">
        <f t="shared" si="1321"/>
        <v>1031960</v>
      </c>
      <c r="CZ110" s="162">
        <f t="shared" si="1251"/>
        <v>1</v>
      </c>
      <c r="DA110" s="190">
        <f t="shared" si="1252"/>
        <v>1</v>
      </c>
      <c r="DB110" s="190">
        <f t="shared" si="1253"/>
        <v>1</v>
      </c>
      <c r="DC110" s="190">
        <f t="shared" si="1254"/>
        <v>1</v>
      </c>
      <c r="DD110" s="190">
        <f t="shared" si="1255"/>
        <v>1</v>
      </c>
      <c r="DE110" s="200">
        <f t="shared" si="1256"/>
        <v>1</v>
      </c>
      <c r="DF110" s="210">
        <f t="shared" si="1257"/>
        <v>1031960</v>
      </c>
      <c r="DG110" s="202">
        <f t="shared" si="1258"/>
        <v>0</v>
      </c>
      <c r="DJ110" s="461" t="s">
        <v>215</v>
      </c>
      <c r="DK110" s="538" t="s">
        <v>332</v>
      </c>
      <c r="DL110" s="545" t="s">
        <v>333</v>
      </c>
      <c r="DM110" s="523" t="s">
        <v>251</v>
      </c>
      <c r="DN110" s="428">
        <v>1</v>
      </c>
      <c r="DO110" s="380">
        <v>1191913.352</v>
      </c>
      <c r="DP110" s="537">
        <f t="shared" si="1322"/>
        <v>1191913.352</v>
      </c>
      <c r="DQ110" s="162">
        <f t="shared" si="1259"/>
        <v>1</v>
      </c>
      <c r="DR110" s="190">
        <f t="shared" si="1260"/>
        <v>1</v>
      </c>
      <c r="DS110" s="190">
        <f t="shared" si="1261"/>
        <v>1</v>
      </c>
      <c r="DT110" s="190">
        <f t="shared" si="1262"/>
        <v>1</v>
      </c>
      <c r="DU110" s="190">
        <f t="shared" si="1263"/>
        <v>1</v>
      </c>
      <c r="DV110" s="200">
        <f t="shared" si="1264"/>
        <v>1</v>
      </c>
      <c r="DW110" s="210">
        <f t="shared" si="1265"/>
        <v>1191913</v>
      </c>
      <c r="DX110" s="202">
        <f t="shared" si="1266"/>
        <v>0.35199999995529652</v>
      </c>
      <c r="EA110" s="461" t="s">
        <v>215</v>
      </c>
      <c r="EB110" s="538" t="s">
        <v>332</v>
      </c>
      <c r="EC110" s="545" t="s">
        <v>333</v>
      </c>
      <c r="ED110" s="523" t="s">
        <v>251</v>
      </c>
      <c r="EE110" s="428">
        <v>1</v>
      </c>
      <c r="EF110" s="380">
        <v>255000</v>
      </c>
      <c r="EG110" s="381">
        <f t="shared" si="762"/>
        <v>255000</v>
      </c>
      <c r="EH110" s="162">
        <f t="shared" si="1267"/>
        <v>1</v>
      </c>
      <c r="EI110" s="190">
        <f t="shared" si="1268"/>
        <v>1</v>
      </c>
      <c r="EJ110" s="190">
        <f t="shared" si="1269"/>
        <v>1</v>
      </c>
      <c r="EK110" s="190">
        <f t="shared" si="1270"/>
        <v>1</v>
      </c>
      <c r="EL110" s="190">
        <f t="shared" si="1271"/>
        <v>1</v>
      </c>
      <c r="EM110" s="200">
        <f t="shared" si="1272"/>
        <v>1</v>
      </c>
      <c r="EN110" s="210">
        <f t="shared" si="1273"/>
        <v>255000</v>
      </c>
      <c r="EO110" s="202">
        <f t="shared" si="1274"/>
        <v>0</v>
      </c>
      <c r="ER110" s="461" t="s">
        <v>215</v>
      </c>
      <c r="ES110" s="538" t="s">
        <v>332</v>
      </c>
      <c r="ET110" s="545" t="s">
        <v>333</v>
      </c>
      <c r="EU110" s="523" t="s">
        <v>251</v>
      </c>
      <c r="EV110" s="428">
        <v>1</v>
      </c>
      <c r="EW110" s="380">
        <v>909059.99999999988</v>
      </c>
      <c r="EX110" s="537">
        <f t="shared" si="1275"/>
        <v>909059.99999999988</v>
      </c>
      <c r="EY110" s="162">
        <f t="shared" si="1276"/>
        <v>1</v>
      </c>
      <c r="EZ110" s="190">
        <f t="shared" si="1277"/>
        <v>1</v>
      </c>
      <c r="FA110" s="190">
        <f t="shared" si="1278"/>
        <v>1</v>
      </c>
      <c r="FB110" s="190">
        <f t="shared" si="1279"/>
        <v>1</v>
      </c>
      <c r="FC110" s="190">
        <f t="shared" si="1280"/>
        <v>1</v>
      </c>
      <c r="FD110" s="200">
        <f t="shared" si="1281"/>
        <v>1</v>
      </c>
      <c r="FE110" s="210">
        <f t="shared" si="1282"/>
        <v>909060</v>
      </c>
      <c r="FF110" s="202">
        <f t="shared" si="1283"/>
        <v>0</v>
      </c>
      <c r="FI110" s="461" t="s">
        <v>215</v>
      </c>
      <c r="FJ110" s="538" t="s">
        <v>332</v>
      </c>
      <c r="FK110" s="545" t="s">
        <v>333</v>
      </c>
      <c r="FL110" s="523" t="s">
        <v>251</v>
      </c>
      <c r="FM110" s="428">
        <v>1</v>
      </c>
      <c r="FN110" s="380">
        <v>900000</v>
      </c>
      <c r="FO110" s="537">
        <f t="shared" si="1323"/>
        <v>900000</v>
      </c>
      <c r="FP110" s="162">
        <f t="shared" si="1284"/>
        <v>1</v>
      </c>
      <c r="FQ110" s="190">
        <f t="shared" si="1285"/>
        <v>1</v>
      </c>
      <c r="FR110" s="190">
        <f t="shared" si="1286"/>
        <v>1</v>
      </c>
      <c r="FS110" s="190">
        <f t="shared" si="1287"/>
        <v>1</v>
      </c>
      <c r="FT110" s="190">
        <f t="shared" si="1288"/>
        <v>1</v>
      </c>
      <c r="FU110" s="200">
        <f t="shared" si="1289"/>
        <v>1</v>
      </c>
      <c r="FV110" s="210">
        <f t="shared" si="1290"/>
        <v>900000</v>
      </c>
      <c r="FW110" s="202">
        <f t="shared" si="1291"/>
        <v>0</v>
      </c>
      <c r="FZ110" s="461" t="s">
        <v>215</v>
      </c>
      <c r="GA110" s="538" t="s">
        <v>332</v>
      </c>
      <c r="GB110" s="545" t="s">
        <v>333</v>
      </c>
      <c r="GC110" s="523" t="s">
        <v>251</v>
      </c>
      <c r="GD110" s="428">
        <v>1</v>
      </c>
      <c r="GE110" s="582">
        <v>672400</v>
      </c>
      <c r="GF110" s="537">
        <f t="shared" si="1324"/>
        <v>672400</v>
      </c>
      <c r="GG110" s="162">
        <f t="shared" si="1292"/>
        <v>1</v>
      </c>
      <c r="GH110" s="190">
        <f t="shared" si="1293"/>
        <v>1</v>
      </c>
      <c r="GI110" s="190">
        <f t="shared" si="1294"/>
        <v>1</v>
      </c>
      <c r="GJ110" s="190">
        <f t="shared" si="1295"/>
        <v>1</v>
      </c>
      <c r="GK110" s="190">
        <f t="shared" si="1296"/>
        <v>1</v>
      </c>
      <c r="GL110" s="200">
        <f t="shared" si="1297"/>
        <v>1</v>
      </c>
      <c r="GM110" s="210">
        <f t="shared" si="1298"/>
        <v>672400</v>
      </c>
      <c r="GN110" s="202">
        <f t="shared" si="1299"/>
        <v>0</v>
      </c>
      <c r="GQ110" s="461" t="s">
        <v>215</v>
      </c>
      <c r="GR110" s="538" t="s">
        <v>332</v>
      </c>
      <c r="GS110" s="545" t="s">
        <v>333</v>
      </c>
      <c r="GT110" s="523" t="s">
        <v>251</v>
      </c>
      <c r="GU110" s="428">
        <v>1</v>
      </c>
      <c r="GV110" s="380">
        <v>700000</v>
      </c>
      <c r="GW110" s="537">
        <f t="shared" si="1325"/>
        <v>700000</v>
      </c>
      <c r="GX110" s="162">
        <f t="shared" si="1300"/>
        <v>1</v>
      </c>
      <c r="GY110" s="190">
        <f t="shared" si="1301"/>
        <v>1</v>
      </c>
      <c r="GZ110" s="190">
        <f t="shared" si="1302"/>
        <v>1</v>
      </c>
      <c r="HA110" s="190">
        <f t="shared" si="1303"/>
        <v>1</v>
      </c>
      <c r="HB110" s="190">
        <f t="shared" si="1304"/>
        <v>1</v>
      </c>
      <c r="HC110" s="200">
        <f t="shared" si="1305"/>
        <v>1</v>
      </c>
      <c r="HD110" s="210">
        <f t="shared" si="1306"/>
        <v>700000</v>
      </c>
      <c r="HE110" s="202">
        <f t="shared" si="1307"/>
        <v>0</v>
      </c>
      <c r="HH110" s="461" t="s">
        <v>215</v>
      </c>
      <c r="HI110" s="538" t="s">
        <v>332</v>
      </c>
      <c r="HJ110" s="563" t="s">
        <v>333</v>
      </c>
      <c r="HK110" s="523" t="s">
        <v>251</v>
      </c>
      <c r="HL110" s="428">
        <v>1</v>
      </c>
      <c r="HM110" s="380">
        <v>2051999.9999999998</v>
      </c>
      <c r="HN110" s="537">
        <f t="shared" si="1326"/>
        <v>2051999.9999999998</v>
      </c>
      <c r="HO110" s="162">
        <f t="shared" si="1308"/>
        <v>1</v>
      </c>
      <c r="HP110" s="190">
        <f t="shared" si="1309"/>
        <v>1</v>
      </c>
      <c r="HQ110" s="190">
        <f t="shared" si="1310"/>
        <v>1</v>
      </c>
      <c r="HR110" s="190">
        <f t="shared" si="1311"/>
        <v>1</v>
      </c>
      <c r="HS110" s="190">
        <f t="shared" si="1312"/>
        <v>1</v>
      </c>
      <c r="HT110" s="200">
        <f t="shared" si="1313"/>
        <v>1</v>
      </c>
      <c r="HU110" s="210">
        <f t="shared" si="1314"/>
        <v>2052000</v>
      </c>
      <c r="HV110" s="202">
        <f t="shared" si="1315"/>
        <v>0</v>
      </c>
      <c r="HY110" s="230"/>
      <c r="HZ110" s="171"/>
      <c r="IA110" s="205"/>
      <c r="IB110" s="228"/>
      <c r="IC110" s="207"/>
      <c r="ID110" s="229"/>
      <c r="IE110" s="209"/>
      <c r="IF110" s="209" t="e">
        <f t="shared" si="764"/>
        <v>#N/A</v>
      </c>
      <c r="IG110" s="199" t="e">
        <f t="shared" si="765"/>
        <v>#N/A</v>
      </c>
      <c r="IH110" s="200" t="e">
        <f t="shared" si="766"/>
        <v>#N/A</v>
      </c>
      <c r="II110" s="200">
        <f t="shared" si="767"/>
        <v>0</v>
      </c>
      <c r="IJ110" s="200">
        <f t="shared" si="768"/>
        <v>0</v>
      </c>
      <c r="IK110" s="200" t="e">
        <f t="shared" si="769"/>
        <v>#N/A</v>
      </c>
      <c r="IL110" s="210">
        <f t="shared" si="770"/>
        <v>0</v>
      </c>
      <c r="IM110" s="202">
        <f t="shared" si="771"/>
        <v>0</v>
      </c>
      <c r="IP110" s="230"/>
      <c r="IQ110" s="171"/>
      <c r="IR110" s="205"/>
      <c r="IS110" s="228"/>
      <c r="IT110" s="207"/>
      <c r="IU110" s="229"/>
      <c r="IV110" s="209"/>
      <c r="IW110" s="209" t="e">
        <f t="shared" si="772"/>
        <v>#N/A</v>
      </c>
      <c r="IX110" s="199" t="e">
        <f t="shared" si="773"/>
        <v>#N/A</v>
      </c>
      <c r="IY110" s="200" t="e">
        <f t="shared" si="774"/>
        <v>#N/A</v>
      </c>
      <c r="IZ110" s="200">
        <f t="shared" si="775"/>
        <v>0</v>
      </c>
      <c r="JA110" s="200">
        <f t="shared" si="776"/>
        <v>0</v>
      </c>
      <c r="JB110" s="200" t="e">
        <f t="shared" si="777"/>
        <v>#N/A</v>
      </c>
      <c r="JC110" s="210">
        <f t="shared" si="778"/>
        <v>0</v>
      </c>
      <c r="JD110" s="202">
        <f t="shared" si="779"/>
        <v>0</v>
      </c>
      <c r="JG110" s="230"/>
      <c r="JH110" s="171"/>
      <c r="JI110" s="205"/>
      <c r="JJ110" s="228"/>
      <c r="JK110" s="207"/>
      <c r="JL110" s="229"/>
      <c r="JM110" s="209"/>
      <c r="JN110" s="209" t="e">
        <f t="shared" si="780"/>
        <v>#N/A</v>
      </c>
      <c r="JO110" s="199" t="e">
        <f t="shared" si="781"/>
        <v>#N/A</v>
      </c>
      <c r="JP110" s="200" t="e">
        <f t="shared" si="782"/>
        <v>#N/A</v>
      </c>
      <c r="JQ110" s="200">
        <f t="shared" si="783"/>
        <v>0</v>
      </c>
      <c r="JR110" s="200">
        <f t="shared" si="784"/>
        <v>0</v>
      </c>
      <c r="JS110" s="200" t="e">
        <f t="shared" si="785"/>
        <v>#N/A</v>
      </c>
      <c r="JT110" s="210">
        <f t="shared" si="786"/>
        <v>0</v>
      </c>
      <c r="JU110" s="202">
        <f t="shared" si="787"/>
        <v>0</v>
      </c>
      <c r="JX110" s="230"/>
      <c r="JY110" s="171"/>
      <c r="JZ110" s="205"/>
      <c r="KA110" s="228"/>
      <c r="KB110" s="207"/>
      <c r="KC110" s="229"/>
      <c r="KD110" s="209"/>
      <c r="KE110" s="209" t="e">
        <f t="shared" si="788"/>
        <v>#N/A</v>
      </c>
      <c r="KF110" s="199" t="e">
        <f t="shared" si="789"/>
        <v>#N/A</v>
      </c>
      <c r="KG110" s="200" t="e">
        <f t="shared" si="790"/>
        <v>#N/A</v>
      </c>
      <c r="KH110" s="200">
        <f t="shared" si="791"/>
        <v>0</v>
      </c>
      <c r="KI110" s="200">
        <f t="shared" si="792"/>
        <v>0</v>
      </c>
      <c r="KJ110" s="200" t="e">
        <f t="shared" si="793"/>
        <v>#N/A</v>
      </c>
      <c r="KK110" s="210">
        <f t="shared" si="794"/>
        <v>0</v>
      </c>
      <c r="KL110" s="202">
        <f t="shared" si="795"/>
        <v>0</v>
      </c>
      <c r="KO110" s="230"/>
      <c r="KP110" s="171"/>
      <c r="KQ110" s="205"/>
      <c r="KR110" s="228"/>
      <c r="KS110" s="207"/>
      <c r="KT110" s="229"/>
      <c r="KU110" s="209"/>
      <c r="KV110" s="209" t="e">
        <f t="shared" si="796"/>
        <v>#N/A</v>
      </c>
      <c r="KW110" s="199" t="e">
        <f t="shared" si="797"/>
        <v>#N/A</v>
      </c>
      <c r="KX110" s="200" t="e">
        <f t="shared" si="798"/>
        <v>#N/A</v>
      </c>
      <c r="KY110" s="200">
        <f t="shared" si="799"/>
        <v>0</v>
      </c>
      <c r="KZ110" s="200">
        <f t="shared" si="800"/>
        <v>0</v>
      </c>
      <c r="LA110" s="200" t="e">
        <f t="shared" si="801"/>
        <v>#N/A</v>
      </c>
      <c r="LB110" s="210">
        <f t="shared" si="802"/>
        <v>0</v>
      </c>
      <c r="LC110" s="202">
        <f t="shared" si="803"/>
        <v>0</v>
      </c>
      <c r="LF110" s="230"/>
      <c r="LG110" s="171"/>
      <c r="LH110" s="205"/>
      <c r="LI110" s="228"/>
      <c r="LJ110" s="207"/>
      <c r="LK110" s="229"/>
      <c r="LL110" s="209"/>
      <c r="LM110" s="209" t="e">
        <f t="shared" si="804"/>
        <v>#N/A</v>
      </c>
      <c r="LN110" s="199" t="e">
        <f t="shared" si="805"/>
        <v>#N/A</v>
      </c>
      <c r="LO110" s="200" t="e">
        <f t="shared" si="806"/>
        <v>#N/A</v>
      </c>
      <c r="LP110" s="200">
        <f t="shared" si="807"/>
        <v>0</v>
      </c>
      <c r="LQ110" s="200">
        <f t="shared" si="808"/>
        <v>0</v>
      </c>
      <c r="LR110" s="200" t="e">
        <f t="shared" si="809"/>
        <v>#N/A</v>
      </c>
      <c r="LS110" s="210">
        <f t="shared" si="810"/>
        <v>0</v>
      </c>
      <c r="LT110" s="202">
        <f t="shared" si="811"/>
        <v>0</v>
      </c>
      <c r="LW110" s="230"/>
      <c r="LX110" s="171"/>
      <c r="LY110" s="205"/>
      <c r="LZ110" s="228"/>
      <c r="MA110" s="207"/>
      <c r="MB110" s="229"/>
      <c r="MC110" s="209"/>
      <c r="MD110" s="209" t="e">
        <f t="shared" si="812"/>
        <v>#N/A</v>
      </c>
      <c r="ME110" s="199" t="e">
        <f t="shared" si="813"/>
        <v>#N/A</v>
      </c>
      <c r="MF110" s="200" t="e">
        <f t="shared" si="814"/>
        <v>#N/A</v>
      </c>
      <c r="MG110" s="200">
        <f t="shared" si="815"/>
        <v>0</v>
      </c>
      <c r="MH110" s="200">
        <f t="shared" si="816"/>
        <v>0</v>
      </c>
      <c r="MI110" s="200" t="e">
        <f t="shared" si="817"/>
        <v>#N/A</v>
      </c>
      <c r="MJ110" s="210">
        <f t="shared" si="818"/>
        <v>0</v>
      </c>
      <c r="MK110" s="202">
        <f t="shared" si="819"/>
        <v>0</v>
      </c>
      <c r="MN110" s="230"/>
      <c r="MO110" s="171"/>
      <c r="MP110" s="205"/>
      <c r="MQ110" s="228"/>
      <c r="MR110" s="207"/>
      <c r="MS110" s="229"/>
      <c r="MT110" s="209"/>
      <c r="MU110" s="209" t="e">
        <f t="shared" si="820"/>
        <v>#N/A</v>
      </c>
      <c r="MV110" s="199" t="e">
        <f t="shared" si="821"/>
        <v>#N/A</v>
      </c>
      <c r="MW110" s="200" t="e">
        <f t="shared" si="822"/>
        <v>#N/A</v>
      </c>
      <c r="MX110" s="200">
        <f t="shared" si="823"/>
        <v>0</v>
      </c>
      <c r="MY110" s="200">
        <f t="shared" si="824"/>
        <v>0</v>
      </c>
      <c r="MZ110" s="200" t="e">
        <f t="shared" si="825"/>
        <v>#N/A</v>
      </c>
      <c r="NA110" s="210">
        <f t="shared" si="826"/>
        <v>0</v>
      </c>
      <c r="NB110" s="202">
        <f t="shared" si="827"/>
        <v>0</v>
      </c>
      <c r="NE110" s="230"/>
      <c r="NF110" s="171"/>
      <c r="NG110" s="205"/>
      <c r="NH110" s="228"/>
      <c r="NI110" s="207"/>
      <c r="NJ110" s="229"/>
      <c r="NK110" s="209"/>
      <c r="NL110" s="209" t="e">
        <f t="shared" si="828"/>
        <v>#N/A</v>
      </c>
      <c r="NM110" s="199" t="e">
        <f t="shared" si="829"/>
        <v>#N/A</v>
      </c>
      <c r="NN110" s="200" t="e">
        <f t="shared" si="830"/>
        <v>#N/A</v>
      </c>
      <c r="NO110" s="200">
        <f t="shared" si="831"/>
        <v>0</v>
      </c>
      <c r="NP110" s="200">
        <f t="shared" si="832"/>
        <v>0</v>
      </c>
      <c r="NQ110" s="200" t="e">
        <f t="shared" si="833"/>
        <v>#N/A</v>
      </c>
      <c r="NR110" s="210">
        <f t="shared" si="834"/>
        <v>0</v>
      </c>
      <c r="NS110" s="202">
        <f t="shared" si="835"/>
        <v>0</v>
      </c>
      <c r="NV110" s="230"/>
      <c r="NW110" s="171"/>
      <c r="NX110" s="205"/>
      <c r="NY110" s="228"/>
      <c r="NZ110" s="207"/>
      <c r="OA110" s="229"/>
      <c r="OB110" s="209"/>
      <c r="OC110" s="209" t="e">
        <f t="shared" si="836"/>
        <v>#N/A</v>
      </c>
      <c r="OD110" s="199" t="e">
        <f t="shared" si="837"/>
        <v>#N/A</v>
      </c>
      <c r="OE110" s="200" t="e">
        <f t="shared" si="838"/>
        <v>#N/A</v>
      </c>
      <c r="OF110" s="200">
        <f t="shared" si="839"/>
        <v>0</v>
      </c>
      <c r="OG110" s="200">
        <f t="shared" si="840"/>
        <v>0</v>
      </c>
      <c r="OH110" s="200" t="e">
        <f t="shared" si="841"/>
        <v>#N/A</v>
      </c>
      <c r="OI110" s="210">
        <f t="shared" si="842"/>
        <v>0</v>
      </c>
      <c r="OJ110" s="202">
        <f t="shared" si="843"/>
        <v>0</v>
      </c>
      <c r="OM110" s="230"/>
      <c r="ON110" s="171"/>
      <c r="OO110" s="205"/>
      <c r="OP110" s="228"/>
      <c r="OQ110" s="207"/>
      <c r="OR110" s="229"/>
      <c r="OS110" s="209"/>
      <c r="OT110" s="209" t="e">
        <f t="shared" si="844"/>
        <v>#N/A</v>
      </c>
      <c r="OU110" s="199" t="e">
        <f t="shared" si="845"/>
        <v>#N/A</v>
      </c>
      <c r="OV110" s="200" t="e">
        <f t="shared" si="846"/>
        <v>#N/A</v>
      </c>
      <c r="OW110" s="200">
        <f t="shared" si="847"/>
        <v>0</v>
      </c>
      <c r="OX110" s="200">
        <f t="shared" si="848"/>
        <v>0</v>
      </c>
      <c r="OY110" s="200" t="e">
        <f t="shared" si="849"/>
        <v>#N/A</v>
      </c>
      <c r="OZ110" s="210">
        <f t="shared" si="850"/>
        <v>0</v>
      </c>
      <c r="PA110" s="202">
        <f t="shared" si="851"/>
        <v>0</v>
      </c>
      <c r="PD110" s="230"/>
      <c r="PE110" s="171"/>
      <c r="PF110" s="205"/>
      <c r="PG110" s="228"/>
      <c r="PH110" s="207"/>
      <c r="PI110" s="229"/>
      <c r="PJ110" s="209"/>
      <c r="PK110" s="209" t="e">
        <f t="shared" si="852"/>
        <v>#N/A</v>
      </c>
      <c r="PL110" s="199" t="e">
        <f t="shared" si="853"/>
        <v>#N/A</v>
      </c>
      <c r="PM110" s="200" t="e">
        <f t="shared" si="854"/>
        <v>#N/A</v>
      </c>
      <c r="PN110" s="200">
        <f t="shared" si="855"/>
        <v>0</v>
      </c>
      <c r="PO110" s="200">
        <f t="shared" si="856"/>
        <v>0</v>
      </c>
      <c r="PP110" s="200" t="e">
        <f t="shared" si="857"/>
        <v>#N/A</v>
      </c>
      <c r="PQ110" s="210">
        <f t="shared" si="858"/>
        <v>0</v>
      </c>
      <c r="PR110" s="202">
        <f t="shared" si="859"/>
        <v>0</v>
      </c>
      <c r="PU110" s="230"/>
      <c r="PV110" s="171"/>
      <c r="PW110" s="205"/>
      <c r="PX110" s="228"/>
      <c r="PY110" s="207"/>
      <c r="PZ110" s="229"/>
      <c r="QA110" s="209"/>
      <c r="QB110" s="209" t="e">
        <f t="shared" si="860"/>
        <v>#N/A</v>
      </c>
      <c r="QC110" s="199" t="e">
        <f t="shared" si="861"/>
        <v>#N/A</v>
      </c>
      <c r="QD110" s="200" t="e">
        <f t="shared" si="862"/>
        <v>#N/A</v>
      </c>
      <c r="QE110" s="200">
        <f t="shared" si="863"/>
        <v>0</v>
      </c>
      <c r="QF110" s="200">
        <f t="shared" si="864"/>
        <v>0</v>
      </c>
      <c r="QG110" s="200" t="e">
        <f t="shared" si="865"/>
        <v>#N/A</v>
      </c>
      <c r="QH110" s="210">
        <f t="shared" si="866"/>
        <v>0</v>
      </c>
      <c r="QI110" s="202">
        <f t="shared" si="867"/>
        <v>0</v>
      </c>
      <c r="QL110" s="230"/>
      <c r="QM110" s="171"/>
      <c r="QN110" s="205"/>
      <c r="QO110" s="228"/>
      <c r="QP110" s="207"/>
      <c r="QQ110" s="229"/>
      <c r="QR110" s="209"/>
      <c r="QS110" s="209" t="e">
        <f t="shared" si="868"/>
        <v>#N/A</v>
      </c>
      <c r="QT110" s="199" t="e">
        <f t="shared" si="869"/>
        <v>#N/A</v>
      </c>
      <c r="QU110" s="200" t="e">
        <f t="shared" si="870"/>
        <v>#N/A</v>
      </c>
      <c r="QV110" s="200">
        <f t="shared" si="871"/>
        <v>0</v>
      </c>
      <c r="QW110" s="200">
        <f t="shared" si="872"/>
        <v>0</v>
      </c>
      <c r="QX110" s="200" t="e">
        <f t="shared" si="873"/>
        <v>#N/A</v>
      </c>
      <c r="QY110" s="210">
        <f t="shared" si="874"/>
        <v>0</v>
      </c>
      <c r="QZ110" s="202">
        <f t="shared" si="875"/>
        <v>0</v>
      </c>
      <c r="RC110" s="230"/>
      <c r="RD110" s="171"/>
      <c r="RE110" s="205"/>
      <c r="RF110" s="228"/>
      <c r="RG110" s="207"/>
      <c r="RH110" s="229"/>
      <c r="RI110" s="209"/>
      <c r="RJ110" s="209" t="e">
        <f t="shared" si="876"/>
        <v>#N/A</v>
      </c>
      <c r="RK110" s="199" t="e">
        <f t="shared" si="877"/>
        <v>#N/A</v>
      </c>
      <c r="RL110" s="200" t="e">
        <f t="shared" si="878"/>
        <v>#N/A</v>
      </c>
      <c r="RM110" s="200">
        <f t="shared" si="879"/>
        <v>0</v>
      </c>
      <c r="RN110" s="200">
        <f t="shared" si="880"/>
        <v>0</v>
      </c>
      <c r="RO110" s="200" t="e">
        <f t="shared" si="881"/>
        <v>#N/A</v>
      </c>
      <c r="RP110" s="210">
        <f t="shared" si="882"/>
        <v>0</v>
      </c>
      <c r="RQ110" s="202">
        <f t="shared" si="883"/>
        <v>0</v>
      </c>
      <c r="RT110" s="230"/>
      <c r="RU110" s="171"/>
      <c r="RV110" s="205"/>
      <c r="RW110" s="228"/>
      <c r="RX110" s="207"/>
      <c r="RY110" s="229"/>
      <c r="RZ110" s="209"/>
      <c r="SA110" s="209" t="e">
        <f t="shared" si="884"/>
        <v>#N/A</v>
      </c>
      <c r="SB110" s="199" t="e">
        <f t="shared" si="885"/>
        <v>#N/A</v>
      </c>
      <c r="SC110" s="200" t="e">
        <f t="shared" si="886"/>
        <v>#N/A</v>
      </c>
      <c r="SD110" s="200">
        <f t="shared" si="887"/>
        <v>0</v>
      </c>
      <c r="SE110" s="200">
        <f t="shared" si="888"/>
        <v>0</v>
      </c>
      <c r="SF110" s="200" t="e">
        <f t="shared" si="889"/>
        <v>#N/A</v>
      </c>
      <c r="SG110" s="210">
        <f t="shared" si="890"/>
        <v>0</v>
      </c>
      <c r="SH110" s="202">
        <f t="shared" si="891"/>
        <v>0</v>
      </c>
      <c r="SK110" s="230"/>
      <c r="SL110" s="171"/>
      <c r="SM110" s="205"/>
      <c r="SN110" s="228"/>
      <c r="SO110" s="207"/>
      <c r="SP110" s="229"/>
      <c r="SQ110" s="209"/>
      <c r="SR110" s="209" t="e">
        <f t="shared" si="892"/>
        <v>#N/A</v>
      </c>
      <c r="SS110" s="199" t="e">
        <f t="shared" si="893"/>
        <v>#N/A</v>
      </c>
      <c r="ST110" s="200" t="e">
        <f t="shared" si="894"/>
        <v>#N/A</v>
      </c>
      <c r="SU110" s="200">
        <f t="shared" si="895"/>
        <v>0</v>
      </c>
      <c r="SV110" s="200">
        <f t="shared" si="896"/>
        <v>0</v>
      </c>
      <c r="SW110" s="200" t="e">
        <f t="shared" si="897"/>
        <v>#N/A</v>
      </c>
      <c r="SX110" s="210">
        <f t="shared" si="898"/>
        <v>0</v>
      </c>
      <c r="SY110" s="202">
        <f t="shared" si="899"/>
        <v>0</v>
      </c>
    </row>
    <row r="111" spans="2:519" ht="127.5" customHeight="1" thickTop="1" thickBot="1">
      <c r="B111" s="203" t="s">
        <v>215</v>
      </c>
      <c r="C111" s="230" t="s">
        <v>334</v>
      </c>
      <c r="D111" s="171" t="s">
        <v>335</v>
      </c>
      <c r="E111" s="242" t="s">
        <v>144</v>
      </c>
      <c r="F111" s="250">
        <v>1</v>
      </c>
      <c r="G111" s="207">
        <v>0</v>
      </c>
      <c r="H111" s="229">
        <f t="shared" si="1316"/>
        <v>0</v>
      </c>
      <c r="I111" s="646"/>
      <c r="L111" s="375" t="s">
        <v>215</v>
      </c>
      <c r="M111" s="403" t="s">
        <v>334</v>
      </c>
      <c r="N111" s="415" t="s">
        <v>335</v>
      </c>
      <c r="O111" s="417" t="s">
        <v>144</v>
      </c>
      <c r="P111" s="427">
        <v>1</v>
      </c>
      <c r="Q111" s="380">
        <v>70000</v>
      </c>
      <c r="R111" s="402">
        <f t="shared" si="1317"/>
        <v>70000</v>
      </c>
      <c r="S111" s="162">
        <f t="shared" si="1217"/>
        <v>1</v>
      </c>
      <c r="T111" s="190">
        <f t="shared" si="756"/>
        <v>1</v>
      </c>
      <c r="U111" s="190">
        <f t="shared" si="763"/>
        <v>1</v>
      </c>
      <c r="V111" s="190">
        <f t="shared" si="757"/>
        <v>1</v>
      </c>
      <c r="W111" s="190">
        <f t="shared" si="758"/>
        <v>1</v>
      </c>
      <c r="X111" s="200">
        <f t="shared" si="759"/>
        <v>1</v>
      </c>
      <c r="Y111" s="210">
        <f t="shared" si="760"/>
        <v>70000</v>
      </c>
      <c r="Z111" s="202">
        <f t="shared" si="761"/>
        <v>0</v>
      </c>
      <c r="AA111" s="185"/>
      <c r="AB111" s="185"/>
      <c r="AC111" s="375" t="s">
        <v>215</v>
      </c>
      <c r="AD111" s="403" t="s">
        <v>334</v>
      </c>
      <c r="AE111" s="415" t="s">
        <v>335</v>
      </c>
      <c r="AF111" s="417" t="s">
        <v>144</v>
      </c>
      <c r="AG111" s="427">
        <v>1</v>
      </c>
      <c r="AH111" s="380">
        <v>65985</v>
      </c>
      <c r="AI111" s="402">
        <f t="shared" si="1318"/>
        <v>65985</v>
      </c>
      <c r="AJ111" s="162">
        <f t="shared" si="1218"/>
        <v>1</v>
      </c>
      <c r="AK111" s="190">
        <f t="shared" si="1219"/>
        <v>1</v>
      </c>
      <c r="AL111" s="190">
        <f t="shared" si="1220"/>
        <v>1</v>
      </c>
      <c r="AM111" s="190">
        <f t="shared" si="1221"/>
        <v>1</v>
      </c>
      <c r="AN111" s="190">
        <f t="shared" si="1222"/>
        <v>1</v>
      </c>
      <c r="AO111" s="200">
        <f t="shared" si="1223"/>
        <v>1</v>
      </c>
      <c r="AP111" s="210">
        <f t="shared" si="1224"/>
        <v>65985</v>
      </c>
      <c r="AQ111" s="202">
        <f t="shared" si="1225"/>
        <v>0</v>
      </c>
      <c r="AR111" s="185"/>
      <c r="AS111" s="185"/>
      <c r="AT111" s="461" t="s">
        <v>215</v>
      </c>
      <c r="AU111" s="478" t="s">
        <v>334</v>
      </c>
      <c r="AV111" s="171" t="s">
        <v>335</v>
      </c>
      <c r="AW111" s="487" t="s">
        <v>144</v>
      </c>
      <c r="AX111" s="464">
        <v>1</v>
      </c>
      <c r="AY111" s="455">
        <v>67000</v>
      </c>
      <c r="AZ111" s="466">
        <f t="shared" si="1319"/>
        <v>67000</v>
      </c>
      <c r="BA111" s="162">
        <f t="shared" si="1226"/>
        <v>1</v>
      </c>
      <c r="BB111" s="190">
        <f t="shared" si="1227"/>
        <v>1</v>
      </c>
      <c r="BC111" s="190">
        <f t="shared" si="1228"/>
        <v>1</v>
      </c>
      <c r="BD111" s="190">
        <f t="shared" si="1229"/>
        <v>1</v>
      </c>
      <c r="BE111" s="190">
        <f t="shared" si="1230"/>
        <v>1</v>
      </c>
      <c r="BF111" s="200">
        <f t="shared" si="1231"/>
        <v>1</v>
      </c>
      <c r="BG111" s="210">
        <f t="shared" si="1232"/>
        <v>67000</v>
      </c>
      <c r="BH111" s="202">
        <f t="shared" si="1233"/>
        <v>0</v>
      </c>
      <c r="BK111" s="461" t="s">
        <v>215</v>
      </c>
      <c r="BL111" s="538" t="s">
        <v>334</v>
      </c>
      <c r="BM111" s="545" t="s">
        <v>335</v>
      </c>
      <c r="BN111" s="417" t="s">
        <v>144</v>
      </c>
      <c r="BO111" s="427">
        <v>1</v>
      </c>
      <c r="BP111" s="380">
        <v>132151.46999999997</v>
      </c>
      <c r="BQ111" s="537">
        <f t="shared" si="1234"/>
        <v>132151.46999999997</v>
      </c>
      <c r="BR111" s="162">
        <f t="shared" si="1235"/>
        <v>1</v>
      </c>
      <c r="BS111" s="190">
        <f t="shared" si="1236"/>
        <v>1</v>
      </c>
      <c r="BT111" s="190">
        <f t="shared" si="1237"/>
        <v>1</v>
      </c>
      <c r="BU111" s="190">
        <f t="shared" si="1238"/>
        <v>1</v>
      </c>
      <c r="BV111" s="190">
        <f t="shared" si="1239"/>
        <v>1</v>
      </c>
      <c r="BW111" s="200">
        <f t="shared" si="1240"/>
        <v>1</v>
      </c>
      <c r="BX111" s="210">
        <f t="shared" si="1241"/>
        <v>132151</v>
      </c>
      <c r="BY111" s="202">
        <f t="shared" si="1242"/>
        <v>0.46999999997206032</v>
      </c>
      <c r="CB111" s="461" t="s">
        <v>215</v>
      </c>
      <c r="CC111" s="538" t="s">
        <v>334</v>
      </c>
      <c r="CD111" s="545" t="s">
        <v>335</v>
      </c>
      <c r="CE111" s="417" t="s">
        <v>144</v>
      </c>
      <c r="CF111" s="427">
        <v>1</v>
      </c>
      <c r="CG111" s="380">
        <v>65000</v>
      </c>
      <c r="CH111" s="537">
        <f t="shared" si="1320"/>
        <v>65000</v>
      </c>
      <c r="CI111" s="162">
        <f t="shared" si="1243"/>
        <v>1</v>
      </c>
      <c r="CJ111" s="190">
        <f t="shared" si="1244"/>
        <v>1</v>
      </c>
      <c r="CK111" s="190">
        <f t="shared" si="1245"/>
        <v>1</v>
      </c>
      <c r="CL111" s="190">
        <f t="shared" si="1246"/>
        <v>1</v>
      </c>
      <c r="CM111" s="190">
        <f t="shared" si="1247"/>
        <v>1</v>
      </c>
      <c r="CN111" s="200">
        <f t="shared" si="1248"/>
        <v>1</v>
      </c>
      <c r="CO111" s="210">
        <f t="shared" si="1249"/>
        <v>65000</v>
      </c>
      <c r="CP111" s="202">
        <f t="shared" si="1250"/>
        <v>0</v>
      </c>
      <c r="CS111" s="461" t="s">
        <v>215</v>
      </c>
      <c r="CT111" s="538" t="s">
        <v>334</v>
      </c>
      <c r="CU111" s="545" t="s">
        <v>335</v>
      </c>
      <c r="CV111" s="417" t="s">
        <v>144</v>
      </c>
      <c r="CW111" s="427">
        <v>1</v>
      </c>
      <c r="CX111" s="565">
        <v>79330</v>
      </c>
      <c r="CY111" s="537">
        <f t="shared" si="1321"/>
        <v>79330</v>
      </c>
      <c r="CZ111" s="162">
        <f t="shared" si="1251"/>
        <v>1</v>
      </c>
      <c r="DA111" s="190">
        <f t="shared" si="1252"/>
        <v>1</v>
      </c>
      <c r="DB111" s="190">
        <f t="shared" si="1253"/>
        <v>1</v>
      </c>
      <c r="DC111" s="190">
        <f t="shared" si="1254"/>
        <v>1</v>
      </c>
      <c r="DD111" s="190">
        <f t="shared" si="1255"/>
        <v>1</v>
      </c>
      <c r="DE111" s="200">
        <f t="shared" si="1256"/>
        <v>1</v>
      </c>
      <c r="DF111" s="210">
        <f t="shared" si="1257"/>
        <v>79330</v>
      </c>
      <c r="DG111" s="202">
        <f t="shared" si="1258"/>
        <v>0</v>
      </c>
      <c r="DJ111" s="461" t="s">
        <v>215</v>
      </c>
      <c r="DK111" s="538" t="s">
        <v>334</v>
      </c>
      <c r="DL111" s="545" t="s">
        <v>335</v>
      </c>
      <c r="DM111" s="417" t="s">
        <v>144</v>
      </c>
      <c r="DN111" s="427">
        <v>1</v>
      </c>
      <c r="DO111" s="380">
        <v>84208.271999999997</v>
      </c>
      <c r="DP111" s="537">
        <f t="shared" si="1322"/>
        <v>84208.271999999997</v>
      </c>
      <c r="DQ111" s="162">
        <f t="shared" si="1259"/>
        <v>1</v>
      </c>
      <c r="DR111" s="190">
        <f t="shared" si="1260"/>
        <v>1</v>
      </c>
      <c r="DS111" s="190">
        <f t="shared" si="1261"/>
        <v>1</v>
      </c>
      <c r="DT111" s="190">
        <f t="shared" si="1262"/>
        <v>1</v>
      </c>
      <c r="DU111" s="190">
        <f t="shared" si="1263"/>
        <v>1</v>
      </c>
      <c r="DV111" s="200">
        <f t="shared" si="1264"/>
        <v>1</v>
      </c>
      <c r="DW111" s="210">
        <f t="shared" si="1265"/>
        <v>84208</v>
      </c>
      <c r="DX111" s="202">
        <f t="shared" si="1266"/>
        <v>0.27199999999720603</v>
      </c>
      <c r="EA111" s="461" t="s">
        <v>215</v>
      </c>
      <c r="EB111" s="538" t="s">
        <v>334</v>
      </c>
      <c r="EC111" s="545" t="s">
        <v>335</v>
      </c>
      <c r="ED111" s="417" t="s">
        <v>144</v>
      </c>
      <c r="EE111" s="427">
        <v>1</v>
      </c>
      <c r="EF111" s="380">
        <v>48800</v>
      </c>
      <c r="EG111" s="381">
        <f t="shared" si="762"/>
        <v>48800</v>
      </c>
      <c r="EH111" s="162">
        <f t="shared" si="1267"/>
        <v>1</v>
      </c>
      <c r="EI111" s="190">
        <f t="shared" si="1268"/>
        <v>1</v>
      </c>
      <c r="EJ111" s="190">
        <f t="shared" si="1269"/>
        <v>1</v>
      </c>
      <c r="EK111" s="190">
        <f t="shared" si="1270"/>
        <v>1</v>
      </c>
      <c r="EL111" s="190">
        <f t="shared" si="1271"/>
        <v>1</v>
      </c>
      <c r="EM111" s="200">
        <f t="shared" si="1272"/>
        <v>1</v>
      </c>
      <c r="EN111" s="210">
        <f t="shared" si="1273"/>
        <v>48800</v>
      </c>
      <c r="EO111" s="202">
        <f t="shared" si="1274"/>
        <v>0</v>
      </c>
      <c r="ER111" s="461" t="s">
        <v>215</v>
      </c>
      <c r="ES111" s="538" t="s">
        <v>334</v>
      </c>
      <c r="ET111" s="545" t="s">
        <v>335</v>
      </c>
      <c r="EU111" s="417" t="s">
        <v>144</v>
      </c>
      <c r="EV111" s="427">
        <v>1</v>
      </c>
      <c r="EW111" s="380">
        <v>131494</v>
      </c>
      <c r="EX111" s="537">
        <f t="shared" si="1275"/>
        <v>131494</v>
      </c>
      <c r="EY111" s="162">
        <f t="shared" si="1276"/>
        <v>1</v>
      </c>
      <c r="EZ111" s="190">
        <f t="shared" si="1277"/>
        <v>1</v>
      </c>
      <c r="FA111" s="190">
        <f t="shared" si="1278"/>
        <v>1</v>
      </c>
      <c r="FB111" s="190">
        <f t="shared" si="1279"/>
        <v>1</v>
      </c>
      <c r="FC111" s="190">
        <f t="shared" si="1280"/>
        <v>1</v>
      </c>
      <c r="FD111" s="200">
        <f t="shared" si="1281"/>
        <v>1</v>
      </c>
      <c r="FE111" s="210">
        <f t="shared" si="1282"/>
        <v>131494</v>
      </c>
      <c r="FF111" s="202">
        <f t="shared" si="1283"/>
        <v>0</v>
      </c>
      <c r="FI111" s="461" t="s">
        <v>215</v>
      </c>
      <c r="FJ111" s="538" t="s">
        <v>334</v>
      </c>
      <c r="FK111" s="545" t="s">
        <v>335</v>
      </c>
      <c r="FL111" s="417" t="s">
        <v>144</v>
      </c>
      <c r="FM111" s="427">
        <v>1</v>
      </c>
      <c r="FN111" s="380">
        <v>65529</v>
      </c>
      <c r="FO111" s="537">
        <f t="shared" si="1323"/>
        <v>65529</v>
      </c>
      <c r="FP111" s="162">
        <f t="shared" si="1284"/>
        <v>1</v>
      </c>
      <c r="FQ111" s="190">
        <f t="shared" si="1285"/>
        <v>1</v>
      </c>
      <c r="FR111" s="190">
        <f t="shared" si="1286"/>
        <v>1</v>
      </c>
      <c r="FS111" s="190">
        <f t="shared" si="1287"/>
        <v>1</v>
      </c>
      <c r="FT111" s="190">
        <f t="shared" si="1288"/>
        <v>1</v>
      </c>
      <c r="FU111" s="200">
        <f t="shared" si="1289"/>
        <v>1</v>
      </c>
      <c r="FV111" s="210">
        <f t="shared" si="1290"/>
        <v>65529</v>
      </c>
      <c r="FW111" s="202">
        <f t="shared" si="1291"/>
        <v>0</v>
      </c>
      <c r="FZ111" s="461" t="s">
        <v>215</v>
      </c>
      <c r="GA111" s="538" t="s">
        <v>334</v>
      </c>
      <c r="GB111" s="545" t="s">
        <v>335</v>
      </c>
      <c r="GC111" s="417" t="s">
        <v>144</v>
      </c>
      <c r="GD111" s="427">
        <v>1</v>
      </c>
      <c r="GE111" s="582">
        <v>56090</v>
      </c>
      <c r="GF111" s="537">
        <f t="shared" si="1324"/>
        <v>56090</v>
      </c>
      <c r="GG111" s="162">
        <f t="shared" si="1292"/>
        <v>1</v>
      </c>
      <c r="GH111" s="190">
        <f t="shared" si="1293"/>
        <v>1</v>
      </c>
      <c r="GI111" s="190">
        <f t="shared" si="1294"/>
        <v>1</v>
      </c>
      <c r="GJ111" s="190">
        <f t="shared" si="1295"/>
        <v>1</v>
      </c>
      <c r="GK111" s="190">
        <f t="shared" si="1296"/>
        <v>1</v>
      </c>
      <c r="GL111" s="200">
        <f t="shared" si="1297"/>
        <v>1</v>
      </c>
      <c r="GM111" s="210">
        <f t="shared" si="1298"/>
        <v>56090</v>
      </c>
      <c r="GN111" s="202">
        <f t="shared" si="1299"/>
        <v>0</v>
      </c>
      <c r="GQ111" s="461" t="s">
        <v>215</v>
      </c>
      <c r="GR111" s="538" t="s">
        <v>334</v>
      </c>
      <c r="GS111" s="545" t="s">
        <v>335</v>
      </c>
      <c r="GT111" s="417" t="s">
        <v>144</v>
      </c>
      <c r="GU111" s="427">
        <v>1</v>
      </c>
      <c r="GV111" s="380">
        <v>70000</v>
      </c>
      <c r="GW111" s="537">
        <f t="shared" si="1325"/>
        <v>70000</v>
      </c>
      <c r="GX111" s="162">
        <f t="shared" si="1300"/>
        <v>1</v>
      </c>
      <c r="GY111" s="190">
        <f t="shared" si="1301"/>
        <v>1</v>
      </c>
      <c r="GZ111" s="190">
        <f t="shared" si="1302"/>
        <v>1</v>
      </c>
      <c r="HA111" s="190">
        <f t="shared" si="1303"/>
        <v>1</v>
      </c>
      <c r="HB111" s="190">
        <f t="shared" si="1304"/>
        <v>1</v>
      </c>
      <c r="HC111" s="200">
        <f t="shared" si="1305"/>
        <v>1</v>
      </c>
      <c r="HD111" s="210">
        <f t="shared" si="1306"/>
        <v>70000</v>
      </c>
      <c r="HE111" s="202">
        <f t="shared" si="1307"/>
        <v>0</v>
      </c>
      <c r="HH111" s="461" t="s">
        <v>215</v>
      </c>
      <c r="HI111" s="538" t="s">
        <v>334</v>
      </c>
      <c r="HJ111" s="563" t="s">
        <v>335</v>
      </c>
      <c r="HK111" s="417" t="s">
        <v>144</v>
      </c>
      <c r="HL111" s="427">
        <v>1</v>
      </c>
      <c r="HM111" s="380">
        <v>74100</v>
      </c>
      <c r="HN111" s="537">
        <f t="shared" si="1326"/>
        <v>74100</v>
      </c>
      <c r="HO111" s="162">
        <f t="shared" si="1308"/>
        <v>1</v>
      </c>
      <c r="HP111" s="190">
        <f t="shared" si="1309"/>
        <v>1</v>
      </c>
      <c r="HQ111" s="190">
        <f t="shared" si="1310"/>
        <v>1</v>
      </c>
      <c r="HR111" s="190">
        <f t="shared" si="1311"/>
        <v>1</v>
      </c>
      <c r="HS111" s="190">
        <f t="shared" si="1312"/>
        <v>1</v>
      </c>
      <c r="HT111" s="200">
        <f t="shared" si="1313"/>
        <v>1</v>
      </c>
      <c r="HU111" s="210">
        <f t="shared" si="1314"/>
        <v>74100</v>
      </c>
      <c r="HV111" s="202">
        <f t="shared" si="1315"/>
        <v>0</v>
      </c>
      <c r="HY111" s="230"/>
      <c r="HZ111" s="171"/>
      <c r="IA111" s="205"/>
      <c r="IB111" s="250"/>
      <c r="IC111" s="207"/>
      <c r="ID111" s="229"/>
      <c r="IE111" s="209"/>
      <c r="IF111" s="209" t="e">
        <f t="shared" si="764"/>
        <v>#N/A</v>
      </c>
      <c r="IG111" s="199" t="e">
        <f t="shared" si="765"/>
        <v>#N/A</v>
      </c>
      <c r="IH111" s="200" t="e">
        <f t="shared" si="766"/>
        <v>#N/A</v>
      </c>
      <c r="II111" s="200">
        <f t="shared" si="767"/>
        <v>0</v>
      </c>
      <c r="IJ111" s="200">
        <f t="shared" si="768"/>
        <v>0</v>
      </c>
      <c r="IK111" s="200" t="e">
        <f t="shared" si="769"/>
        <v>#N/A</v>
      </c>
      <c r="IL111" s="210">
        <f t="shared" si="770"/>
        <v>0</v>
      </c>
      <c r="IM111" s="202">
        <f t="shared" si="771"/>
        <v>0</v>
      </c>
      <c r="IP111" s="230"/>
      <c r="IQ111" s="171"/>
      <c r="IR111" s="205"/>
      <c r="IS111" s="250"/>
      <c r="IT111" s="207"/>
      <c r="IU111" s="229"/>
      <c r="IV111" s="209"/>
      <c r="IW111" s="209" t="e">
        <f t="shared" si="772"/>
        <v>#N/A</v>
      </c>
      <c r="IX111" s="199" t="e">
        <f t="shared" si="773"/>
        <v>#N/A</v>
      </c>
      <c r="IY111" s="200" t="e">
        <f t="shared" si="774"/>
        <v>#N/A</v>
      </c>
      <c r="IZ111" s="200">
        <f t="shared" si="775"/>
        <v>0</v>
      </c>
      <c r="JA111" s="200">
        <f t="shared" si="776"/>
        <v>0</v>
      </c>
      <c r="JB111" s="200" t="e">
        <f t="shared" si="777"/>
        <v>#N/A</v>
      </c>
      <c r="JC111" s="210">
        <f t="shared" si="778"/>
        <v>0</v>
      </c>
      <c r="JD111" s="202">
        <f t="shared" si="779"/>
        <v>0</v>
      </c>
      <c r="JG111" s="230"/>
      <c r="JH111" s="171"/>
      <c r="JI111" s="205"/>
      <c r="JJ111" s="250"/>
      <c r="JK111" s="207"/>
      <c r="JL111" s="229"/>
      <c r="JM111" s="209"/>
      <c r="JN111" s="209" t="e">
        <f t="shared" si="780"/>
        <v>#N/A</v>
      </c>
      <c r="JO111" s="199" t="e">
        <f t="shared" si="781"/>
        <v>#N/A</v>
      </c>
      <c r="JP111" s="200" t="e">
        <f t="shared" si="782"/>
        <v>#N/A</v>
      </c>
      <c r="JQ111" s="200">
        <f t="shared" si="783"/>
        <v>0</v>
      </c>
      <c r="JR111" s="200">
        <f t="shared" si="784"/>
        <v>0</v>
      </c>
      <c r="JS111" s="200" t="e">
        <f t="shared" si="785"/>
        <v>#N/A</v>
      </c>
      <c r="JT111" s="210">
        <f t="shared" si="786"/>
        <v>0</v>
      </c>
      <c r="JU111" s="202">
        <f t="shared" si="787"/>
        <v>0</v>
      </c>
      <c r="JX111" s="230"/>
      <c r="JY111" s="171"/>
      <c r="JZ111" s="205"/>
      <c r="KA111" s="250"/>
      <c r="KB111" s="207"/>
      <c r="KC111" s="229"/>
      <c r="KD111" s="209"/>
      <c r="KE111" s="209" t="e">
        <f t="shared" si="788"/>
        <v>#N/A</v>
      </c>
      <c r="KF111" s="199" t="e">
        <f t="shared" si="789"/>
        <v>#N/A</v>
      </c>
      <c r="KG111" s="200" t="e">
        <f t="shared" si="790"/>
        <v>#N/A</v>
      </c>
      <c r="KH111" s="200">
        <f t="shared" si="791"/>
        <v>0</v>
      </c>
      <c r="KI111" s="200">
        <f t="shared" si="792"/>
        <v>0</v>
      </c>
      <c r="KJ111" s="200" t="e">
        <f t="shared" si="793"/>
        <v>#N/A</v>
      </c>
      <c r="KK111" s="210">
        <f t="shared" si="794"/>
        <v>0</v>
      </c>
      <c r="KL111" s="202">
        <f t="shared" si="795"/>
        <v>0</v>
      </c>
      <c r="KO111" s="230"/>
      <c r="KP111" s="171"/>
      <c r="KQ111" s="205"/>
      <c r="KR111" s="250"/>
      <c r="KS111" s="207"/>
      <c r="KT111" s="229"/>
      <c r="KU111" s="209"/>
      <c r="KV111" s="209" t="e">
        <f t="shared" si="796"/>
        <v>#N/A</v>
      </c>
      <c r="KW111" s="199" t="e">
        <f t="shared" si="797"/>
        <v>#N/A</v>
      </c>
      <c r="KX111" s="200" t="e">
        <f t="shared" si="798"/>
        <v>#N/A</v>
      </c>
      <c r="KY111" s="200">
        <f t="shared" si="799"/>
        <v>0</v>
      </c>
      <c r="KZ111" s="200">
        <f t="shared" si="800"/>
        <v>0</v>
      </c>
      <c r="LA111" s="200" t="e">
        <f t="shared" si="801"/>
        <v>#N/A</v>
      </c>
      <c r="LB111" s="210">
        <f t="shared" si="802"/>
        <v>0</v>
      </c>
      <c r="LC111" s="202">
        <f t="shared" si="803"/>
        <v>0</v>
      </c>
      <c r="LF111" s="230"/>
      <c r="LG111" s="171"/>
      <c r="LH111" s="205"/>
      <c r="LI111" s="250"/>
      <c r="LJ111" s="207"/>
      <c r="LK111" s="229"/>
      <c r="LL111" s="209"/>
      <c r="LM111" s="209" t="e">
        <f t="shared" si="804"/>
        <v>#N/A</v>
      </c>
      <c r="LN111" s="199" t="e">
        <f t="shared" si="805"/>
        <v>#N/A</v>
      </c>
      <c r="LO111" s="200" t="e">
        <f t="shared" si="806"/>
        <v>#N/A</v>
      </c>
      <c r="LP111" s="200">
        <f t="shared" si="807"/>
        <v>0</v>
      </c>
      <c r="LQ111" s="200">
        <f t="shared" si="808"/>
        <v>0</v>
      </c>
      <c r="LR111" s="200" t="e">
        <f t="shared" si="809"/>
        <v>#N/A</v>
      </c>
      <c r="LS111" s="210">
        <f t="shared" si="810"/>
        <v>0</v>
      </c>
      <c r="LT111" s="202">
        <f t="shared" si="811"/>
        <v>0</v>
      </c>
      <c r="LW111" s="230"/>
      <c r="LX111" s="171"/>
      <c r="LY111" s="205"/>
      <c r="LZ111" s="250"/>
      <c r="MA111" s="207"/>
      <c r="MB111" s="229"/>
      <c r="MC111" s="209"/>
      <c r="MD111" s="209" t="e">
        <f t="shared" si="812"/>
        <v>#N/A</v>
      </c>
      <c r="ME111" s="199" t="e">
        <f t="shared" si="813"/>
        <v>#N/A</v>
      </c>
      <c r="MF111" s="200" t="e">
        <f t="shared" si="814"/>
        <v>#N/A</v>
      </c>
      <c r="MG111" s="200">
        <f t="shared" si="815"/>
        <v>0</v>
      </c>
      <c r="MH111" s="200">
        <f t="shared" si="816"/>
        <v>0</v>
      </c>
      <c r="MI111" s="200" t="e">
        <f t="shared" si="817"/>
        <v>#N/A</v>
      </c>
      <c r="MJ111" s="210">
        <f t="shared" si="818"/>
        <v>0</v>
      </c>
      <c r="MK111" s="202">
        <f t="shared" si="819"/>
        <v>0</v>
      </c>
      <c r="MN111" s="230"/>
      <c r="MO111" s="171"/>
      <c r="MP111" s="205"/>
      <c r="MQ111" s="250"/>
      <c r="MR111" s="207"/>
      <c r="MS111" s="229"/>
      <c r="MT111" s="209"/>
      <c r="MU111" s="209" t="e">
        <f t="shared" si="820"/>
        <v>#N/A</v>
      </c>
      <c r="MV111" s="199" t="e">
        <f t="shared" si="821"/>
        <v>#N/A</v>
      </c>
      <c r="MW111" s="200" t="e">
        <f t="shared" si="822"/>
        <v>#N/A</v>
      </c>
      <c r="MX111" s="200">
        <f t="shared" si="823"/>
        <v>0</v>
      </c>
      <c r="MY111" s="200">
        <f t="shared" si="824"/>
        <v>0</v>
      </c>
      <c r="MZ111" s="200" t="e">
        <f t="shared" si="825"/>
        <v>#N/A</v>
      </c>
      <c r="NA111" s="210">
        <f t="shared" si="826"/>
        <v>0</v>
      </c>
      <c r="NB111" s="202">
        <f t="shared" si="827"/>
        <v>0</v>
      </c>
      <c r="NE111" s="230"/>
      <c r="NF111" s="171"/>
      <c r="NG111" s="205"/>
      <c r="NH111" s="250"/>
      <c r="NI111" s="207"/>
      <c r="NJ111" s="229"/>
      <c r="NK111" s="209"/>
      <c r="NL111" s="209" t="e">
        <f t="shared" si="828"/>
        <v>#N/A</v>
      </c>
      <c r="NM111" s="199" t="e">
        <f t="shared" si="829"/>
        <v>#N/A</v>
      </c>
      <c r="NN111" s="200" t="e">
        <f t="shared" si="830"/>
        <v>#N/A</v>
      </c>
      <c r="NO111" s="200">
        <f t="shared" si="831"/>
        <v>0</v>
      </c>
      <c r="NP111" s="200">
        <f t="shared" si="832"/>
        <v>0</v>
      </c>
      <c r="NQ111" s="200" t="e">
        <f t="shared" si="833"/>
        <v>#N/A</v>
      </c>
      <c r="NR111" s="210">
        <f t="shared" si="834"/>
        <v>0</v>
      </c>
      <c r="NS111" s="202">
        <f t="shared" si="835"/>
        <v>0</v>
      </c>
      <c r="NV111" s="230"/>
      <c r="NW111" s="171"/>
      <c r="NX111" s="205"/>
      <c r="NY111" s="250"/>
      <c r="NZ111" s="207"/>
      <c r="OA111" s="229"/>
      <c r="OB111" s="209"/>
      <c r="OC111" s="209" t="e">
        <f t="shared" si="836"/>
        <v>#N/A</v>
      </c>
      <c r="OD111" s="199" t="e">
        <f t="shared" si="837"/>
        <v>#N/A</v>
      </c>
      <c r="OE111" s="200" t="e">
        <f t="shared" si="838"/>
        <v>#N/A</v>
      </c>
      <c r="OF111" s="200">
        <f t="shared" si="839"/>
        <v>0</v>
      </c>
      <c r="OG111" s="200">
        <f t="shared" si="840"/>
        <v>0</v>
      </c>
      <c r="OH111" s="200" t="e">
        <f t="shared" si="841"/>
        <v>#N/A</v>
      </c>
      <c r="OI111" s="210">
        <f t="shared" si="842"/>
        <v>0</v>
      </c>
      <c r="OJ111" s="202">
        <f t="shared" si="843"/>
        <v>0</v>
      </c>
      <c r="OM111" s="230"/>
      <c r="ON111" s="171"/>
      <c r="OO111" s="205"/>
      <c r="OP111" s="250"/>
      <c r="OQ111" s="207"/>
      <c r="OR111" s="229"/>
      <c r="OS111" s="209"/>
      <c r="OT111" s="209" t="e">
        <f t="shared" si="844"/>
        <v>#N/A</v>
      </c>
      <c r="OU111" s="199" t="e">
        <f t="shared" si="845"/>
        <v>#N/A</v>
      </c>
      <c r="OV111" s="200" t="e">
        <f t="shared" si="846"/>
        <v>#N/A</v>
      </c>
      <c r="OW111" s="200">
        <f t="shared" si="847"/>
        <v>0</v>
      </c>
      <c r="OX111" s="200">
        <f t="shared" si="848"/>
        <v>0</v>
      </c>
      <c r="OY111" s="200" t="e">
        <f t="shared" si="849"/>
        <v>#N/A</v>
      </c>
      <c r="OZ111" s="210">
        <f t="shared" si="850"/>
        <v>0</v>
      </c>
      <c r="PA111" s="202">
        <f t="shared" si="851"/>
        <v>0</v>
      </c>
      <c r="PD111" s="230"/>
      <c r="PE111" s="171"/>
      <c r="PF111" s="205"/>
      <c r="PG111" s="250"/>
      <c r="PH111" s="207"/>
      <c r="PI111" s="229"/>
      <c r="PJ111" s="209"/>
      <c r="PK111" s="209" t="e">
        <f t="shared" si="852"/>
        <v>#N/A</v>
      </c>
      <c r="PL111" s="199" t="e">
        <f t="shared" si="853"/>
        <v>#N/A</v>
      </c>
      <c r="PM111" s="200" t="e">
        <f t="shared" si="854"/>
        <v>#N/A</v>
      </c>
      <c r="PN111" s="200">
        <f t="shared" si="855"/>
        <v>0</v>
      </c>
      <c r="PO111" s="200">
        <f t="shared" si="856"/>
        <v>0</v>
      </c>
      <c r="PP111" s="200" t="e">
        <f t="shared" si="857"/>
        <v>#N/A</v>
      </c>
      <c r="PQ111" s="210">
        <f t="shared" si="858"/>
        <v>0</v>
      </c>
      <c r="PR111" s="202">
        <f t="shared" si="859"/>
        <v>0</v>
      </c>
      <c r="PU111" s="230"/>
      <c r="PV111" s="171"/>
      <c r="PW111" s="205"/>
      <c r="PX111" s="250"/>
      <c r="PY111" s="207"/>
      <c r="PZ111" s="229"/>
      <c r="QA111" s="209"/>
      <c r="QB111" s="209" t="e">
        <f t="shared" si="860"/>
        <v>#N/A</v>
      </c>
      <c r="QC111" s="199" t="e">
        <f t="shared" si="861"/>
        <v>#N/A</v>
      </c>
      <c r="QD111" s="200" t="e">
        <f t="shared" si="862"/>
        <v>#N/A</v>
      </c>
      <c r="QE111" s="200">
        <f t="shared" si="863"/>
        <v>0</v>
      </c>
      <c r="QF111" s="200">
        <f t="shared" si="864"/>
        <v>0</v>
      </c>
      <c r="QG111" s="200" t="e">
        <f t="shared" si="865"/>
        <v>#N/A</v>
      </c>
      <c r="QH111" s="210">
        <f t="shared" si="866"/>
        <v>0</v>
      </c>
      <c r="QI111" s="202">
        <f t="shared" si="867"/>
        <v>0</v>
      </c>
      <c r="QL111" s="230"/>
      <c r="QM111" s="171"/>
      <c r="QN111" s="205"/>
      <c r="QO111" s="250"/>
      <c r="QP111" s="207"/>
      <c r="QQ111" s="229"/>
      <c r="QR111" s="209"/>
      <c r="QS111" s="209" t="e">
        <f t="shared" si="868"/>
        <v>#N/A</v>
      </c>
      <c r="QT111" s="199" t="e">
        <f t="shared" si="869"/>
        <v>#N/A</v>
      </c>
      <c r="QU111" s="200" t="e">
        <f t="shared" si="870"/>
        <v>#N/A</v>
      </c>
      <c r="QV111" s="200">
        <f t="shared" si="871"/>
        <v>0</v>
      </c>
      <c r="QW111" s="200">
        <f t="shared" si="872"/>
        <v>0</v>
      </c>
      <c r="QX111" s="200" t="e">
        <f t="shared" si="873"/>
        <v>#N/A</v>
      </c>
      <c r="QY111" s="210">
        <f t="shared" si="874"/>
        <v>0</v>
      </c>
      <c r="QZ111" s="202">
        <f t="shared" si="875"/>
        <v>0</v>
      </c>
      <c r="RC111" s="230"/>
      <c r="RD111" s="171"/>
      <c r="RE111" s="205"/>
      <c r="RF111" s="250"/>
      <c r="RG111" s="207"/>
      <c r="RH111" s="229"/>
      <c r="RI111" s="209"/>
      <c r="RJ111" s="209" t="e">
        <f t="shared" si="876"/>
        <v>#N/A</v>
      </c>
      <c r="RK111" s="199" t="e">
        <f t="shared" si="877"/>
        <v>#N/A</v>
      </c>
      <c r="RL111" s="200" t="e">
        <f t="shared" si="878"/>
        <v>#N/A</v>
      </c>
      <c r="RM111" s="200">
        <f t="shared" si="879"/>
        <v>0</v>
      </c>
      <c r="RN111" s="200">
        <f t="shared" si="880"/>
        <v>0</v>
      </c>
      <c r="RO111" s="200" t="e">
        <f t="shared" si="881"/>
        <v>#N/A</v>
      </c>
      <c r="RP111" s="210">
        <f t="shared" si="882"/>
        <v>0</v>
      </c>
      <c r="RQ111" s="202">
        <f t="shared" si="883"/>
        <v>0</v>
      </c>
      <c r="RT111" s="230"/>
      <c r="RU111" s="171"/>
      <c r="RV111" s="205"/>
      <c r="RW111" s="250"/>
      <c r="RX111" s="207"/>
      <c r="RY111" s="229"/>
      <c r="RZ111" s="209"/>
      <c r="SA111" s="209" t="e">
        <f t="shared" si="884"/>
        <v>#N/A</v>
      </c>
      <c r="SB111" s="199" t="e">
        <f t="shared" si="885"/>
        <v>#N/A</v>
      </c>
      <c r="SC111" s="200" t="e">
        <f t="shared" si="886"/>
        <v>#N/A</v>
      </c>
      <c r="SD111" s="200">
        <f t="shared" si="887"/>
        <v>0</v>
      </c>
      <c r="SE111" s="200">
        <f t="shared" si="888"/>
        <v>0</v>
      </c>
      <c r="SF111" s="200" t="e">
        <f t="shared" si="889"/>
        <v>#N/A</v>
      </c>
      <c r="SG111" s="210">
        <f t="shared" si="890"/>
        <v>0</v>
      </c>
      <c r="SH111" s="202">
        <f t="shared" si="891"/>
        <v>0</v>
      </c>
      <c r="SK111" s="230"/>
      <c r="SL111" s="171"/>
      <c r="SM111" s="205"/>
      <c r="SN111" s="250"/>
      <c r="SO111" s="207"/>
      <c r="SP111" s="229"/>
      <c r="SQ111" s="209"/>
      <c r="SR111" s="209" t="e">
        <f t="shared" si="892"/>
        <v>#N/A</v>
      </c>
      <c r="SS111" s="199" t="e">
        <f t="shared" si="893"/>
        <v>#N/A</v>
      </c>
      <c r="ST111" s="200" t="e">
        <f t="shared" si="894"/>
        <v>#N/A</v>
      </c>
      <c r="SU111" s="200">
        <f t="shared" si="895"/>
        <v>0</v>
      </c>
      <c r="SV111" s="200">
        <f t="shared" si="896"/>
        <v>0</v>
      </c>
      <c r="SW111" s="200" t="e">
        <f t="shared" si="897"/>
        <v>#N/A</v>
      </c>
      <c r="SX111" s="210">
        <f t="shared" si="898"/>
        <v>0</v>
      </c>
      <c r="SY111" s="202">
        <f t="shared" si="899"/>
        <v>0</v>
      </c>
    </row>
    <row r="112" spans="2:519" ht="99" customHeight="1" thickTop="1" thickBot="1">
      <c r="B112" s="203" t="s">
        <v>215</v>
      </c>
      <c r="C112" s="232" t="s">
        <v>336</v>
      </c>
      <c r="D112" s="171" t="s">
        <v>337</v>
      </c>
      <c r="E112" s="212" t="s">
        <v>144</v>
      </c>
      <c r="F112" s="251">
        <v>1</v>
      </c>
      <c r="G112" s="207">
        <v>0</v>
      </c>
      <c r="H112" s="229">
        <f t="shared" si="1316"/>
        <v>0</v>
      </c>
      <c r="I112" s="646"/>
      <c r="L112" s="375" t="s">
        <v>215</v>
      </c>
      <c r="M112" s="405" t="s">
        <v>336</v>
      </c>
      <c r="N112" s="415" t="s">
        <v>337</v>
      </c>
      <c r="O112" s="383" t="s">
        <v>144</v>
      </c>
      <c r="P112" s="428">
        <v>1</v>
      </c>
      <c r="Q112" s="380">
        <v>40000</v>
      </c>
      <c r="R112" s="402">
        <f t="shared" si="1317"/>
        <v>40000</v>
      </c>
      <c r="S112" s="162">
        <f t="shared" si="1217"/>
        <v>1</v>
      </c>
      <c r="T112" s="190">
        <f t="shared" si="756"/>
        <v>1</v>
      </c>
      <c r="U112" s="190">
        <f t="shared" si="763"/>
        <v>1</v>
      </c>
      <c r="V112" s="190">
        <f t="shared" si="757"/>
        <v>1</v>
      </c>
      <c r="W112" s="190">
        <f t="shared" si="758"/>
        <v>1</v>
      </c>
      <c r="X112" s="200">
        <f t="shared" si="759"/>
        <v>1</v>
      </c>
      <c r="Y112" s="210">
        <f t="shared" si="760"/>
        <v>40000</v>
      </c>
      <c r="Z112" s="202">
        <f t="shared" si="761"/>
        <v>0</v>
      </c>
      <c r="AA112" s="185"/>
      <c r="AB112" s="185"/>
      <c r="AC112" s="375" t="s">
        <v>215</v>
      </c>
      <c r="AD112" s="405" t="s">
        <v>336</v>
      </c>
      <c r="AE112" s="415" t="s">
        <v>337</v>
      </c>
      <c r="AF112" s="383" t="s">
        <v>144</v>
      </c>
      <c r="AG112" s="428">
        <v>1</v>
      </c>
      <c r="AH112" s="380">
        <v>31872</v>
      </c>
      <c r="AI112" s="402">
        <f t="shared" si="1318"/>
        <v>31872</v>
      </c>
      <c r="AJ112" s="162">
        <f t="shared" si="1218"/>
        <v>1</v>
      </c>
      <c r="AK112" s="190">
        <f t="shared" si="1219"/>
        <v>1</v>
      </c>
      <c r="AL112" s="190">
        <f t="shared" si="1220"/>
        <v>1</v>
      </c>
      <c r="AM112" s="190">
        <f t="shared" si="1221"/>
        <v>1</v>
      </c>
      <c r="AN112" s="190">
        <f t="shared" si="1222"/>
        <v>1</v>
      </c>
      <c r="AO112" s="200">
        <f t="shared" si="1223"/>
        <v>1</v>
      </c>
      <c r="AP112" s="210">
        <f t="shared" si="1224"/>
        <v>31872</v>
      </c>
      <c r="AQ112" s="202">
        <f t="shared" si="1225"/>
        <v>0</v>
      </c>
      <c r="AR112" s="185"/>
      <c r="AS112" s="185"/>
      <c r="AT112" s="461" t="s">
        <v>215</v>
      </c>
      <c r="AU112" s="481" t="s">
        <v>336</v>
      </c>
      <c r="AV112" s="171" t="s">
        <v>337</v>
      </c>
      <c r="AW112" s="453" t="s">
        <v>144</v>
      </c>
      <c r="AX112" s="454">
        <v>1</v>
      </c>
      <c r="AY112" s="455">
        <v>87000</v>
      </c>
      <c r="AZ112" s="466">
        <f t="shared" si="1319"/>
        <v>87000</v>
      </c>
      <c r="BA112" s="162">
        <f t="shared" si="1226"/>
        <v>1</v>
      </c>
      <c r="BB112" s="190">
        <f t="shared" si="1227"/>
        <v>1</v>
      </c>
      <c r="BC112" s="190">
        <f t="shared" si="1228"/>
        <v>1</v>
      </c>
      <c r="BD112" s="190">
        <f t="shared" si="1229"/>
        <v>1</v>
      </c>
      <c r="BE112" s="190">
        <f t="shared" si="1230"/>
        <v>1</v>
      </c>
      <c r="BF112" s="200">
        <f t="shared" si="1231"/>
        <v>1</v>
      </c>
      <c r="BG112" s="210">
        <f t="shared" si="1232"/>
        <v>87000</v>
      </c>
      <c r="BH112" s="202">
        <f t="shared" si="1233"/>
        <v>0</v>
      </c>
      <c r="BK112" s="461" t="s">
        <v>215</v>
      </c>
      <c r="BL112" s="540" t="s">
        <v>336</v>
      </c>
      <c r="BM112" s="545" t="s">
        <v>337</v>
      </c>
      <c r="BN112" s="383" t="s">
        <v>144</v>
      </c>
      <c r="BO112" s="428">
        <v>1</v>
      </c>
      <c r="BP112" s="380">
        <v>117343.79999999997</v>
      </c>
      <c r="BQ112" s="537">
        <f t="shared" si="1234"/>
        <v>117343.79999999997</v>
      </c>
      <c r="BR112" s="162">
        <f t="shared" si="1235"/>
        <v>1</v>
      </c>
      <c r="BS112" s="190">
        <f t="shared" si="1236"/>
        <v>1</v>
      </c>
      <c r="BT112" s="190">
        <f t="shared" si="1237"/>
        <v>1</v>
      </c>
      <c r="BU112" s="190">
        <f t="shared" si="1238"/>
        <v>1</v>
      </c>
      <c r="BV112" s="190">
        <f t="shared" si="1239"/>
        <v>1</v>
      </c>
      <c r="BW112" s="200">
        <f t="shared" si="1240"/>
        <v>1</v>
      </c>
      <c r="BX112" s="210">
        <f t="shared" si="1241"/>
        <v>117344</v>
      </c>
      <c r="BY112" s="202">
        <f t="shared" si="1242"/>
        <v>-0.20000000002619345</v>
      </c>
      <c r="CB112" s="461" t="s">
        <v>215</v>
      </c>
      <c r="CC112" s="540" t="s">
        <v>336</v>
      </c>
      <c r="CD112" s="545" t="s">
        <v>337</v>
      </c>
      <c r="CE112" s="383" t="s">
        <v>144</v>
      </c>
      <c r="CF112" s="428">
        <v>1</v>
      </c>
      <c r="CG112" s="380">
        <v>38000</v>
      </c>
      <c r="CH112" s="537">
        <f t="shared" si="1320"/>
        <v>38000</v>
      </c>
      <c r="CI112" s="162">
        <f t="shared" si="1243"/>
        <v>1</v>
      </c>
      <c r="CJ112" s="190">
        <f t="shared" si="1244"/>
        <v>1</v>
      </c>
      <c r="CK112" s="190">
        <f t="shared" si="1245"/>
        <v>1</v>
      </c>
      <c r="CL112" s="190">
        <f t="shared" si="1246"/>
        <v>1</v>
      </c>
      <c r="CM112" s="190">
        <f t="shared" si="1247"/>
        <v>1</v>
      </c>
      <c r="CN112" s="200">
        <f t="shared" si="1248"/>
        <v>1</v>
      </c>
      <c r="CO112" s="210">
        <f t="shared" si="1249"/>
        <v>38000</v>
      </c>
      <c r="CP112" s="202">
        <f t="shared" si="1250"/>
        <v>0</v>
      </c>
      <c r="CS112" s="461" t="s">
        <v>215</v>
      </c>
      <c r="CT112" s="540" t="s">
        <v>336</v>
      </c>
      <c r="CU112" s="545" t="s">
        <v>337</v>
      </c>
      <c r="CV112" s="383" t="s">
        <v>144</v>
      </c>
      <c r="CW112" s="428">
        <v>1</v>
      </c>
      <c r="CX112" s="565">
        <v>47479</v>
      </c>
      <c r="CY112" s="537">
        <f t="shared" si="1321"/>
        <v>47479</v>
      </c>
      <c r="CZ112" s="162">
        <f t="shared" si="1251"/>
        <v>1</v>
      </c>
      <c r="DA112" s="190">
        <f t="shared" si="1252"/>
        <v>1</v>
      </c>
      <c r="DB112" s="190">
        <f t="shared" si="1253"/>
        <v>1</v>
      </c>
      <c r="DC112" s="190">
        <f t="shared" si="1254"/>
        <v>1</v>
      </c>
      <c r="DD112" s="190">
        <f t="shared" si="1255"/>
        <v>1</v>
      </c>
      <c r="DE112" s="200">
        <f t="shared" si="1256"/>
        <v>1</v>
      </c>
      <c r="DF112" s="210">
        <f t="shared" si="1257"/>
        <v>47479</v>
      </c>
      <c r="DG112" s="202">
        <f t="shared" si="1258"/>
        <v>0</v>
      </c>
      <c r="DJ112" s="461" t="s">
        <v>215</v>
      </c>
      <c r="DK112" s="540" t="s">
        <v>336</v>
      </c>
      <c r="DL112" s="545" t="s">
        <v>337</v>
      </c>
      <c r="DM112" s="383" t="s">
        <v>144</v>
      </c>
      <c r="DN112" s="428">
        <v>1</v>
      </c>
      <c r="DO112" s="380">
        <v>58590</v>
      </c>
      <c r="DP112" s="537">
        <f t="shared" si="1322"/>
        <v>58590</v>
      </c>
      <c r="DQ112" s="162">
        <f t="shared" si="1259"/>
        <v>1</v>
      </c>
      <c r="DR112" s="190">
        <f t="shared" si="1260"/>
        <v>1</v>
      </c>
      <c r="DS112" s="190">
        <f t="shared" si="1261"/>
        <v>1</v>
      </c>
      <c r="DT112" s="190">
        <f t="shared" si="1262"/>
        <v>1</v>
      </c>
      <c r="DU112" s="190">
        <f t="shared" si="1263"/>
        <v>1</v>
      </c>
      <c r="DV112" s="200">
        <f t="shared" si="1264"/>
        <v>1</v>
      </c>
      <c r="DW112" s="210">
        <f t="shared" si="1265"/>
        <v>58590</v>
      </c>
      <c r="DX112" s="202">
        <f t="shared" si="1266"/>
        <v>0</v>
      </c>
      <c r="EA112" s="461" t="s">
        <v>215</v>
      </c>
      <c r="EB112" s="540" t="s">
        <v>336</v>
      </c>
      <c r="EC112" s="545" t="s">
        <v>337</v>
      </c>
      <c r="ED112" s="383" t="s">
        <v>144</v>
      </c>
      <c r="EE112" s="428">
        <v>1</v>
      </c>
      <c r="EF112" s="380">
        <v>33000</v>
      </c>
      <c r="EG112" s="381">
        <f t="shared" si="762"/>
        <v>33000</v>
      </c>
      <c r="EH112" s="162">
        <f t="shared" si="1267"/>
        <v>1</v>
      </c>
      <c r="EI112" s="190">
        <f t="shared" si="1268"/>
        <v>1</v>
      </c>
      <c r="EJ112" s="190">
        <f t="shared" si="1269"/>
        <v>1</v>
      </c>
      <c r="EK112" s="190">
        <f t="shared" si="1270"/>
        <v>1</v>
      </c>
      <c r="EL112" s="190">
        <f t="shared" si="1271"/>
        <v>1</v>
      </c>
      <c r="EM112" s="200">
        <f t="shared" si="1272"/>
        <v>1</v>
      </c>
      <c r="EN112" s="210">
        <f t="shared" si="1273"/>
        <v>33000</v>
      </c>
      <c r="EO112" s="202">
        <f t="shared" si="1274"/>
        <v>0</v>
      </c>
      <c r="ER112" s="461" t="s">
        <v>215</v>
      </c>
      <c r="ES112" s="540" t="s">
        <v>336</v>
      </c>
      <c r="ET112" s="545" t="s">
        <v>337</v>
      </c>
      <c r="EU112" s="383" t="s">
        <v>144</v>
      </c>
      <c r="EV112" s="428">
        <v>1</v>
      </c>
      <c r="EW112" s="380">
        <v>116759.99999999999</v>
      </c>
      <c r="EX112" s="537">
        <f t="shared" si="1275"/>
        <v>116759.99999999999</v>
      </c>
      <c r="EY112" s="162">
        <f t="shared" si="1276"/>
        <v>1</v>
      </c>
      <c r="EZ112" s="190">
        <f t="shared" si="1277"/>
        <v>1</v>
      </c>
      <c r="FA112" s="190">
        <f t="shared" si="1278"/>
        <v>1</v>
      </c>
      <c r="FB112" s="190">
        <f t="shared" si="1279"/>
        <v>1</v>
      </c>
      <c r="FC112" s="190">
        <f t="shared" si="1280"/>
        <v>1</v>
      </c>
      <c r="FD112" s="200">
        <f t="shared" si="1281"/>
        <v>1</v>
      </c>
      <c r="FE112" s="210">
        <f t="shared" si="1282"/>
        <v>116760</v>
      </c>
      <c r="FF112" s="202">
        <f t="shared" si="1283"/>
        <v>0</v>
      </c>
      <c r="FI112" s="461" t="s">
        <v>215</v>
      </c>
      <c r="FJ112" s="540" t="s">
        <v>336</v>
      </c>
      <c r="FK112" s="545" t="s">
        <v>337</v>
      </c>
      <c r="FL112" s="383" t="s">
        <v>144</v>
      </c>
      <c r="FM112" s="428">
        <v>1</v>
      </c>
      <c r="FN112" s="380">
        <v>28320</v>
      </c>
      <c r="FO112" s="537">
        <f t="shared" si="1323"/>
        <v>28320</v>
      </c>
      <c r="FP112" s="162">
        <f t="shared" si="1284"/>
        <v>1</v>
      </c>
      <c r="FQ112" s="190">
        <f t="shared" si="1285"/>
        <v>1</v>
      </c>
      <c r="FR112" s="190">
        <f t="shared" si="1286"/>
        <v>1</v>
      </c>
      <c r="FS112" s="190">
        <f t="shared" si="1287"/>
        <v>1</v>
      </c>
      <c r="FT112" s="190">
        <f t="shared" si="1288"/>
        <v>1</v>
      </c>
      <c r="FU112" s="200">
        <f t="shared" si="1289"/>
        <v>1</v>
      </c>
      <c r="FV112" s="210">
        <f t="shared" si="1290"/>
        <v>28320</v>
      </c>
      <c r="FW112" s="202">
        <f t="shared" si="1291"/>
        <v>0</v>
      </c>
      <c r="FZ112" s="461" t="s">
        <v>215</v>
      </c>
      <c r="GA112" s="540" t="s">
        <v>336</v>
      </c>
      <c r="GB112" s="545" t="s">
        <v>337</v>
      </c>
      <c r="GC112" s="383" t="s">
        <v>144</v>
      </c>
      <c r="GD112" s="428">
        <v>1</v>
      </c>
      <c r="GE112" s="582">
        <v>42145</v>
      </c>
      <c r="GF112" s="537">
        <f t="shared" si="1324"/>
        <v>42145</v>
      </c>
      <c r="GG112" s="162">
        <f t="shared" si="1292"/>
        <v>1</v>
      </c>
      <c r="GH112" s="190">
        <f t="shared" si="1293"/>
        <v>1</v>
      </c>
      <c r="GI112" s="190">
        <f t="shared" si="1294"/>
        <v>1</v>
      </c>
      <c r="GJ112" s="190">
        <f t="shared" si="1295"/>
        <v>1</v>
      </c>
      <c r="GK112" s="190">
        <f t="shared" si="1296"/>
        <v>1</v>
      </c>
      <c r="GL112" s="200">
        <f t="shared" si="1297"/>
        <v>1</v>
      </c>
      <c r="GM112" s="210">
        <f t="shared" si="1298"/>
        <v>42145</v>
      </c>
      <c r="GN112" s="202">
        <f t="shared" si="1299"/>
        <v>0</v>
      </c>
      <c r="GQ112" s="461" t="s">
        <v>215</v>
      </c>
      <c r="GR112" s="540" t="s">
        <v>336</v>
      </c>
      <c r="GS112" s="545" t="s">
        <v>337</v>
      </c>
      <c r="GT112" s="383" t="s">
        <v>144</v>
      </c>
      <c r="GU112" s="428">
        <v>1</v>
      </c>
      <c r="GV112" s="380">
        <v>25000</v>
      </c>
      <c r="GW112" s="537">
        <f t="shared" si="1325"/>
        <v>25000</v>
      </c>
      <c r="GX112" s="162">
        <f t="shared" si="1300"/>
        <v>1</v>
      </c>
      <c r="GY112" s="190">
        <f t="shared" si="1301"/>
        <v>1</v>
      </c>
      <c r="GZ112" s="190">
        <f t="shared" si="1302"/>
        <v>1</v>
      </c>
      <c r="HA112" s="190">
        <f t="shared" si="1303"/>
        <v>1</v>
      </c>
      <c r="HB112" s="190">
        <f t="shared" si="1304"/>
        <v>1</v>
      </c>
      <c r="HC112" s="200">
        <f t="shared" si="1305"/>
        <v>1</v>
      </c>
      <c r="HD112" s="210">
        <f t="shared" si="1306"/>
        <v>25000</v>
      </c>
      <c r="HE112" s="202">
        <f t="shared" si="1307"/>
        <v>0</v>
      </c>
      <c r="HH112" s="461" t="s">
        <v>215</v>
      </c>
      <c r="HI112" s="540" t="s">
        <v>336</v>
      </c>
      <c r="HJ112" s="563" t="s">
        <v>337</v>
      </c>
      <c r="HK112" s="383" t="s">
        <v>144</v>
      </c>
      <c r="HL112" s="428">
        <v>1</v>
      </c>
      <c r="HM112" s="380">
        <v>39900</v>
      </c>
      <c r="HN112" s="537">
        <f t="shared" si="1326"/>
        <v>39900</v>
      </c>
      <c r="HO112" s="162">
        <f t="shared" si="1308"/>
        <v>1</v>
      </c>
      <c r="HP112" s="190">
        <f t="shared" si="1309"/>
        <v>1</v>
      </c>
      <c r="HQ112" s="190">
        <f t="shared" si="1310"/>
        <v>1</v>
      </c>
      <c r="HR112" s="190">
        <f t="shared" si="1311"/>
        <v>1</v>
      </c>
      <c r="HS112" s="190">
        <f t="shared" si="1312"/>
        <v>1</v>
      </c>
      <c r="HT112" s="200">
        <f t="shared" si="1313"/>
        <v>1</v>
      </c>
      <c r="HU112" s="210">
        <f t="shared" si="1314"/>
        <v>39900</v>
      </c>
      <c r="HV112" s="202">
        <f t="shared" si="1315"/>
        <v>0</v>
      </c>
      <c r="HY112" s="230"/>
      <c r="HZ112" s="171"/>
      <c r="IA112" s="205"/>
      <c r="IB112" s="251"/>
      <c r="IC112" s="207"/>
      <c r="ID112" s="229"/>
      <c r="IE112" s="209"/>
      <c r="IF112" s="209" t="e">
        <f t="shared" si="764"/>
        <v>#N/A</v>
      </c>
      <c r="IG112" s="199" t="e">
        <f t="shared" si="765"/>
        <v>#N/A</v>
      </c>
      <c r="IH112" s="200" t="e">
        <f t="shared" si="766"/>
        <v>#N/A</v>
      </c>
      <c r="II112" s="200">
        <f t="shared" si="767"/>
        <v>0</v>
      </c>
      <c r="IJ112" s="200">
        <f t="shared" si="768"/>
        <v>0</v>
      </c>
      <c r="IK112" s="200" t="e">
        <f t="shared" si="769"/>
        <v>#N/A</v>
      </c>
      <c r="IL112" s="210">
        <f t="shared" si="770"/>
        <v>0</v>
      </c>
      <c r="IM112" s="202">
        <f t="shared" si="771"/>
        <v>0</v>
      </c>
      <c r="IP112" s="230"/>
      <c r="IQ112" s="171"/>
      <c r="IR112" s="205"/>
      <c r="IS112" s="251"/>
      <c r="IT112" s="207"/>
      <c r="IU112" s="229"/>
      <c r="IV112" s="209"/>
      <c r="IW112" s="209" t="e">
        <f t="shared" si="772"/>
        <v>#N/A</v>
      </c>
      <c r="IX112" s="199" t="e">
        <f t="shared" si="773"/>
        <v>#N/A</v>
      </c>
      <c r="IY112" s="200" t="e">
        <f t="shared" si="774"/>
        <v>#N/A</v>
      </c>
      <c r="IZ112" s="200">
        <f t="shared" si="775"/>
        <v>0</v>
      </c>
      <c r="JA112" s="200">
        <f t="shared" si="776"/>
        <v>0</v>
      </c>
      <c r="JB112" s="200" t="e">
        <f t="shared" si="777"/>
        <v>#N/A</v>
      </c>
      <c r="JC112" s="210">
        <f t="shared" si="778"/>
        <v>0</v>
      </c>
      <c r="JD112" s="202">
        <f t="shared" si="779"/>
        <v>0</v>
      </c>
      <c r="JG112" s="230"/>
      <c r="JH112" s="171"/>
      <c r="JI112" s="205"/>
      <c r="JJ112" s="251"/>
      <c r="JK112" s="207"/>
      <c r="JL112" s="229"/>
      <c r="JM112" s="209"/>
      <c r="JN112" s="209" t="e">
        <f t="shared" si="780"/>
        <v>#N/A</v>
      </c>
      <c r="JO112" s="199" t="e">
        <f t="shared" si="781"/>
        <v>#N/A</v>
      </c>
      <c r="JP112" s="200" t="e">
        <f t="shared" si="782"/>
        <v>#N/A</v>
      </c>
      <c r="JQ112" s="200">
        <f t="shared" si="783"/>
        <v>0</v>
      </c>
      <c r="JR112" s="200">
        <f t="shared" si="784"/>
        <v>0</v>
      </c>
      <c r="JS112" s="200" t="e">
        <f t="shared" si="785"/>
        <v>#N/A</v>
      </c>
      <c r="JT112" s="210">
        <f t="shared" si="786"/>
        <v>0</v>
      </c>
      <c r="JU112" s="202">
        <f t="shared" si="787"/>
        <v>0</v>
      </c>
      <c r="JX112" s="230"/>
      <c r="JY112" s="171"/>
      <c r="JZ112" s="205"/>
      <c r="KA112" s="251"/>
      <c r="KB112" s="207"/>
      <c r="KC112" s="229"/>
      <c r="KD112" s="209"/>
      <c r="KE112" s="209" t="e">
        <f t="shared" si="788"/>
        <v>#N/A</v>
      </c>
      <c r="KF112" s="199" t="e">
        <f t="shared" si="789"/>
        <v>#N/A</v>
      </c>
      <c r="KG112" s="200" t="e">
        <f t="shared" si="790"/>
        <v>#N/A</v>
      </c>
      <c r="KH112" s="200">
        <f t="shared" si="791"/>
        <v>0</v>
      </c>
      <c r="KI112" s="200">
        <f t="shared" si="792"/>
        <v>0</v>
      </c>
      <c r="KJ112" s="200" t="e">
        <f t="shared" si="793"/>
        <v>#N/A</v>
      </c>
      <c r="KK112" s="210">
        <f t="shared" si="794"/>
        <v>0</v>
      </c>
      <c r="KL112" s="202">
        <f t="shared" si="795"/>
        <v>0</v>
      </c>
      <c r="KO112" s="230"/>
      <c r="KP112" s="171"/>
      <c r="KQ112" s="205"/>
      <c r="KR112" s="251"/>
      <c r="KS112" s="207"/>
      <c r="KT112" s="229"/>
      <c r="KU112" s="209"/>
      <c r="KV112" s="209" t="e">
        <f t="shared" si="796"/>
        <v>#N/A</v>
      </c>
      <c r="KW112" s="199" t="e">
        <f t="shared" si="797"/>
        <v>#N/A</v>
      </c>
      <c r="KX112" s="200" t="e">
        <f t="shared" si="798"/>
        <v>#N/A</v>
      </c>
      <c r="KY112" s="200">
        <f t="shared" si="799"/>
        <v>0</v>
      </c>
      <c r="KZ112" s="200">
        <f t="shared" si="800"/>
        <v>0</v>
      </c>
      <c r="LA112" s="200" t="e">
        <f t="shared" si="801"/>
        <v>#N/A</v>
      </c>
      <c r="LB112" s="210">
        <f t="shared" si="802"/>
        <v>0</v>
      </c>
      <c r="LC112" s="202">
        <f t="shared" si="803"/>
        <v>0</v>
      </c>
      <c r="LF112" s="230"/>
      <c r="LG112" s="171"/>
      <c r="LH112" s="205"/>
      <c r="LI112" s="251"/>
      <c r="LJ112" s="207"/>
      <c r="LK112" s="229"/>
      <c r="LL112" s="209"/>
      <c r="LM112" s="209" t="e">
        <f t="shared" si="804"/>
        <v>#N/A</v>
      </c>
      <c r="LN112" s="199" t="e">
        <f t="shared" si="805"/>
        <v>#N/A</v>
      </c>
      <c r="LO112" s="200" t="e">
        <f t="shared" si="806"/>
        <v>#N/A</v>
      </c>
      <c r="LP112" s="200">
        <f t="shared" si="807"/>
        <v>0</v>
      </c>
      <c r="LQ112" s="200">
        <f t="shared" si="808"/>
        <v>0</v>
      </c>
      <c r="LR112" s="200" t="e">
        <f t="shared" si="809"/>
        <v>#N/A</v>
      </c>
      <c r="LS112" s="210">
        <f t="shared" si="810"/>
        <v>0</v>
      </c>
      <c r="LT112" s="202">
        <f t="shared" si="811"/>
        <v>0</v>
      </c>
      <c r="LW112" s="230"/>
      <c r="LX112" s="171"/>
      <c r="LY112" s="205"/>
      <c r="LZ112" s="251"/>
      <c r="MA112" s="207"/>
      <c r="MB112" s="229"/>
      <c r="MC112" s="209"/>
      <c r="MD112" s="209" t="e">
        <f t="shared" si="812"/>
        <v>#N/A</v>
      </c>
      <c r="ME112" s="199" t="e">
        <f t="shared" si="813"/>
        <v>#N/A</v>
      </c>
      <c r="MF112" s="200" t="e">
        <f t="shared" si="814"/>
        <v>#N/A</v>
      </c>
      <c r="MG112" s="200">
        <f t="shared" si="815"/>
        <v>0</v>
      </c>
      <c r="MH112" s="200">
        <f t="shared" si="816"/>
        <v>0</v>
      </c>
      <c r="MI112" s="200" t="e">
        <f t="shared" si="817"/>
        <v>#N/A</v>
      </c>
      <c r="MJ112" s="210">
        <f t="shared" si="818"/>
        <v>0</v>
      </c>
      <c r="MK112" s="202">
        <f t="shared" si="819"/>
        <v>0</v>
      </c>
      <c r="MN112" s="230"/>
      <c r="MO112" s="171"/>
      <c r="MP112" s="205"/>
      <c r="MQ112" s="251"/>
      <c r="MR112" s="207"/>
      <c r="MS112" s="229"/>
      <c r="MT112" s="209"/>
      <c r="MU112" s="209" t="e">
        <f t="shared" si="820"/>
        <v>#N/A</v>
      </c>
      <c r="MV112" s="199" t="e">
        <f t="shared" si="821"/>
        <v>#N/A</v>
      </c>
      <c r="MW112" s="200" t="e">
        <f t="shared" si="822"/>
        <v>#N/A</v>
      </c>
      <c r="MX112" s="200">
        <f t="shared" si="823"/>
        <v>0</v>
      </c>
      <c r="MY112" s="200">
        <f t="shared" si="824"/>
        <v>0</v>
      </c>
      <c r="MZ112" s="200" t="e">
        <f t="shared" si="825"/>
        <v>#N/A</v>
      </c>
      <c r="NA112" s="210">
        <f t="shared" si="826"/>
        <v>0</v>
      </c>
      <c r="NB112" s="202">
        <f t="shared" si="827"/>
        <v>0</v>
      </c>
      <c r="NE112" s="230"/>
      <c r="NF112" s="171"/>
      <c r="NG112" s="205"/>
      <c r="NH112" s="251"/>
      <c r="NI112" s="207"/>
      <c r="NJ112" s="229"/>
      <c r="NK112" s="209"/>
      <c r="NL112" s="209" t="e">
        <f t="shared" si="828"/>
        <v>#N/A</v>
      </c>
      <c r="NM112" s="199" t="e">
        <f t="shared" si="829"/>
        <v>#N/A</v>
      </c>
      <c r="NN112" s="200" t="e">
        <f t="shared" si="830"/>
        <v>#N/A</v>
      </c>
      <c r="NO112" s="200">
        <f t="shared" si="831"/>
        <v>0</v>
      </c>
      <c r="NP112" s="200">
        <f t="shared" si="832"/>
        <v>0</v>
      </c>
      <c r="NQ112" s="200" t="e">
        <f t="shared" si="833"/>
        <v>#N/A</v>
      </c>
      <c r="NR112" s="210">
        <f t="shared" si="834"/>
        <v>0</v>
      </c>
      <c r="NS112" s="202">
        <f t="shared" si="835"/>
        <v>0</v>
      </c>
      <c r="NV112" s="230"/>
      <c r="NW112" s="171"/>
      <c r="NX112" s="205"/>
      <c r="NY112" s="251"/>
      <c r="NZ112" s="207"/>
      <c r="OA112" s="229"/>
      <c r="OB112" s="209"/>
      <c r="OC112" s="209" t="e">
        <f t="shared" si="836"/>
        <v>#N/A</v>
      </c>
      <c r="OD112" s="199" t="e">
        <f t="shared" si="837"/>
        <v>#N/A</v>
      </c>
      <c r="OE112" s="200" t="e">
        <f t="shared" si="838"/>
        <v>#N/A</v>
      </c>
      <c r="OF112" s="200">
        <f t="shared" si="839"/>
        <v>0</v>
      </c>
      <c r="OG112" s="200">
        <f t="shared" si="840"/>
        <v>0</v>
      </c>
      <c r="OH112" s="200" t="e">
        <f t="shared" si="841"/>
        <v>#N/A</v>
      </c>
      <c r="OI112" s="210">
        <f t="shared" si="842"/>
        <v>0</v>
      </c>
      <c r="OJ112" s="202">
        <f t="shared" si="843"/>
        <v>0</v>
      </c>
      <c r="OM112" s="230"/>
      <c r="ON112" s="171"/>
      <c r="OO112" s="205"/>
      <c r="OP112" s="251"/>
      <c r="OQ112" s="207"/>
      <c r="OR112" s="229"/>
      <c r="OS112" s="209"/>
      <c r="OT112" s="209" t="e">
        <f t="shared" si="844"/>
        <v>#N/A</v>
      </c>
      <c r="OU112" s="199" t="e">
        <f t="shared" si="845"/>
        <v>#N/A</v>
      </c>
      <c r="OV112" s="200" t="e">
        <f t="shared" si="846"/>
        <v>#N/A</v>
      </c>
      <c r="OW112" s="200">
        <f t="shared" si="847"/>
        <v>0</v>
      </c>
      <c r="OX112" s="200">
        <f t="shared" si="848"/>
        <v>0</v>
      </c>
      <c r="OY112" s="200" t="e">
        <f t="shared" si="849"/>
        <v>#N/A</v>
      </c>
      <c r="OZ112" s="210">
        <f t="shared" si="850"/>
        <v>0</v>
      </c>
      <c r="PA112" s="202">
        <f t="shared" si="851"/>
        <v>0</v>
      </c>
      <c r="PD112" s="230"/>
      <c r="PE112" s="171"/>
      <c r="PF112" s="205"/>
      <c r="PG112" s="251"/>
      <c r="PH112" s="207"/>
      <c r="PI112" s="229"/>
      <c r="PJ112" s="209"/>
      <c r="PK112" s="209" t="e">
        <f t="shared" si="852"/>
        <v>#N/A</v>
      </c>
      <c r="PL112" s="199" t="e">
        <f t="shared" si="853"/>
        <v>#N/A</v>
      </c>
      <c r="PM112" s="200" t="e">
        <f t="shared" si="854"/>
        <v>#N/A</v>
      </c>
      <c r="PN112" s="200">
        <f t="shared" si="855"/>
        <v>0</v>
      </c>
      <c r="PO112" s="200">
        <f t="shared" si="856"/>
        <v>0</v>
      </c>
      <c r="PP112" s="200" t="e">
        <f t="shared" si="857"/>
        <v>#N/A</v>
      </c>
      <c r="PQ112" s="210">
        <f t="shared" si="858"/>
        <v>0</v>
      </c>
      <c r="PR112" s="202">
        <f t="shared" si="859"/>
        <v>0</v>
      </c>
      <c r="PU112" s="230"/>
      <c r="PV112" s="171"/>
      <c r="PW112" s="205"/>
      <c r="PX112" s="251"/>
      <c r="PY112" s="207"/>
      <c r="PZ112" s="229"/>
      <c r="QA112" s="209"/>
      <c r="QB112" s="209" t="e">
        <f t="shared" si="860"/>
        <v>#N/A</v>
      </c>
      <c r="QC112" s="199" t="e">
        <f t="shared" si="861"/>
        <v>#N/A</v>
      </c>
      <c r="QD112" s="200" t="e">
        <f t="shared" si="862"/>
        <v>#N/A</v>
      </c>
      <c r="QE112" s="200">
        <f t="shared" si="863"/>
        <v>0</v>
      </c>
      <c r="QF112" s="200">
        <f t="shared" si="864"/>
        <v>0</v>
      </c>
      <c r="QG112" s="200" t="e">
        <f t="shared" si="865"/>
        <v>#N/A</v>
      </c>
      <c r="QH112" s="210">
        <f t="shared" si="866"/>
        <v>0</v>
      </c>
      <c r="QI112" s="202">
        <f t="shared" si="867"/>
        <v>0</v>
      </c>
      <c r="QL112" s="230"/>
      <c r="QM112" s="171"/>
      <c r="QN112" s="205"/>
      <c r="QO112" s="251"/>
      <c r="QP112" s="207"/>
      <c r="QQ112" s="229"/>
      <c r="QR112" s="209"/>
      <c r="QS112" s="209" t="e">
        <f t="shared" si="868"/>
        <v>#N/A</v>
      </c>
      <c r="QT112" s="199" t="e">
        <f t="shared" si="869"/>
        <v>#N/A</v>
      </c>
      <c r="QU112" s="200" t="e">
        <f t="shared" si="870"/>
        <v>#N/A</v>
      </c>
      <c r="QV112" s="200">
        <f t="shared" si="871"/>
        <v>0</v>
      </c>
      <c r="QW112" s="200">
        <f t="shared" si="872"/>
        <v>0</v>
      </c>
      <c r="QX112" s="200" t="e">
        <f t="shared" si="873"/>
        <v>#N/A</v>
      </c>
      <c r="QY112" s="210">
        <f t="shared" si="874"/>
        <v>0</v>
      </c>
      <c r="QZ112" s="202">
        <f t="shared" si="875"/>
        <v>0</v>
      </c>
      <c r="RC112" s="230"/>
      <c r="RD112" s="171"/>
      <c r="RE112" s="205"/>
      <c r="RF112" s="251"/>
      <c r="RG112" s="207"/>
      <c r="RH112" s="229"/>
      <c r="RI112" s="209"/>
      <c r="RJ112" s="209" t="e">
        <f t="shared" si="876"/>
        <v>#N/A</v>
      </c>
      <c r="RK112" s="199" t="e">
        <f t="shared" si="877"/>
        <v>#N/A</v>
      </c>
      <c r="RL112" s="200" t="e">
        <f t="shared" si="878"/>
        <v>#N/A</v>
      </c>
      <c r="RM112" s="200">
        <f t="shared" si="879"/>
        <v>0</v>
      </c>
      <c r="RN112" s="200">
        <f t="shared" si="880"/>
        <v>0</v>
      </c>
      <c r="RO112" s="200" t="e">
        <f t="shared" si="881"/>
        <v>#N/A</v>
      </c>
      <c r="RP112" s="210">
        <f t="shared" si="882"/>
        <v>0</v>
      </c>
      <c r="RQ112" s="202">
        <f t="shared" si="883"/>
        <v>0</v>
      </c>
      <c r="RT112" s="230"/>
      <c r="RU112" s="171"/>
      <c r="RV112" s="205"/>
      <c r="RW112" s="251"/>
      <c r="RX112" s="207"/>
      <c r="RY112" s="229"/>
      <c r="RZ112" s="209"/>
      <c r="SA112" s="209" t="e">
        <f t="shared" si="884"/>
        <v>#N/A</v>
      </c>
      <c r="SB112" s="199" t="e">
        <f t="shared" si="885"/>
        <v>#N/A</v>
      </c>
      <c r="SC112" s="200" t="e">
        <f t="shared" si="886"/>
        <v>#N/A</v>
      </c>
      <c r="SD112" s="200">
        <f t="shared" si="887"/>
        <v>0</v>
      </c>
      <c r="SE112" s="200">
        <f t="shared" si="888"/>
        <v>0</v>
      </c>
      <c r="SF112" s="200" t="e">
        <f t="shared" si="889"/>
        <v>#N/A</v>
      </c>
      <c r="SG112" s="210">
        <f t="shared" si="890"/>
        <v>0</v>
      </c>
      <c r="SH112" s="202">
        <f t="shared" si="891"/>
        <v>0</v>
      </c>
      <c r="SK112" s="230"/>
      <c r="SL112" s="171"/>
      <c r="SM112" s="205"/>
      <c r="SN112" s="251"/>
      <c r="SO112" s="207"/>
      <c r="SP112" s="229"/>
      <c r="SQ112" s="209"/>
      <c r="SR112" s="209" t="e">
        <f t="shared" si="892"/>
        <v>#N/A</v>
      </c>
      <c r="SS112" s="199" t="e">
        <f t="shared" si="893"/>
        <v>#N/A</v>
      </c>
      <c r="ST112" s="200" t="e">
        <f t="shared" si="894"/>
        <v>#N/A</v>
      </c>
      <c r="SU112" s="200">
        <f t="shared" si="895"/>
        <v>0</v>
      </c>
      <c r="SV112" s="200">
        <f t="shared" si="896"/>
        <v>0</v>
      </c>
      <c r="SW112" s="200" t="e">
        <f t="shared" si="897"/>
        <v>#N/A</v>
      </c>
      <c r="SX112" s="210">
        <f t="shared" si="898"/>
        <v>0</v>
      </c>
      <c r="SY112" s="202">
        <f t="shared" si="899"/>
        <v>0</v>
      </c>
    </row>
    <row r="113" spans="2:519" ht="111" customHeight="1" thickTop="1" thickBot="1">
      <c r="B113" s="203" t="s">
        <v>215</v>
      </c>
      <c r="C113" s="232" t="s">
        <v>338</v>
      </c>
      <c r="D113" s="171" t="s">
        <v>339</v>
      </c>
      <c r="E113" s="212" t="s">
        <v>144</v>
      </c>
      <c r="F113" s="251">
        <v>1</v>
      </c>
      <c r="G113" s="207">
        <v>0</v>
      </c>
      <c r="H113" s="229">
        <f t="shared" si="1316"/>
        <v>0</v>
      </c>
      <c r="I113" s="646"/>
      <c r="L113" s="375" t="s">
        <v>215</v>
      </c>
      <c r="M113" s="405" t="s">
        <v>338</v>
      </c>
      <c r="N113" s="415" t="s">
        <v>339</v>
      </c>
      <c r="O113" s="383" t="s">
        <v>144</v>
      </c>
      <c r="P113" s="428">
        <v>1</v>
      </c>
      <c r="Q113" s="380">
        <v>30000</v>
      </c>
      <c r="R113" s="402">
        <f t="shared" si="1317"/>
        <v>30000</v>
      </c>
      <c r="S113" s="162">
        <f t="shared" si="1217"/>
        <v>1</v>
      </c>
      <c r="T113" s="190">
        <f t="shared" si="756"/>
        <v>1</v>
      </c>
      <c r="U113" s="190">
        <f t="shared" si="763"/>
        <v>1</v>
      </c>
      <c r="V113" s="190">
        <f t="shared" si="757"/>
        <v>1</v>
      </c>
      <c r="W113" s="190">
        <f t="shared" si="758"/>
        <v>1</v>
      </c>
      <c r="X113" s="200">
        <f t="shared" si="759"/>
        <v>1</v>
      </c>
      <c r="Y113" s="210">
        <f t="shared" si="760"/>
        <v>30000</v>
      </c>
      <c r="Z113" s="202">
        <f t="shared" si="761"/>
        <v>0</v>
      </c>
      <c r="AA113" s="185"/>
      <c r="AB113" s="185"/>
      <c r="AC113" s="375" t="s">
        <v>215</v>
      </c>
      <c r="AD113" s="405" t="s">
        <v>338</v>
      </c>
      <c r="AE113" s="415" t="s">
        <v>339</v>
      </c>
      <c r="AF113" s="383" t="s">
        <v>144</v>
      </c>
      <c r="AG113" s="428">
        <v>1</v>
      </c>
      <c r="AH113" s="380">
        <v>21290</v>
      </c>
      <c r="AI113" s="402">
        <f t="shared" si="1318"/>
        <v>21290</v>
      </c>
      <c r="AJ113" s="162">
        <f t="shared" si="1218"/>
        <v>1</v>
      </c>
      <c r="AK113" s="190">
        <f t="shared" si="1219"/>
        <v>1</v>
      </c>
      <c r="AL113" s="190">
        <f t="shared" si="1220"/>
        <v>1</v>
      </c>
      <c r="AM113" s="190">
        <f t="shared" si="1221"/>
        <v>1</v>
      </c>
      <c r="AN113" s="190">
        <f t="shared" si="1222"/>
        <v>1</v>
      </c>
      <c r="AO113" s="200">
        <f t="shared" si="1223"/>
        <v>1</v>
      </c>
      <c r="AP113" s="210">
        <f t="shared" si="1224"/>
        <v>21290</v>
      </c>
      <c r="AQ113" s="202">
        <f t="shared" si="1225"/>
        <v>0</v>
      </c>
      <c r="AR113" s="185"/>
      <c r="AS113" s="185"/>
      <c r="AT113" s="461" t="s">
        <v>215</v>
      </c>
      <c r="AU113" s="481" t="s">
        <v>338</v>
      </c>
      <c r="AV113" s="171" t="s">
        <v>339</v>
      </c>
      <c r="AW113" s="453" t="s">
        <v>144</v>
      </c>
      <c r="AX113" s="488">
        <v>1</v>
      </c>
      <c r="AY113" s="455">
        <v>53000</v>
      </c>
      <c r="AZ113" s="466">
        <f t="shared" si="1319"/>
        <v>53000</v>
      </c>
      <c r="BA113" s="162">
        <f t="shared" si="1226"/>
        <v>1</v>
      </c>
      <c r="BB113" s="190">
        <f t="shared" si="1227"/>
        <v>1</v>
      </c>
      <c r="BC113" s="190">
        <f t="shared" si="1228"/>
        <v>1</v>
      </c>
      <c r="BD113" s="190">
        <f t="shared" si="1229"/>
        <v>1</v>
      </c>
      <c r="BE113" s="190">
        <f t="shared" si="1230"/>
        <v>1</v>
      </c>
      <c r="BF113" s="200">
        <f t="shared" si="1231"/>
        <v>1</v>
      </c>
      <c r="BG113" s="210">
        <f t="shared" si="1232"/>
        <v>53000</v>
      </c>
      <c r="BH113" s="202">
        <f t="shared" si="1233"/>
        <v>0</v>
      </c>
      <c r="BK113" s="461" t="s">
        <v>215</v>
      </c>
      <c r="BL113" s="540" t="s">
        <v>338</v>
      </c>
      <c r="BM113" s="545" t="s">
        <v>339</v>
      </c>
      <c r="BN113" s="383" t="s">
        <v>144</v>
      </c>
      <c r="BO113" s="428">
        <v>1</v>
      </c>
      <c r="BP113" s="380">
        <v>53922.26999999999</v>
      </c>
      <c r="BQ113" s="537">
        <f t="shared" si="1234"/>
        <v>53922.26999999999</v>
      </c>
      <c r="BR113" s="162">
        <f t="shared" si="1235"/>
        <v>1</v>
      </c>
      <c r="BS113" s="190">
        <f t="shared" si="1236"/>
        <v>1</v>
      </c>
      <c r="BT113" s="190">
        <f t="shared" si="1237"/>
        <v>1</v>
      </c>
      <c r="BU113" s="190">
        <f t="shared" si="1238"/>
        <v>1</v>
      </c>
      <c r="BV113" s="190">
        <f t="shared" si="1239"/>
        <v>1</v>
      </c>
      <c r="BW113" s="200">
        <f t="shared" si="1240"/>
        <v>1</v>
      </c>
      <c r="BX113" s="210">
        <f t="shared" si="1241"/>
        <v>53922</v>
      </c>
      <c r="BY113" s="202">
        <f t="shared" si="1242"/>
        <v>0.26999999998952262</v>
      </c>
      <c r="CB113" s="461" t="s">
        <v>215</v>
      </c>
      <c r="CC113" s="540" t="s">
        <v>338</v>
      </c>
      <c r="CD113" s="545" t="s">
        <v>339</v>
      </c>
      <c r="CE113" s="383" t="s">
        <v>144</v>
      </c>
      <c r="CF113" s="428">
        <v>1</v>
      </c>
      <c r="CG113" s="380">
        <v>35000</v>
      </c>
      <c r="CH113" s="537">
        <f t="shared" si="1320"/>
        <v>35000</v>
      </c>
      <c r="CI113" s="162">
        <f t="shared" si="1243"/>
        <v>1</v>
      </c>
      <c r="CJ113" s="190">
        <f t="shared" si="1244"/>
        <v>1</v>
      </c>
      <c r="CK113" s="190">
        <f t="shared" si="1245"/>
        <v>1</v>
      </c>
      <c r="CL113" s="190">
        <f t="shared" si="1246"/>
        <v>1</v>
      </c>
      <c r="CM113" s="190">
        <f t="shared" si="1247"/>
        <v>1</v>
      </c>
      <c r="CN113" s="200">
        <f t="shared" si="1248"/>
        <v>1</v>
      </c>
      <c r="CO113" s="210">
        <f t="shared" si="1249"/>
        <v>35000</v>
      </c>
      <c r="CP113" s="202">
        <f t="shared" si="1250"/>
        <v>0</v>
      </c>
      <c r="CS113" s="461" t="s">
        <v>215</v>
      </c>
      <c r="CT113" s="540" t="s">
        <v>338</v>
      </c>
      <c r="CU113" s="545" t="s">
        <v>339</v>
      </c>
      <c r="CV113" s="383" t="s">
        <v>144</v>
      </c>
      <c r="CW113" s="428">
        <v>1</v>
      </c>
      <c r="CX113" s="565">
        <v>47731</v>
      </c>
      <c r="CY113" s="537">
        <f t="shared" si="1321"/>
        <v>47731</v>
      </c>
      <c r="CZ113" s="162">
        <f t="shared" si="1251"/>
        <v>1</v>
      </c>
      <c r="DA113" s="190">
        <f t="shared" si="1252"/>
        <v>1</v>
      </c>
      <c r="DB113" s="190">
        <f t="shared" si="1253"/>
        <v>1</v>
      </c>
      <c r="DC113" s="190">
        <f t="shared" si="1254"/>
        <v>1</v>
      </c>
      <c r="DD113" s="190">
        <f t="shared" si="1255"/>
        <v>1</v>
      </c>
      <c r="DE113" s="200">
        <f t="shared" si="1256"/>
        <v>1</v>
      </c>
      <c r="DF113" s="210">
        <f t="shared" si="1257"/>
        <v>47731</v>
      </c>
      <c r="DG113" s="202">
        <f t="shared" si="1258"/>
        <v>0</v>
      </c>
      <c r="DJ113" s="461" t="s">
        <v>215</v>
      </c>
      <c r="DK113" s="540" t="s">
        <v>338</v>
      </c>
      <c r="DL113" s="545" t="s">
        <v>339</v>
      </c>
      <c r="DM113" s="383" t="s">
        <v>144</v>
      </c>
      <c r="DN113" s="428">
        <v>1</v>
      </c>
      <c r="DO113" s="380">
        <v>23520</v>
      </c>
      <c r="DP113" s="537">
        <f t="shared" si="1322"/>
        <v>23520</v>
      </c>
      <c r="DQ113" s="162">
        <f t="shared" si="1259"/>
        <v>1</v>
      </c>
      <c r="DR113" s="190">
        <f t="shared" si="1260"/>
        <v>1</v>
      </c>
      <c r="DS113" s="190">
        <f t="shared" si="1261"/>
        <v>1</v>
      </c>
      <c r="DT113" s="190">
        <f t="shared" si="1262"/>
        <v>1</v>
      </c>
      <c r="DU113" s="190">
        <f t="shared" si="1263"/>
        <v>1</v>
      </c>
      <c r="DV113" s="200">
        <f t="shared" si="1264"/>
        <v>1</v>
      </c>
      <c r="DW113" s="210">
        <f t="shared" si="1265"/>
        <v>23520</v>
      </c>
      <c r="DX113" s="202">
        <f t="shared" si="1266"/>
        <v>0</v>
      </c>
      <c r="EA113" s="461" t="s">
        <v>215</v>
      </c>
      <c r="EB113" s="540" t="s">
        <v>338</v>
      </c>
      <c r="EC113" s="545" t="s">
        <v>339</v>
      </c>
      <c r="ED113" s="383" t="s">
        <v>144</v>
      </c>
      <c r="EE113" s="428">
        <v>1</v>
      </c>
      <c r="EF113" s="380">
        <v>21000</v>
      </c>
      <c r="EG113" s="381">
        <f t="shared" si="762"/>
        <v>21000</v>
      </c>
      <c r="EH113" s="162">
        <f t="shared" si="1267"/>
        <v>1</v>
      </c>
      <c r="EI113" s="190">
        <f t="shared" si="1268"/>
        <v>1</v>
      </c>
      <c r="EJ113" s="190">
        <f t="shared" si="1269"/>
        <v>1</v>
      </c>
      <c r="EK113" s="190">
        <f t="shared" si="1270"/>
        <v>1</v>
      </c>
      <c r="EL113" s="190">
        <f t="shared" si="1271"/>
        <v>1</v>
      </c>
      <c r="EM113" s="200">
        <f t="shared" si="1272"/>
        <v>1</v>
      </c>
      <c r="EN113" s="210">
        <f t="shared" si="1273"/>
        <v>21000</v>
      </c>
      <c r="EO113" s="202">
        <f t="shared" si="1274"/>
        <v>0</v>
      </c>
      <c r="ER113" s="461" t="s">
        <v>215</v>
      </c>
      <c r="ES113" s="540" t="s">
        <v>338</v>
      </c>
      <c r="ET113" s="545" t="s">
        <v>339</v>
      </c>
      <c r="EU113" s="383" t="s">
        <v>144</v>
      </c>
      <c r="EV113" s="428">
        <v>1</v>
      </c>
      <c r="EW113" s="380">
        <v>53653.999999999993</v>
      </c>
      <c r="EX113" s="537">
        <f t="shared" si="1275"/>
        <v>53653.999999999993</v>
      </c>
      <c r="EY113" s="162">
        <f t="shared" si="1276"/>
        <v>1</v>
      </c>
      <c r="EZ113" s="190">
        <f t="shared" si="1277"/>
        <v>1</v>
      </c>
      <c r="FA113" s="190">
        <f t="shared" si="1278"/>
        <v>1</v>
      </c>
      <c r="FB113" s="190">
        <f t="shared" si="1279"/>
        <v>1</v>
      </c>
      <c r="FC113" s="190">
        <f t="shared" si="1280"/>
        <v>1</v>
      </c>
      <c r="FD113" s="200">
        <f t="shared" si="1281"/>
        <v>1</v>
      </c>
      <c r="FE113" s="210">
        <f t="shared" si="1282"/>
        <v>53654</v>
      </c>
      <c r="FF113" s="202">
        <f t="shared" si="1283"/>
        <v>0</v>
      </c>
      <c r="FI113" s="461" t="s">
        <v>215</v>
      </c>
      <c r="FJ113" s="540" t="s">
        <v>338</v>
      </c>
      <c r="FK113" s="545" t="s">
        <v>339</v>
      </c>
      <c r="FL113" s="383" t="s">
        <v>144</v>
      </c>
      <c r="FM113" s="428">
        <v>1</v>
      </c>
      <c r="FN113" s="380">
        <v>30494</v>
      </c>
      <c r="FO113" s="537">
        <f t="shared" si="1323"/>
        <v>30494</v>
      </c>
      <c r="FP113" s="162">
        <f t="shared" si="1284"/>
        <v>1</v>
      </c>
      <c r="FQ113" s="190">
        <f t="shared" si="1285"/>
        <v>1</v>
      </c>
      <c r="FR113" s="190">
        <f t="shared" si="1286"/>
        <v>1</v>
      </c>
      <c r="FS113" s="190">
        <f t="shared" si="1287"/>
        <v>1</v>
      </c>
      <c r="FT113" s="190">
        <f t="shared" si="1288"/>
        <v>1</v>
      </c>
      <c r="FU113" s="200">
        <f t="shared" si="1289"/>
        <v>1</v>
      </c>
      <c r="FV113" s="210">
        <f t="shared" si="1290"/>
        <v>30494</v>
      </c>
      <c r="FW113" s="202">
        <f t="shared" si="1291"/>
        <v>0</v>
      </c>
      <c r="FZ113" s="461" t="s">
        <v>215</v>
      </c>
      <c r="GA113" s="540" t="s">
        <v>338</v>
      </c>
      <c r="GB113" s="545" t="s">
        <v>339</v>
      </c>
      <c r="GC113" s="383" t="s">
        <v>144</v>
      </c>
      <c r="GD113" s="428">
        <v>1</v>
      </c>
      <c r="GE113" s="582">
        <v>31027</v>
      </c>
      <c r="GF113" s="537">
        <f t="shared" si="1324"/>
        <v>31027</v>
      </c>
      <c r="GG113" s="162">
        <f t="shared" si="1292"/>
        <v>1</v>
      </c>
      <c r="GH113" s="190">
        <f t="shared" si="1293"/>
        <v>1</v>
      </c>
      <c r="GI113" s="190">
        <f t="shared" si="1294"/>
        <v>1</v>
      </c>
      <c r="GJ113" s="190">
        <f t="shared" si="1295"/>
        <v>1</v>
      </c>
      <c r="GK113" s="190">
        <f t="shared" si="1296"/>
        <v>1</v>
      </c>
      <c r="GL113" s="200">
        <f t="shared" si="1297"/>
        <v>1</v>
      </c>
      <c r="GM113" s="210">
        <f t="shared" si="1298"/>
        <v>31027</v>
      </c>
      <c r="GN113" s="202">
        <f t="shared" si="1299"/>
        <v>0</v>
      </c>
      <c r="GQ113" s="461" t="s">
        <v>215</v>
      </c>
      <c r="GR113" s="540" t="s">
        <v>338</v>
      </c>
      <c r="GS113" s="545" t="s">
        <v>339</v>
      </c>
      <c r="GT113" s="383" t="s">
        <v>144</v>
      </c>
      <c r="GU113" s="428">
        <v>1</v>
      </c>
      <c r="GV113" s="380">
        <v>20000</v>
      </c>
      <c r="GW113" s="537">
        <f t="shared" si="1325"/>
        <v>20000</v>
      </c>
      <c r="GX113" s="162">
        <f t="shared" si="1300"/>
        <v>1</v>
      </c>
      <c r="GY113" s="190">
        <f t="shared" si="1301"/>
        <v>1</v>
      </c>
      <c r="GZ113" s="190">
        <f t="shared" si="1302"/>
        <v>1</v>
      </c>
      <c r="HA113" s="190">
        <f t="shared" si="1303"/>
        <v>1</v>
      </c>
      <c r="HB113" s="190">
        <f t="shared" si="1304"/>
        <v>1</v>
      </c>
      <c r="HC113" s="200">
        <f t="shared" si="1305"/>
        <v>1</v>
      </c>
      <c r="HD113" s="210">
        <f t="shared" si="1306"/>
        <v>20000</v>
      </c>
      <c r="HE113" s="202">
        <f t="shared" si="1307"/>
        <v>0</v>
      </c>
      <c r="HH113" s="461" t="s">
        <v>215</v>
      </c>
      <c r="HI113" s="540" t="s">
        <v>338</v>
      </c>
      <c r="HJ113" s="563" t="s">
        <v>339</v>
      </c>
      <c r="HK113" s="383" t="s">
        <v>144</v>
      </c>
      <c r="HL113" s="428">
        <v>1</v>
      </c>
      <c r="HM113" s="380">
        <v>28499.999999999996</v>
      </c>
      <c r="HN113" s="537">
        <f t="shared" si="1326"/>
        <v>28499.999999999996</v>
      </c>
      <c r="HO113" s="162">
        <f t="shared" si="1308"/>
        <v>1</v>
      </c>
      <c r="HP113" s="190">
        <f t="shared" si="1309"/>
        <v>1</v>
      </c>
      <c r="HQ113" s="190">
        <f t="shared" si="1310"/>
        <v>1</v>
      </c>
      <c r="HR113" s="190">
        <f t="shared" si="1311"/>
        <v>1</v>
      </c>
      <c r="HS113" s="190">
        <f t="shared" si="1312"/>
        <v>1</v>
      </c>
      <c r="HT113" s="200">
        <f t="shared" si="1313"/>
        <v>1</v>
      </c>
      <c r="HU113" s="210">
        <f t="shared" si="1314"/>
        <v>28500</v>
      </c>
      <c r="HV113" s="202">
        <f t="shared" si="1315"/>
        <v>0</v>
      </c>
      <c r="HY113" s="230"/>
      <c r="HZ113" s="171"/>
      <c r="IA113" s="242"/>
      <c r="IB113" s="250"/>
      <c r="IC113" s="207"/>
      <c r="ID113" s="229"/>
      <c r="IE113" s="209"/>
      <c r="IF113" s="209" t="e">
        <f t="shared" si="764"/>
        <v>#N/A</v>
      </c>
      <c r="IG113" s="199" t="e">
        <f t="shared" si="765"/>
        <v>#N/A</v>
      </c>
      <c r="IH113" s="200" t="e">
        <f t="shared" si="766"/>
        <v>#N/A</v>
      </c>
      <c r="II113" s="200">
        <f t="shared" si="767"/>
        <v>0</v>
      </c>
      <c r="IJ113" s="200">
        <f t="shared" si="768"/>
        <v>0</v>
      </c>
      <c r="IK113" s="200" t="e">
        <f t="shared" si="769"/>
        <v>#N/A</v>
      </c>
      <c r="IL113" s="210">
        <f t="shared" si="770"/>
        <v>0</v>
      </c>
      <c r="IM113" s="202">
        <f t="shared" si="771"/>
        <v>0</v>
      </c>
      <c r="IP113" s="230"/>
      <c r="IQ113" s="171"/>
      <c r="IR113" s="242"/>
      <c r="IS113" s="250"/>
      <c r="IT113" s="207"/>
      <c r="IU113" s="229"/>
      <c r="IV113" s="209"/>
      <c r="IW113" s="209" t="e">
        <f t="shared" si="772"/>
        <v>#N/A</v>
      </c>
      <c r="IX113" s="199" t="e">
        <f t="shared" si="773"/>
        <v>#N/A</v>
      </c>
      <c r="IY113" s="200" t="e">
        <f t="shared" si="774"/>
        <v>#N/A</v>
      </c>
      <c r="IZ113" s="200">
        <f t="shared" si="775"/>
        <v>0</v>
      </c>
      <c r="JA113" s="200">
        <f t="shared" si="776"/>
        <v>0</v>
      </c>
      <c r="JB113" s="200" t="e">
        <f t="shared" si="777"/>
        <v>#N/A</v>
      </c>
      <c r="JC113" s="210">
        <f t="shared" si="778"/>
        <v>0</v>
      </c>
      <c r="JD113" s="202">
        <f t="shared" si="779"/>
        <v>0</v>
      </c>
      <c r="JG113" s="230"/>
      <c r="JH113" s="171"/>
      <c r="JI113" s="242"/>
      <c r="JJ113" s="250"/>
      <c r="JK113" s="207"/>
      <c r="JL113" s="229"/>
      <c r="JM113" s="209"/>
      <c r="JN113" s="209" t="e">
        <f t="shared" si="780"/>
        <v>#N/A</v>
      </c>
      <c r="JO113" s="199" t="e">
        <f t="shared" si="781"/>
        <v>#N/A</v>
      </c>
      <c r="JP113" s="200" t="e">
        <f t="shared" si="782"/>
        <v>#N/A</v>
      </c>
      <c r="JQ113" s="200">
        <f t="shared" si="783"/>
        <v>0</v>
      </c>
      <c r="JR113" s="200">
        <f t="shared" si="784"/>
        <v>0</v>
      </c>
      <c r="JS113" s="200" t="e">
        <f t="shared" si="785"/>
        <v>#N/A</v>
      </c>
      <c r="JT113" s="210">
        <f t="shared" si="786"/>
        <v>0</v>
      </c>
      <c r="JU113" s="202">
        <f t="shared" si="787"/>
        <v>0</v>
      </c>
      <c r="JX113" s="230"/>
      <c r="JY113" s="171"/>
      <c r="JZ113" s="242"/>
      <c r="KA113" s="250"/>
      <c r="KB113" s="207"/>
      <c r="KC113" s="229"/>
      <c r="KD113" s="209"/>
      <c r="KE113" s="209" t="e">
        <f t="shared" si="788"/>
        <v>#N/A</v>
      </c>
      <c r="KF113" s="199" t="e">
        <f t="shared" si="789"/>
        <v>#N/A</v>
      </c>
      <c r="KG113" s="200" t="e">
        <f t="shared" si="790"/>
        <v>#N/A</v>
      </c>
      <c r="KH113" s="200">
        <f t="shared" si="791"/>
        <v>0</v>
      </c>
      <c r="KI113" s="200">
        <f t="shared" si="792"/>
        <v>0</v>
      </c>
      <c r="KJ113" s="200" t="e">
        <f t="shared" si="793"/>
        <v>#N/A</v>
      </c>
      <c r="KK113" s="210">
        <f t="shared" si="794"/>
        <v>0</v>
      </c>
      <c r="KL113" s="202">
        <f t="shared" si="795"/>
        <v>0</v>
      </c>
      <c r="KO113" s="230"/>
      <c r="KP113" s="171"/>
      <c r="KQ113" s="242"/>
      <c r="KR113" s="250"/>
      <c r="KS113" s="207"/>
      <c r="KT113" s="229"/>
      <c r="KU113" s="209"/>
      <c r="KV113" s="209" t="e">
        <f t="shared" si="796"/>
        <v>#N/A</v>
      </c>
      <c r="KW113" s="199" t="e">
        <f t="shared" si="797"/>
        <v>#N/A</v>
      </c>
      <c r="KX113" s="200" t="e">
        <f t="shared" si="798"/>
        <v>#N/A</v>
      </c>
      <c r="KY113" s="200">
        <f t="shared" si="799"/>
        <v>0</v>
      </c>
      <c r="KZ113" s="200">
        <f t="shared" si="800"/>
        <v>0</v>
      </c>
      <c r="LA113" s="200" t="e">
        <f t="shared" si="801"/>
        <v>#N/A</v>
      </c>
      <c r="LB113" s="210">
        <f t="shared" si="802"/>
        <v>0</v>
      </c>
      <c r="LC113" s="202">
        <f t="shared" si="803"/>
        <v>0</v>
      </c>
      <c r="LF113" s="230"/>
      <c r="LG113" s="171"/>
      <c r="LH113" s="242"/>
      <c r="LI113" s="250"/>
      <c r="LJ113" s="207"/>
      <c r="LK113" s="229"/>
      <c r="LL113" s="209"/>
      <c r="LM113" s="209" t="e">
        <f t="shared" si="804"/>
        <v>#N/A</v>
      </c>
      <c r="LN113" s="199" t="e">
        <f t="shared" si="805"/>
        <v>#N/A</v>
      </c>
      <c r="LO113" s="200" t="e">
        <f t="shared" si="806"/>
        <v>#N/A</v>
      </c>
      <c r="LP113" s="200">
        <f t="shared" si="807"/>
        <v>0</v>
      </c>
      <c r="LQ113" s="200">
        <f t="shared" si="808"/>
        <v>0</v>
      </c>
      <c r="LR113" s="200" t="e">
        <f t="shared" si="809"/>
        <v>#N/A</v>
      </c>
      <c r="LS113" s="210">
        <f t="shared" si="810"/>
        <v>0</v>
      </c>
      <c r="LT113" s="202">
        <f t="shared" si="811"/>
        <v>0</v>
      </c>
      <c r="LW113" s="230"/>
      <c r="LX113" s="171"/>
      <c r="LY113" s="242"/>
      <c r="LZ113" s="250"/>
      <c r="MA113" s="207"/>
      <c r="MB113" s="229"/>
      <c r="MC113" s="209"/>
      <c r="MD113" s="209" t="e">
        <f t="shared" si="812"/>
        <v>#N/A</v>
      </c>
      <c r="ME113" s="199" t="e">
        <f t="shared" si="813"/>
        <v>#N/A</v>
      </c>
      <c r="MF113" s="200" t="e">
        <f t="shared" si="814"/>
        <v>#N/A</v>
      </c>
      <c r="MG113" s="200">
        <f t="shared" si="815"/>
        <v>0</v>
      </c>
      <c r="MH113" s="200">
        <f t="shared" si="816"/>
        <v>0</v>
      </c>
      <c r="MI113" s="200" t="e">
        <f t="shared" si="817"/>
        <v>#N/A</v>
      </c>
      <c r="MJ113" s="210">
        <f t="shared" si="818"/>
        <v>0</v>
      </c>
      <c r="MK113" s="202">
        <f t="shared" si="819"/>
        <v>0</v>
      </c>
      <c r="MN113" s="230"/>
      <c r="MO113" s="171"/>
      <c r="MP113" s="242"/>
      <c r="MQ113" s="250"/>
      <c r="MR113" s="207"/>
      <c r="MS113" s="229"/>
      <c r="MT113" s="209"/>
      <c r="MU113" s="209" t="e">
        <f t="shared" si="820"/>
        <v>#N/A</v>
      </c>
      <c r="MV113" s="199" t="e">
        <f t="shared" si="821"/>
        <v>#N/A</v>
      </c>
      <c r="MW113" s="200" t="e">
        <f t="shared" si="822"/>
        <v>#N/A</v>
      </c>
      <c r="MX113" s="200">
        <f t="shared" si="823"/>
        <v>0</v>
      </c>
      <c r="MY113" s="200">
        <f t="shared" si="824"/>
        <v>0</v>
      </c>
      <c r="MZ113" s="200" t="e">
        <f t="shared" si="825"/>
        <v>#N/A</v>
      </c>
      <c r="NA113" s="210">
        <f t="shared" si="826"/>
        <v>0</v>
      </c>
      <c r="NB113" s="202">
        <f t="shared" si="827"/>
        <v>0</v>
      </c>
      <c r="NE113" s="230"/>
      <c r="NF113" s="171"/>
      <c r="NG113" s="242"/>
      <c r="NH113" s="250"/>
      <c r="NI113" s="207"/>
      <c r="NJ113" s="229"/>
      <c r="NK113" s="209"/>
      <c r="NL113" s="209" t="e">
        <f t="shared" si="828"/>
        <v>#N/A</v>
      </c>
      <c r="NM113" s="199" t="e">
        <f t="shared" si="829"/>
        <v>#N/A</v>
      </c>
      <c r="NN113" s="200" t="e">
        <f t="shared" si="830"/>
        <v>#N/A</v>
      </c>
      <c r="NO113" s="200">
        <f t="shared" si="831"/>
        <v>0</v>
      </c>
      <c r="NP113" s="200">
        <f t="shared" si="832"/>
        <v>0</v>
      </c>
      <c r="NQ113" s="200" t="e">
        <f t="shared" si="833"/>
        <v>#N/A</v>
      </c>
      <c r="NR113" s="210">
        <f t="shared" si="834"/>
        <v>0</v>
      </c>
      <c r="NS113" s="202">
        <f t="shared" si="835"/>
        <v>0</v>
      </c>
      <c r="NV113" s="230"/>
      <c r="NW113" s="171"/>
      <c r="NX113" s="242"/>
      <c r="NY113" s="250"/>
      <c r="NZ113" s="207"/>
      <c r="OA113" s="229"/>
      <c r="OB113" s="209"/>
      <c r="OC113" s="209" t="e">
        <f t="shared" si="836"/>
        <v>#N/A</v>
      </c>
      <c r="OD113" s="199" t="e">
        <f t="shared" si="837"/>
        <v>#N/A</v>
      </c>
      <c r="OE113" s="200" t="e">
        <f t="shared" si="838"/>
        <v>#N/A</v>
      </c>
      <c r="OF113" s="200">
        <f t="shared" si="839"/>
        <v>0</v>
      </c>
      <c r="OG113" s="200">
        <f t="shared" si="840"/>
        <v>0</v>
      </c>
      <c r="OH113" s="200" t="e">
        <f t="shared" si="841"/>
        <v>#N/A</v>
      </c>
      <c r="OI113" s="210">
        <f t="shared" si="842"/>
        <v>0</v>
      </c>
      <c r="OJ113" s="202">
        <f t="shared" si="843"/>
        <v>0</v>
      </c>
      <c r="OM113" s="230"/>
      <c r="ON113" s="171"/>
      <c r="OO113" s="242"/>
      <c r="OP113" s="250"/>
      <c r="OQ113" s="207"/>
      <c r="OR113" s="229"/>
      <c r="OS113" s="209"/>
      <c r="OT113" s="209" t="e">
        <f t="shared" si="844"/>
        <v>#N/A</v>
      </c>
      <c r="OU113" s="199" t="e">
        <f t="shared" si="845"/>
        <v>#N/A</v>
      </c>
      <c r="OV113" s="200" t="e">
        <f t="shared" si="846"/>
        <v>#N/A</v>
      </c>
      <c r="OW113" s="200">
        <f t="shared" si="847"/>
        <v>0</v>
      </c>
      <c r="OX113" s="200">
        <f t="shared" si="848"/>
        <v>0</v>
      </c>
      <c r="OY113" s="200" t="e">
        <f t="shared" si="849"/>
        <v>#N/A</v>
      </c>
      <c r="OZ113" s="210">
        <f t="shared" si="850"/>
        <v>0</v>
      </c>
      <c r="PA113" s="202">
        <f t="shared" si="851"/>
        <v>0</v>
      </c>
      <c r="PD113" s="230"/>
      <c r="PE113" s="171"/>
      <c r="PF113" s="242"/>
      <c r="PG113" s="250"/>
      <c r="PH113" s="207"/>
      <c r="PI113" s="229"/>
      <c r="PJ113" s="209"/>
      <c r="PK113" s="209" t="e">
        <f t="shared" si="852"/>
        <v>#N/A</v>
      </c>
      <c r="PL113" s="199" t="e">
        <f t="shared" si="853"/>
        <v>#N/A</v>
      </c>
      <c r="PM113" s="200" t="e">
        <f t="shared" si="854"/>
        <v>#N/A</v>
      </c>
      <c r="PN113" s="200">
        <f t="shared" si="855"/>
        <v>0</v>
      </c>
      <c r="PO113" s="200">
        <f t="shared" si="856"/>
        <v>0</v>
      </c>
      <c r="PP113" s="200" t="e">
        <f t="shared" si="857"/>
        <v>#N/A</v>
      </c>
      <c r="PQ113" s="210">
        <f t="shared" si="858"/>
        <v>0</v>
      </c>
      <c r="PR113" s="202">
        <f t="shared" si="859"/>
        <v>0</v>
      </c>
      <c r="PU113" s="230"/>
      <c r="PV113" s="171"/>
      <c r="PW113" s="242"/>
      <c r="PX113" s="250"/>
      <c r="PY113" s="207"/>
      <c r="PZ113" s="229"/>
      <c r="QA113" s="209"/>
      <c r="QB113" s="209" t="e">
        <f t="shared" si="860"/>
        <v>#N/A</v>
      </c>
      <c r="QC113" s="199" t="e">
        <f t="shared" si="861"/>
        <v>#N/A</v>
      </c>
      <c r="QD113" s="200" t="e">
        <f t="shared" si="862"/>
        <v>#N/A</v>
      </c>
      <c r="QE113" s="200">
        <f t="shared" si="863"/>
        <v>0</v>
      </c>
      <c r="QF113" s="200">
        <f t="shared" si="864"/>
        <v>0</v>
      </c>
      <c r="QG113" s="200" t="e">
        <f t="shared" si="865"/>
        <v>#N/A</v>
      </c>
      <c r="QH113" s="210">
        <f t="shared" si="866"/>
        <v>0</v>
      </c>
      <c r="QI113" s="202">
        <f t="shared" si="867"/>
        <v>0</v>
      </c>
      <c r="QL113" s="230"/>
      <c r="QM113" s="171"/>
      <c r="QN113" s="242"/>
      <c r="QO113" s="250"/>
      <c r="QP113" s="207"/>
      <c r="QQ113" s="229"/>
      <c r="QR113" s="209"/>
      <c r="QS113" s="209" t="e">
        <f t="shared" si="868"/>
        <v>#N/A</v>
      </c>
      <c r="QT113" s="199" t="e">
        <f t="shared" si="869"/>
        <v>#N/A</v>
      </c>
      <c r="QU113" s="200" t="e">
        <f t="shared" si="870"/>
        <v>#N/A</v>
      </c>
      <c r="QV113" s="200">
        <f t="shared" si="871"/>
        <v>0</v>
      </c>
      <c r="QW113" s="200">
        <f t="shared" si="872"/>
        <v>0</v>
      </c>
      <c r="QX113" s="200" t="e">
        <f t="shared" si="873"/>
        <v>#N/A</v>
      </c>
      <c r="QY113" s="210">
        <f t="shared" si="874"/>
        <v>0</v>
      </c>
      <c r="QZ113" s="202">
        <f t="shared" si="875"/>
        <v>0</v>
      </c>
      <c r="RC113" s="230"/>
      <c r="RD113" s="171"/>
      <c r="RE113" s="242"/>
      <c r="RF113" s="250"/>
      <c r="RG113" s="207"/>
      <c r="RH113" s="229"/>
      <c r="RI113" s="209"/>
      <c r="RJ113" s="209" t="e">
        <f t="shared" si="876"/>
        <v>#N/A</v>
      </c>
      <c r="RK113" s="199" t="e">
        <f t="shared" si="877"/>
        <v>#N/A</v>
      </c>
      <c r="RL113" s="200" t="e">
        <f t="shared" si="878"/>
        <v>#N/A</v>
      </c>
      <c r="RM113" s="200">
        <f t="shared" si="879"/>
        <v>0</v>
      </c>
      <c r="RN113" s="200">
        <f t="shared" si="880"/>
        <v>0</v>
      </c>
      <c r="RO113" s="200" t="e">
        <f t="shared" si="881"/>
        <v>#N/A</v>
      </c>
      <c r="RP113" s="210">
        <f t="shared" si="882"/>
        <v>0</v>
      </c>
      <c r="RQ113" s="202">
        <f t="shared" si="883"/>
        <v>0</v>
      </c>
      <c r="RT113" s="230"/>
      <c r="RU113" s="171"/>
      <c r="RV113" s="242"/>
      <c r="RW113" s="250"/>
      <c r="RX113" s="207"/>
      <c r="RY113" s="229"/>
      <c r="RZ113" s="209"/>
      <c r="SA113" s="209" t="e">
        <f t="shared" si="884"/>
        <v>#N/A</v>
      </c>
      <c r="SB113" s="199" t="e">
        <f t="shared" si="885"/>
        <v>#N/A</v>
      </c>
      <c r="SC113" s="200" t="e">
        <f t="shared" si="886"/>
        <v>#N/A</v>
      </c>
      <c r="SD113" s="200">
        <f t="shared" si="887"/>
        <v>0</v>
      </c>
      <c r="SE113" s="200">
        <f t="shared" si="888"/>
        <v>0</v>
      </c>
      <c r="SF113" s="200" t="e">
        <f t="shared" si="889"/>
        <v>#N/A</v>
      </c>
      <c r="SG113" s="210">
        <f t="shared" si="890"/>
        <v>0</v>
      </c>
      <c r="SH113" s="202">
        <f t="shared" si="891"/>
        <v>0</v>
      </c>
      <c r="SK113" s="230"/>
      <c r="SL113" s="171"/>
      <c r="SM113" s="242"/>
      <c r="SN113" s="250"/>
      <c r="SO113" s="207"/>
      <c r="SP113" s="229"/>
      <c r="SQ113" s="209"/>
      <c r="SR113" s="209" t="e">
        <f t="shared" si="892"/>
        <v>#N/A</v>
      </c>
      <c r="SS113" s="199" t="e">
        <f t="shared" si="893"/>
        <v>#N/A</v>
      </c>
      <c r="ST113" s="200" t="e">
        <f t="shared" si="894"/>
        <v>#N/A</v>
      </c>
      <c r="SU113" s="200">
        <f t="shared" si="895"/>
        <v>0</v>
      </c>
      <c r="SV113" s="200">
        <f t="shared" si="896"/>
        <v>0</v>
      </c>
      <c r="SW113" s="200" t="e">
        <f t="shared" si="897"/>
        <v>#N/A</v>
      </c>
      <c r="SX113" s="210">
        <f t="shared" si="898"/>
        <v>0</v>
      </c>
      <c r="SY113" s="202">
        <f t="shared" si="899"/>
        <v>0</v>
      </c>
    </row>
    <row r="114" spans="2:519" ht="76.5" customHeight="1" thickTop="1" thickBot="1">
      <c r="B114" s="203" t="s">
        <v>215</v>
      </c>
      <c r="C114" s="232" t="s">
        <v>340</v>
      </c>
      <c r="D114" s="171" t="s">
        <v>341</v>
      </c>
      <c r="E114" s="212" t="s">
        <v>144</v>
      </c>
      <c r="F114" s="252">
        <v>1</v>
      </c>
      <c r="G114" s="207">
        <v>0</v>
      </c>
      <c r="H114" s="229">
        <f t="shared" si="1316"/>
        <v>0</v>
      </c>
      <c r="I114" s="646"/>
      <c r="L114" s="375" t="s">
        <v>215</v>
      </c>
      <c r="M114" s="405" t="s">
        <v>340</v>
      </c>
      <c r="N114" s="415" t="s">
        <v>341</v>
      </c>
      <c r="O114" s="383" t="s">
        <v>144</v>
      </c>
      <c r="P114" s="429">
        <v>1</v>
      </c>
      <c r="Q114" s="380">
        <v>35000</v>
      </c>
      <c r="R114" s="402">
        <f t="shared" si="1317"/>
        <v>35000</v>
      </c>
      <c r="S114" s="162">
        <f t="shared" si="1217"/>
        <v>1</v>
      </c>
      <c r="T114" s="190">
        <f t="shared" si="756"/>
        <v>1</v>
      </c>
      <c r="U114" s="190">
        <f t="shared" si="763"/>
        <v>1</v>
      </c>
      <c r="V114" s="190">
        <f t="shared" si="757"/>
        <v>1</v>
      </c>
      <c r="W114" s="190">
        <f t="shared" si="758"/>
        <v>1</v>
      </c>
      <c r="X114" s="200">
        <f t="shared" si="759"/>
        <v>1</v>
      </c>
      <c r="Y114" s="210">
        <f t="shared" si="760"/>
        <v>35000</v>
      </c>
      <c r="Z114" s="202">
        <f t="shared" si="761"/>
        <v>0</v>
      </c>
      <c r="AA114" s="185"/>
      <c r="AB114" s="185"/>
      <c r="AC114" s="375" t="s">
        <v>215</v>
      </c>
      <c r="AD114" s="405" t="s">
        <v>340</v>
      </c>
      <c r="AE114" s="415" t="s">
        <v>341</v>
      </c>
      <c r="AF114" s="383" t="s">
        <v>144</v>
      </c>
      <c r="AG114" s="429">
        <v>1</v>
      </c>
      <c r="AH114" s="380">
        <v>43575</v>
      </c>
      <c r="AI114" s="402">
        <f t="shared" si="1318"/>
        <v>43575</v>
      </c>
      <c r="AJ114" s="162">
        <f t="shared" si="1218"/>
        <v>1</v>
      </c>
      <c r="AK114" s="190">
        <f t="shared" si="1219"/>
        <v>1</v>
      </c>
      <c r="AL114" s="190">
        <f t="shared" si="1220"/>
        <v>1</v>
      </c>
      <c r="AM114" s="190">
        <f t="shared" si="1221"/>
        <v>1</v>
      </c>
      <c r="AN114" s="190">
        <f t="shared" si="1222"/>
        <v>1</v>
      </c>
      <c r="AO114" s="200">
        <f t="shared" si="1223"/>
        <v>1</v>
      </c>
      <c r="AP114" s="210">
        <f t="shared" si="1224"/>
        <v>43575</v>
      </c>
      <c r="AQ114" s="202">
        <f t="shared" si="1225"/>
        <v>0</v>
      </c>
      <c r="AR114" s="185"/>
      <c r="AS114" s="185"/>
      <c r="AT114" s="461" t="s">
        <v>215</v>
      </c>
      <c r="AU114" s="481" t="s">
        <v>340</v>
      </c>
      <c r="AV114" s="171" t="s">
        <v>341</v>
      </c>
      <c r="AW114" s="453" t="s">
        <v>144</v>
      </c>
      <c r="AX114" s="464">
        <v>1</v>
      </c>
      <c r="AY114" s="455">
        <v>58000</v>
      </c>
      <c r="AZ114" s="466">
        <f t="shared" si="1319"/>
        <v>58000</v>
      </c>
      <c r="BA114" s="162">
        <f t="shared" si="1226"/>
        <v>1</v>
      </c>
      <c r="BB114" s="190">
        <f t="shared" si="1227"/>
        <v>1</v>
      </c>
      <c r="BC114" s="190">
        <f t="shared" si="1228"/>
        <v>1</v>
      </c>
      <c r="BD114" s="190">
        <f t="shared" si="1229"/>
        <v>1</v>
      </c>
      <c r="BE114" s="190">
        <f t="shared" si="1230"/>
        <v>1</v>
      </c>
      <c r="BF114" s="200">
        <f t="shared" si="1231"/>
        <v>1</v>
      </c>
      <c r="BG114" s="210">
        <f t="shared" si="1232"/>
        <v>58000</v>
      </c>
      <c r="BH114" s="202">
        <f t="shared" si="1233"/>
        <v>0</v>
      </c>
      <c r="BK114" s="461" t="s">
        <v>215</v>
      </c>
      <c r="BL114" s="540" t="s">
        <v>340</v>
      </c>
      <c r="BM114" s="545" t="s">
        <v>341</v>
      </c>
      <c r="BN114" s="383" t="s">
        <v>144</v>
      </c>
      <c r="BO114" s="556">
        <v>1</v>
      </c>
      <c r="BP114" s="380">
        <v>107285.75999999998</v>
      </c>
      <c r="BQ114" s="537">
        <f t="shared" si="1234"/>
        <v>107285.75999999998</v>
      </c>
      <c r="BR114" s="162">
        <f t="shared" si="1235"/>
        <v>1</v>
      </c>
      <c r="BS114" s="190">
        <f t="shared" si="1236"/>
        <v>1</v>
      </c>
      <c r="BT114" s="190">
        <f t="shared" si="1237"/>
        <v>1</v>
      </c>
      <c r="BU114" s="190">
        <f t="shared" si="1238"/>
        <v>1</v>
      </c>
      <c r="BV114" s="190">
        <f t="shared" si="1239"/>
        <v>1</v>
      </c>
      <c r="BW114" s="200">
        <f t="shared" si="1240"/>
        <v>1</v>
      </c>
      <c r="BX114" s="210">
        <f t="shared" si="1241"/>
        <v>107286</v>
      </c>
      <c r="BY114" s="202">
        <f t="shared" si="1242"/>
        <v>-0.2400000000197906</v>
      </c>
      <c r="CB114" s="461" t="s">
        <v>215</v>
      </c>
      <c r="CC114" s="540" t="s">
        <v>340</v>
      </c>
      <c r="CD114" s="545" t="s">
        <v>341</v>
      </c>
      <c r="CE114" s="383" t="s">
        <v>144</v>
      </c>
      <c r="CF114" s="556">
        <v>1</v>
      </c>
      <c r="CG114" s="380">
        <v>38000</v>
      </c>
      <c r="CH114" s="537">
        <f t="shared" si="1320"/>
        <v>38000</v>
      </c>
      <c r="CI114" s="162">
        <f t="shared" si="1243"/>
        <v>1</v>
      </c>
      <c r="CJ114" s="190">
        <f t="shared" si="1244"/>
        <v>1</v>
      </c>
      <c r="CK114" s="190">
        <f t="shared" si="1245"/>
        <v>1</v>
      </c>
      <c r="CL114" s="190">
        <f t="shared" si="1246"/>
        <v>1</v>
      </c>
      <c r="CM114" s="190">
        <f t="shared" si="1247"/>
        <v>1</v>
      </c>
      <c r="CN114" s="200">
        <f t="shared" si="1248"/>
        <v>1</v>
      </c>
      <c r="CO114" s="210">
        <f t="shared" si="1249"/>
        <v>38000</v>
      </c>
      <c r="CP114" s="202">
        <f t="shared" si="1250"/>
        <v>0</v>
      </c>
      <c r="CS114" s="461" t="s">
        <v>215</v>
      </c>
      <c r="CT114" s="540" t="s">
        <v>340</v>
      </c>
      <c r="CU114" s="545" t="s">
        <v>341</v>
      </c>
      <c r="CV114" s="383" t="s">
        <v>144</v>
      </c>
      <c r="CW114" s="556">
        <v>1</v>
      </c>
      <c r="CX114" s="565">
        <v>249795</v>
      </c>
      <c r="CY114" s="537">
        <f t="shared" si="1321"/>
        <v>249795</v>
      </c>
      <c r="CZ114" s="162">
        <f t="shared" si="1251"/>
        <v>1</v>
      </c>
      <c r="DA114" s="190">
        <f t="shared" si="1252"/>
        <v>1</v>
      </c>
      <c r="DB114" s="190">
        <f t="shared" si="1253"/>
        <v>1</v>
      </c>
      <c r="DC114" s="190">
        <f t="shared" si="1254"/>
        <v>1</v>
      </c>
      <c r="DD114" s="190">
        <f t="shared" si="1255"/>
        <v>1</v>
      </c>
      <c r="DE114" s="200">
        <f t="shared" si="1256"/>
        <v>1</v>
      </c>
      <c r="DF114" s="210">
        <f t="shared" si="1257"/>
        <v>249795</v>
      </c>
      <c r="DG114" s="202">
        <f t="shared" si="1258"/>
        <v>0</v>
      </c>
      <c r="DJ114" s="461" t="s">
        <v>215</v>
      </c>
      <c r="DK114" s="540" t="s">
        <v>340</v>
      </c>
      <c r="DL114" s="545" t="s">
        <v>341</v>
      </c>
      <c r="DM114" s="383" t="s">
        <v>144</v>
      </c>
      <c r="DN114" s="556">
        <v>1</v>
      </c>
      <c r="DO114" s="380">
        <v>97800.227999999988</v>
      </c>
      <c r="DP114" s="537">
        <f t="shared" si="1322"/>
        <v>97800.227999999988</v>
      </c>
      <c r="DQ114" s="162">
        <f t="shared" si="1259"/>
        <v>1</v>
      </c>
      <c r="DR114" s="190">
        <f t="shared" si="1260"/>
        <v>1</v>
      </c>
      <c r="DS114" s="190">
        <f t="shared" si="1261"/>
        <v>1</v>
      </c>
      <c r="DT114" s="190">
        <f t="shared" si="1262"/>
        <v>1</v>
      </c>
      <c r="DU114" s="190">
        <f t="shared" si="1263"/>
        <v>1</v>
      </c>
      <c r="DV114" s="200">
        <f t="shared" si="1264"/>
        <v>1</v>
      </c>
      <c r="DW114" s="210">
        <f t="shared" si="1265"/>
        <v>97800</v>
      </c>
      <c r="DX114" s="202">
        <f t="shared" si="1266"/>
        <v>0.22799999998824205</v>
      </c>
      <c r="EA114" s="461" t="s">
        <v>215</v>
      </c>
      <c r="EB114" s="540" t="s">
        <v>340</v>
      </c>
      <c r="EC114" s="545" t="s">
        <v>341</v>
      </c>
      <c r="ED114" s="383" t="s">
        <v>144</v>
      </c>
      <c r="EE114" s="556">
        <v>1</v>
      </c>
      <c r="EF114" s="380">
        <v>128000</v>
      </c>
      <c r="EG114" s="381">
        <f t="shared" si="762"/>
        <v>128000</v>
      </c>
      <c r="EH114" s="162">
        <f t="shared" si="1267"/>
        <v>1</v>
      </c>
      <c r="EI114" s="190">
        <f t="shared" si="1268"/>
        <v>1</v>
      </c>
      <c r="EJ114" s="190">
        <f t="shared" si="1269"/>
        <v>1</v>
      </c>
      <c r="EK114" s="190">
        <f t="shared" si="1270"/>
        <v>1</v>
      </c>
      <c r="EL114" s="190">
        <f t="shared" si="1271"/>
        <v>1</v>
      </c>
      <c r="EM114" s="200">
        <f t="shared" si="1272"/>
        <v>1</v>
      </c>
      <c r="EN114" s="210">
        <f t="shared" si="1273"/>
        <v>128000</v>
      </c>
      <c r="EO114" s="202">
        <f t="shared" si="1274"/>
        <v>0</v>
      </c>
      <c r="ER114" s="461" t="s">
        <v>215</v>
      </c>
      <c r="ES114" s="540" t="s">
        <v>340</v>
      </c>
      <c r="ET114" s="545" t="s">
        <v>341</v>
      </c>
      <c r="EU114" s="383" t="s">
        <v>144</v>
      </c>
      <c r="EV114" s="556">
        <v>1</v>
      </c>
      <c r="EW114" s="380">
        <v>106751.99999999999</v>
      </c>
      <c r="EX114" s="537">
        <f t="shared" si="1275"/>
        <v>106751.99999999999</v>
      </c>
      <c r="EY114" s="162">
        <f t="shared" si="1276"/>
        <v>1</v>
      </c>
      <c r="EZ114" s="190">
        <f t="shared" si="1277"/>
        <v>1</v>
      </c>
      <c r="FA114" s="190">
        <f t="shared" si="1278"/>
        <v>1</v>
      </c>
      <c r="FB114" s="190">
        <f t="shared" si="1279"/>
        <v>1</v>
      </c>
      <c r="FC114" s="190">
        <f t="shared" si="1280"/>
        <v>1</v>
      </c>
      <c r="FD114" s="200">
        <f t="shared" si="1281"/>
        <v>1</v>
      </c>
      <c r="FE114" s="210">
        <f t="shared" si="1282"/>
        <v>106752</v>
      </c>
      <c r="FF114" s="202">
        <f t="shared" si="1283"/>
        <v>0</v>
      </c>
      <c r="FI114" s="461" t="s">
        <v>215</v>
      </c>
      <c r="FJ114" s="540" t="s">
        <v>340</v>
      </c>
      <c r="FK114" s="545" t="s">
        <v>341</v>
      </c>
      <c r="FL114" s="383" t="s">
        <v>144</v>
      </c>
      <c r="FM114" s="556">
        <v>1</v>
      </c>
      <c r="FN114" s="380">
        <v>63452</v>
      </c>
      <c r="FO114" s="537">
        <f t="shared" si="1323"/>
        <v>63452</v>
      </c>
      <c r="FP114" s="162">
        <f t="shared" si="1284"/>
        <v>1</v>
      </c>
      <c r="FQ114" s="190">
        <f t="shared" si="1285"/>
        <v>1</v>
      </c>
      <c r="FR114" s="190">
        <f t="shared" si="1286"/>
        <v>1</v>
      </c>
      <c r="FS114" s="190">
        <f t="shared" si="1287"/>
        <v>1</v>
      </c>
      <c r="FT114" s="190">
        <f t="shared" si="1288"/>
        <v>1</v>
      </c>
      <c r="FU114" s="200">
        <f t="shared" si="1289"/>
        <v>1</v>
      </c>
      <c r="FV114" s="210">
        <f t="shared" si="1290"/>
        <v>63452</v>
      </c>
      <c r="FW114" s="202">
        <f t="shared" si="1291"/>
        <v>0</v>
      </c>
      <c r="FZ114" s="461" t="s">
        <v>215</v>
      </c>
      <c r="GA114" s="540" t="s">
        <v>340</v>
      </c>
      <c r="GB114" s="545" t="s">
        <v>341</v>
      </c>
      <c r="GC114" s="383" t="s">
        <v>144</v>
      </c>
      <c r="GD114" s="556">
        <v>1</v>
      </c>
      <c r="GE114" s="582">
        <v>32590</v>
      </c>
      <c r="GF114" s="537">
        <f t="shared" si="1324"/>
        <v>32590</v>
      </c>
      <c r="GG114" s="162">
        <f t="shared" si="1292"/>
        <v>1</v>
      </c>
      <c r="GH114" s="190">
        <f t="shared" si="1293"/>
        <v>1</v>
      </c>
      <c r="GI114" s="190">
        <f t="shared" si="1294"/>
        <v>1</v>
      </c>
      <c r="GJ114" s="190">
        <f t="shared" si="1295"/>
        <v>1</v>
      </c>
      <c r="GK114" s="190">
        <f t="shared" si="1296"/>
        <v>1</v>
      </c>
      <c r="GL114" s="200">
        <f t="shared" si="1297"/>
        <v>1</v>
      </c>
      <c r="GM114" s="210">
        <f t="shared" si="1298"/>
        <v>32590</v>
      </c>
      <c r="GN114" s="202">
        <f t="shared" si="1299"/>
        <v>0</v>
      </c>
      <c r="GQ114" s="461" t="s">
        <v>215</v>
      </c>
      <c r="GR114" s="540" t="s">
        <v>340</v>
      </c>
      <c r="GS114" s="545" t="s">
        <v>341</v>
      </c>
      <c r="GT114" s="383" t="s">
        <v>144</v>
      </c>
      <c r="GU114" s="556">
        <v>1</v>
      </c>
      <c r="GV114" s="380">
        <v>70000</v>
      </c>
      <c r="GW114" s="537">
        <f t="shared" si="1325"/>
        <v>70000</v>
      </c>
      <c r="GX114" s="162">
        <f t="shared" si="1300"/>
        <v>1</v>
      </c>
      <c r="GY114" s="190">
        <f t="shared" si="1301"/>
        <v>1</v>
      </c>
      <c r="GZ114" s="190">
        <f t="shared" si="1302"/>
        <v>1</v>
      </c>
      <c r="HA114" s="190">
        <f t="shared" si="1303"/>
        <v>1</v>
      </c>
      <c r="HB114" s="190">
        <f t="shared" si="1304"/>
        <v>1</v>
      </c>
      <c r="HC114" s="200">
        <f t="shared" si="1305"/>
        <v>1</v>
      </c>
      <c r="HD114" s="210">
        <f t="shared" si="1306"/>
        <v>70000</v>
      </c>
      <c r="HE114" s="202">
        <f t="shared" si="1307"/>
        <v>0</v>
      </c>
      <c r="HH114" s="461" t="s">
        <v>215</v>
      </c>
      <c r="HI114" s="540" t="s">
        <v>340</v>
      </c>
      <c r="HJ114" s="563" t="s">
        <v>341</v>
      </c>
      <c r="HK114" s="383" t="s">
        <v>144</v>
      </c>
      <c r="HL114" s="556">
        <v>1</v>
      </c>
      <c r="HM114" s="380">
        <v>56999.999999999993</v>
      </c>
      <c r="HN114" s="537">
        <f t="shared" si="1326"/>
        <v>56999.999999999993</v>
      </c>
      <c r="HO114" s="162">
        <f t="shared" si="1308"/>
        <v>1</v>
      </c>
      <c r="HP114" s="190">
        <f t="shared" si="1309"/>
        <v>1</v>
      </c>
      <c r="HQ114" s="190">
        <f t="shared" si="1310"/>
        <v>1</v>
      </c>
      <c r="HR114" s="190">
        <f t="shared" si="1311"/>
        <v>1</v>
      </c>
      <c r="HS114" s="190">
        <f t="shared" si="1312"/>
        <v>1</v>
      </c>
      <c r="HT114" s="200">
        <f t="shared" si="1313"/>
        <v>1</v>
      </c>
      <c r="HU114" s="210">
        <f t="shared" si="1314"/>
        <v>57000</v>
      </c>
      <c r="HV114" s="202">
        <f t="shared" si="1315"/>
        <v>0</v>
      </c>
      <c r="HY114" s="232"/>
      <c r="HZ114" s="171"/>
      <c r="IA114" s="212"/>
      <c r="IB114" s="251"/>
      <c r="IC114" s="207"/>
      <c r="ID114" s="229"/>
      <c r="IE114" s="209"/>
      <c r="IF114" s="209" t="e">
        <f t="shared" si="764"/>
        <v>#N/A</v>
      </c>
      <c r="IG114" s="199" t="e">
        <f t="shared" si="765"/>
        <v>#N/A</v>
      </c>
      <c r="IH114" s="200" t="e">
        <f t="shared" si="766"/>
        <v>#N/A</v>
      </c>
      <c r="II114" s="200">
        <f t="shared" si="767"/>
        <v>0</v>
      </c>
      <c r="IJ114" s="200">
        <f t="shared" si="768"/>
        <v>0</v>
      </c>
      <c r="IK114" s="200" t="e">
        <f t="shared" si="769"/>
        <v>#N/A</v>
      </c>
      <c r="IL114" s="210">
        <f t="shared" si="770"/>
        <v>0</v>
      </c>
      <c r="IM114" s="202">
        <f t="shared" si="771"/>
        <v>0</v>
      </c>
      <c r="IP114" s="232"/>
      <c r="IQ114" s="171"/>
      <c r="IR114" s="212"/>
      <c r="IS114" s="251"/>
      <c r="IT114" s="207"/>
      <c r="IU114" s="229"/>
      <c r="IV114" s="209"/>
      <c r="IW114" s="209" t="e">
        <f t="shared" si="772"/>
        <v>#N/A</v>
      </c>
      <c r="IX114" s="199" t="e">
        <f t="shared" si="773"/>
        <v>#N/A</v>
      </c>
      <c r="IY114" s="200" t="e">
        <f t="shared" si="774"/>
        <v>#N/A</v>
      </c>
      <c r="IZ114" s="200">
        <f t="shared" si="775"/>
        <v>0</v>
      </c>
      <c r="JA114" s="200">
        <f t="shared" si="776"/>
        <v>0</v>
      </c>
      <c r="JB114" s="200" t="e">
        <f t="shared" si="777"/>
        <v>#N/A</v>
      </c>
      <c r="JC114" s="210">
        <f t="shared" si="778"/>
        <v>0</v>
      </c>
      <c r="JD114" s="202">
        <f t="shared" si="779"/>
        <v>0</v>
      </c>
      <c r="JG114" s="232"/>
      <c r="JH114" s="171"/>
      <c r="JI114" s="212"/>
      <c r="JJ114" s="251"/>
      <c r="JK114" s="207"/>
      <c r="JL114" s="229"/>
      <c r="JM114" s="209"/>
      <c r="JN114" s="209" t="e">
        <f t="shared" si="780"/>
        <v>#N/A</v>
      </c>
      <c r="JO114" s="199" t="e">
        <f t="shared" si="781"/>
        <v>#N/A</v>
      </c>
      <c r="JP114" s="200" t="e">
        <f t="shared" si="782"/>
        <v>#N/A</v>
      </c>
      <c r="JQ114" s="200">
        <f t="shared" si="783"/>
        <v>0</v>
      </c>
      <c r="JR114" s="200">
        <f t="shared" si="784"/>
        <v>0</v>
      </c>
      <c r="JS114" s="200" t="e">
        <f t="shared" si="785"/>
        <v>#N/A</v>
      </c>
      <c r="JT114" s="210">
        <f t="shared" si="786"/>
        <v>0</v>
      </c>
      <c r="JU114" s="202">
        <f t="shared" si="787"/>
        <v>0</v>
      </c>
      <c r="JX114" s="232"/>
      <c r="JY114" s="171"/>
      <c r="JZ114" s="212"/>
      <c r="KA114" s="251"/>
      <c r="KB114" s="207"/>
      <c r="KC114" s="229"/>
      <c r="KD114" s="209"/>
      <c r="KE114" s="209" t="e">
        <f t="shared" si="788"/>
        <v>#N/A</v>
      </c>
      <c r="KF114" s="199" t="e">
        <f t="shared" si="789"/>
        <v>#N/A</v>
      </c>
      <c r="KG114" s="200" t="e">
        <f t="shared" si="790"/>
        <v>#N/A</v>
      </c>
      <c r="KH114" s="200">
        <f t="shared" si="791"/>
        <v>0</v>
      </c>
      <c r="KI114" s="200">
        <f t="shared" si="792"/>
        <v>0</v>
      </c>
      <c r="KJ114" s="200" t="e">
        <f t="shared" si="793"/>
        <v>#N/A</v>
      </c>
      <c r="KK114" s="210">
        <f t="shared" si="794"/>
        <v>0</v>
      </c>
      <c r="KL114" s="202">
        <f t="shared" si="795"/>
        <v>0</v>
      </c>
      <c r="KO114" s="232"/>
      <c r="KP114" s="171"/>
      <c r="KQ114" s="212"/>
      <c r="KR114" s="251"/>
      <c r="KS114" s="207"/>
      <c r="KT114" s="229"/>
      <c r="KU114" s="209"/>
      <c r="KV114" s="209" t="e">
        <f t="shared" si="796"/>
        <v>#N/A</v>
      </c>
      <c r="KW114" s="199" t="e">
        <f t="shared" si="797"/>
        <v>#N/A</v>
      </c>
      <c r="KX114" s="200" t="e">
        <f t="shared" si="798"/>
        <v>#N/A</v>
      </c>
      <c r="KY114" s="200">
        <f t="shared" si="799"/>
        <v>0</v>
      </c>
      <c r="KZ114" s="200">
        <f t="shared" si="800"/>
        <v>0</v>
      </c>
      <c r="LA114" s="200" t="e">
        <f t="shared" si="801"/>
        <v>#N/A</v>
      </c>
      <c r="LB114" s="210">
        <f t="shared" si="802"/>
        <v>0</v>
      </c>
      <c r="LC114" s="202">
        <f t="shared" si="803"/>
        <v>0</v>
      </c>
      <c r="LF114" s="232"/>
      <c r="LG114" s="171"/>
      <c r="LH114" s="212"/>
      <c r="LI114" s="251"/>
      <c r="LJ114" s="207"/>
      <c r="LK114" s="229"/>
      <c r="LL114" s="209"/>
      <c r="LM114" s="209" t="e">
        <f t="shared" si="804"/>
        <v>#N/A</v>
      </c>
      <c r="LN114" s="199" t="e">
        <f t="shared" si="805"/>
        <v>#N/A</v>
      </c>
      <c r="LO114" s="200" t="e">
        <f t="shared" si="806"/>
        <v>#N/A</v>
      </c>
      <c r="LP114" s="200">
        <f t="shared" si="807"/>
        <v>0</v>
      </c>
      <c r="LQ114" s="200">
        <f t="shared" si="808"/>
        <v>0</v>
      </c>
      <c r="LR114" s="200" t="e">
        <f t="shared" si="809"/>
        <v>#N/A</v>
      </c>
      <c r="LS114" s="210">
        <f t="shared" si="810"/>
        <v>0</v>
      </c>
      <c r="LT114" s="202">
        <f t="shared" si="811"/>
        <v>0</v>
      </c>
      <c r="LW114" s="232"/>
      <c r="LX114" s="171"/>
      <c r="LY114" s="212"/>
      <c r="LZ114" s="251"/>
      <c r="MA114" s="207"/>
      <c r="MB114" s="229"/>
      <c r="MC114" s="209"/>
      <c r="MD114" s="209" t="e">
        <f t="shared" si="812"/>
        <v>#N/A</v>
      </c>
      <c r="ME114" s="199" t="e">
        <f t="shared" si="813"/>
        <v>#N/A</v>
      </c>
      <c r="MF114" s="200" t="e">
        <f t="shared" si="814"/>
        <v>#N/A</v>
      </c>
      <c r="MG114" s="200">
        <f t="shared" si="815"/>
        <v>0</v>
      </c>
      <c r="MH114" s="200">
        <f t="shared" si="816"/>
        <v>0</v>
      </c>
      <c r="MI114" s="200" t="e">
        <f t="shared" si="817"/>
        <v>#N/A</v>
      </c>
      <c r="MJ114" s="210">
        <f t="shared" si="818"/>
        <v>0</v>
      </c>
      <c r="MK114" s="202">
        <f t="shared" si="819"/>
        <v>0</v>
      </c>
      <c r="MN114" s="232"/>
      <c r="MO114" s="171"/>
      <c r="MP114" s="212"/>
      <c r="MQ114" s="251"/>
      <c r="MR114" s="207"/>
      <c r="MS114" s="229"/>
      <c r="MT114" s="209"/>
      <c r="MU114" s="209" t="e">
        <f t="shared" si="820"/>
        <v>#N/A</v>
      </c>
      <c r="MV114" s="199" t="e">
        <f t="shared" si="821"/>
        <v>#N/A</v>
      </c>
      <c r="MW114" s="200" t="e">
        <f t="shared" si="822"/>
        <v>#N/A</v>
      </c>
      <c r="MX114" s="200">
        <f t="shared" si="823"/>
        <v>0</v>
      </c>
      <c r="MY114" s="200">
        <f t="shared" si="824"/>
        <v>0</v>
      </c>
      <c r="MZ114" s="200" t="e">
        <f t="shared" si="825"/>
        <v>#N/A</v>
      </c>
      <c r="NA114" s="210">
        <f t="shared" si="826"/>
        <v>0</v>
      </c>
      <c r="NB114" s="202">
        <f t="shared" si="827"/>
        <v>0</v>
      </c>
      <c r="NE114" s="232"/>
      <c r="NF114" s="171"/>
      <c r="NG114" s="212"/>
      <c r="NH114" s="251"/>
      <c r="NI114" s="207"/>
      <c r="NJ114" s="229"/>
      <c r="NK114" s="209"/>
      <c r="NL114" s="209" t="e">
        <f t="shared" si="828"/>
        <v>#N/A</v>
      </c>
      <c r="NM114" s="199" t="e">
        <f t="shared" si="829"/>
        <v>#N/A</v>
      </c>
      <c r="NN114" s="200" t="e">
        <f t="shared" si="830"/>
        <v>#N/A</v>
      </c>
      <c r="NO114" s="200">
        <f t="shared" si="831"/>
        <v>0</v>
      </c>
      <c r="NP114" s="200">
        <f t="shared" si="832"/>
        <v>0</v>
      </c>
      <c r="NQ114" s="200" t="e">
        <f t="shared" si="833"/>
        <v>#N/A</v>
      </c>
      <c r="NR114" s="210">
        <f t="shared" si="834"/>
        <v>0</v>
      </c>
      <c r="NS114" s="202">
        <f t="shared" si="835"/>
        <v>0</v>
      </c>
      <c r="NV114" s="232"/>
      <c r="NW114" s="171"/>
      <c r="NX114" s="212"/>
      <c r="NY114" s="251"/>
      <c r="NZ114" s="207"/>
      <c r="OA114" s="229"/>
      <c r="OB114" s="209"/>
      <c r="OC114" s="209" t="e">
        <f t="shared" si="836"/>
        <v>#N/A</v>
      </c>
      <c r="OD114" s="199" t="e">
        <f t="shared" si="837"/>
        <v>#N/A</v>
      </c>
      <c r="OE114" s="200" t="e">
        <f t="shared" si="838"/>
        <v>#N/A</v>
      </c>
      <c r="OF114" s="200">
        <f t="shared" si="839"/>
        <v>0</v>
      </c>
      <c r="OG114" s="200">
        <f t="shared" si="840"/>
        <v>0</v>
      </c>
      <c r="OH114" s="200" t="e">
        <f t="shared" si="841"/>
        <v>#N/A</v>
      </c>
      <c r="OI114" s="210">
        <f t="shared" si="842"/>
        <v>0</v>
      </c>
      <c r="OJ114" s="202">
        <f t="shared" si="843"/>
        <v>0</v>
      </c>
      <c r="OM114" s="232"/>
      <c r="ON114" s="171"/>
      <c r="OO114" s="212"/>
      <c r="OP114" s="251"/>
      <c r="OQ114" s="207"/>
      <c r="OR114" s="229"/>
      <c r="OS114" s="209"/>
      <c r="OT114" s="209" t="e">
        <f t="shared" si="844"/>
        <v>#N/A</v>
      </c>
      <c r="OU114" s="199" t="e">
        <f t="shared" si="845"/>
        <v>#N/A</v>
      </c>
      <c r="OV114" s="200" t="e">
        <f t="shared" si="846"/>
        <v>#N/A</v>
      </c>
      <c r="OW114" s="200">
        <f t="shared" si="847"/>
        <v>0</v>
      </c>
      <c r="OX114" s="200">
        <f t="shared" si="848"/>
        <v>0</v>
      </c>
      <c r="OY114" s="200" t="e">
        <f t="shared" si="849"/>
        <v>#N/A</v>
      </c>
      <c r="OZ114" s="210">
        <f t="shared" si="850"/>
        <v>0</v>
      </c>
      <c r="PA114" s="202">
        <f t="shared" si="851"/>
        <v>0</v>
      </c>
      <c r="PD114" s="232"/>
      <c r="PE114" s="171"/>
      <c r="PF114" s="212"/>
      <c r="PG114" s="251"/>
      <c r="PH114" s="207"/>
      <c r="PI114" s="229"/>
      <c r="PJ114" s="209"/>
      <c r="PK114" s="209" t="e">
        <f t="shared" si="852"/>
        <v>#N/A</v>
      </c>
      <c r="PL114" s="199" t="e">
        <f t="shared" si="853"/>
        <v>#N/A</v>
      </c>
      <c r="PM114" s="200" t="e">
        <f t="shared" si="854"/>
        <v>#N/A</v>
      </c>
      <c r="PN114" s="200">
        <f t="shared" si="855"/>
        <v>0</v>
      </c>
      <c r="PO114" s="200">
        <f t="shared" si="856"/>
        <v>0</v>
      </c>
      <c r="PP114" s="200" t="e">
        <f t="shared" si="857"/>
        <v>#N/A</v>
      </c>
      <c r="PQ114" s="210">
        <f t="shared" si="858"/>
        <v>0</v>
      </c>
      <c r="PR114" s="202">
        <f t="shared" si="859"/>
        <v>0</v>
      </c>
      <c r="PU114" s="232"/>
      <c r="PV114" s="171"/>
      <c r="PW114" s="212"/>
      <c r="PX114" s="251"/>
      <c r="PY114" s="207"/>
      <c r="PZ114" s="229"/>
      <c r="QA114" s="209"/>
      <c r="QB114" s="209" t="e">
        <f t="shared" si="860"/>
        <v>#N/A</v>
      </c>
      <c r="QC114" s="199" t="e">
        <f t="shared" si="861"/>
        <v>#N/A</v>
      </c>
      <c r="QD114" s="200" t="e">
        <f t="shared" si="862"/>
        <v>#N/A</v>
      </c>
      <c r="QE114" s="200">
        <f t="shared" si="863"/>
        <v>0</v>
      </c>
      <c r="QF114" s="200">
        <f t="shared" si="864"/>
        <v>0</v>
      </c>
      <c r="QG114" s="200" t="e">
        <f t="shared" si="865"/>
        <v>#N/A</v>
      </c>
      <c r="QH114" s="210">
        <f t="shared" si="866"/>
        <v>0</v>
      </c>
      <c r="QI114" s="202">
        <f t="shared" si="867"/>
        <v>0</v>
      </c>
      <c r="QL114" s="232"/>
      <c r="QM114" s="171"/>
      <c r="QN114" s="212"/>
      <c r="QO114" s="251"/>
      <c r="QP114" s="207"/>
      <c r="QQ114" s="229"/>
      <c r="QR114" s="209"/>
      <c r="QS114" s="209" t="e">
        <f t="shared" si="868"/>
        <v>#N/A</v>
      </c>
      <c r="QT114" s="199" t="e">
        <f t="shared" si="869"/>
        <v>#N/A</v>
      </c>
      <c r="QU114" s="200" t="e">
        <f t="shared" si="870"/>
        <v>#N/A</v>
      </c>
      <c r="QV114" s="200">
        <f t="shared" si="871"/>
        <v>0</v>
      </c>
      <c r="QW114" s="200">
        <f t="shared" si="872"/>
        <v>0</v>
      </c>
      <c r="QX114" s="200" t="e">
        <f t="shared" si="873"/>
        <v>#N/A</v>
      </c>
      <c r="QY114" s="210">
        <f t="shared" si="874"/>
        <v>0</v>
      </c>
      <c r="QZ114" s="202">
        <f t="shared" si="875"/>
        <v>0</v>
      </c>
      <c r="RC114" s="232"/>
      <c r="RD114" s="171"/>
      <c r="RE114" s="212"/>
      <c r="RF114" s="251"/>
      <c r="RG114" s="207"/>
      <c r="RH114" s="229"/>
      <c r="RI114" s="209"/>
      <c r="RJ114" s="209" t="e">
        <f t="shared" si="876"/>
        <v>#N/A</v>
      </c>
      <c r="RK114" s="199" t="e">
        <f t="shared" si="877"/>
        <v>#N/A</v>
      </c>
      <c r="RL114" s="200" t="e">
        <f t="shared" si="878"/>
        <v>#N/A</v>
      </c>
      <c r="RM114" s="200">
        <f t="shared" si="879"/>
        <v>0</v>
      </c>
      <c r="RN114" s="200">
        <f t="shared" si="880"/>
        <v>0</v>
      </c>
      <c r="RO114" s="200" t="e">
        <f t="shared" si="881"/>
        <v>#N/A</v>
      </c>
      <c r="RP114" s="210">
        <f t="shared" si="882"/>
        <v>0</v>
      </c>
      <c r="RQ114" s="202">
        <f t="shared" si="883"/>
        <v>0</v>
      </c>
      <c r="RT114" s="232"/>
      <c r="RU114" s="171"/>
      <c r="RV114" s="212"/>
      <c r="RW114" s="251"/>
      <c r="RX114" s="207"/>
      <c r="RY114" s="229"/>
      <c r="RZ114" s="209"/>
      <c r="SA114" s="209" t="e">
        <f t="shared" si="884"/>
        <v>#N/A</v>
      </c>
      <c r="SB114" s="199" t="e">
        <f t="shared" si="885"/>
        <v>#N/A</v>
      </c>
      <c r="SC114" s="200" t="e">
        <f t="shared" si="886"/>
        <v>#N/A</v>
      </c>
      <c r="SD114" s="200">
        <f t="shared" si="887"/>
        <v>0</v>
      </c>
      <c r="SE114" s="200">
        <f t="shared" si="888"/>
        <v>0</v>
      </c>
      <c r="SF114" s="200" t="e">
        <f t="shared" si="889"/>
        <v>#N/A</v>
      </c>
      <c r="SG114" s="210">
        <f t="shared" si="890"/>
        <v>0</v>
      </c>
      <c r="SH114" s="202">
        <f t="shared" si="891"/>
        <v>0</v>
      </c>
      <c r="SK114" s="232"/>
      <c r="SL114" s="171"/>
      <c r="SM114" s="212"/>
      <c r="SN114" s="251"/>
      <c r="SO114" s="207"/>
      <c r="SP114" s="229"/>
      <c r="SQ114" s="209"/>
      <c r="SR114" s="209" t="e">
        <f t="shared" si="892"/>
        <v>#N/A</v>
      </c>
      <c r="SS114" s="199" t="e">
        <f t="shared" si="893"/>
        <v>#N/A</v>
      </c>
      <c r="ST114" s="200" t="e">
        <f t="shared" si="894"/>
        <v>#N/A</v>
      </c>
      <c r="SU114" s="200">
        <f t="shared" si="895"/>
        <v>0</v>
      </c>
      <c r="SV114" s="200">
        <f t="shared" si="896"/>
        <v>0</v>
      </c>
      <c r="SW114" s="200" t="e">
        <f t="shared" si="897"/>
        <v>#N/A</v>
      </c>
      <c r="SX114" s="210">
        <f t="shared" si="898"/>
        <v>0</v>
      </c>
      <c r="SY114" s="202">
        <f t="shared" si="899"/>
        <v>0</v>
      </c>
    </row>
    <row r="115" spans="2:519" ht="72.75" customHeight="1" thickTop="1" thickBot="1">
      <c r="B115" s="203" t="s">
        <v>215</v>
      </c>
      <c r="C115" s="232" t="s">
        <v>342</v>
      </c>
      <c r="D115" s="171" t="s">
        <v>343</v>
      </c>
      <c r="E115" s="212" t="s">
        <v>144</v>
      </c>
      <c r="F115" s="251">
        <v>1</v>
      </c>
      <c r="G115" s="207">
        <v>0</v>
      </c>
      <c r="H115" s="229">
        <f t="shared" si="1316"/>
        <v>0</v>
      </c>
      <c r="I115" s="646"/>
      <c r="L115" s="375" t="s">
        <v>215</v>
      </c>
      <c r="M115" s="405" t="s">
        <v>342</v>
      </c>
      <c r="N115" s="415" t="s">
        <v>343</v>
      </c>
      <c r="O115" s="383" t="s">
        <v>144</v>
      </c>
      <c r="P115" s="428">
        <v>1</v>
      </c>
      <c r="Q115" s="380">
        <v>40000</v>
      </c>
      <c r="R115" s="402">
        <f t="shared" si="1317"/>
        <v>40000</v>
      </c>
      <c r="S115" s="162">
        <f t="shared" si="1217"/>
        <v>1</v>
      </c>
      <c r="T115" s="190">
        <f t="shared" si="756"/>
        <v>1</v>
      </c>
      <c r="U115" s="190">
        <f t="shared" si="763"/>
        <v>1</v>
      </c>
      <c r="V115" s="190">
        <f t="shared" si="757"/>
        <v>1</v>
      </c>
      <c r="W115" s="190">
        <f t="shared" si="758"/>
        <v>1</v>
      </c>
      <c r="X115" s="200">
        <f t="shared" si="759"/>
        <v>1</v>
      </c>
      <c r="Y115" s="210">
        <f t="shared" si="760"/>
        <v>40000</v>
      </c>
      <c r="Z115" s="202">
        <f t="shared" si="761"/>
        <v>0</v>
      </c>
      <c r="AA115" s="185"/>
      <c r="AB115" s="185"/>
      <c r="AC115" s="375" t="s">
        <v>215</v>
      </c>
      <c r="AD115" s="405" t="s">
        <v>342</v>
      </c>
      <c r="AE115" s="415" t="s">
        <v>343</v>
      </c>
      <c r="AF115" s="383" t="s">
        <v>144</v>
      </c>
      <c r="AG115" s="428">
        <v>1</v>
      </c>
      <c r="AH115" s="380">
        <v>18551</v>
      </c>
      <c r="AI115" s="402">
        <f t="shared" si="1318"/>
        <v>18551</v>
      </c>
      <c r="AJ115" s="162">
        <f t="shared" si="1218"/>
        <v>1</v>
      </c>
      <c r="AK115" s="190">
        <f t="shared" si="1219"/>
        <v>1</v>
      </c>
      <c r="AL115" s="190">
        <f t="shared" si="1220"/>
        <v>1</v>
      </c>
      <c r="AM115" s="190">
        <f t="shared" si="1221"/>
        <v>1</v>
      </c>
      <c r="AN115" s="190">
        <f t="shared" si="1222"/>
        <v>1</v>
      </c>
      <c r="AO115" s="200">
        <f t="shared" si="1223"/>
        <v>1</v>
      </c>
      <c r="AP115" s="210">
        <f t="shared" si="1224"/>
        <v>18551</v>
      </c>
      <c r="AQ115" s="202">
        <f t="shared" si="1225"/>
        <v>0</v>
      </c>
      <c r="AR115" s="185"/>
      <c r="AS115" s="185"/>
      <c r="AT115" s="461" t="s">
        <v>215</v>
      </c>
      <c r="AU115" s="481" t="s">
        <v>342</v>
      </c>
      <c r="AV115" s="171" t="s">
        <v>343</v>
      </c>
      <c r="AW115" s="453" t="s">
        <v>144</v>
      </c>
      <c r="AX115" s="488">
        <v>1</v>
      </c>
      <c r="AY115" s="455">
        <v>58000</v>
      </c>
      <c r="AZ115" s="466">
        <f t="shared" si="1319"/>
        <v>58000</v>
      </c>
      <c r="BA115" s="162">
        <f t="shared" si="1226"/>
        <v>1</v>
      </c>
      <c r="BB115" s="190">
        <f t="shared" si="1227"/>
        <v>1</v>
      </c>
      <c r="BC115" s="190">
        <f t="shared" si="1228"/>
        <v>1</v>
      </c>
      <c r="BD115" s="190">
        <f t="shared" si="1229"/>
        <v>1</v>
      </c>
      <c r="BE115" s="190">
        <f t="shared" si="1230"/>
        <v>1</v>
      </c>
      <c r="BF115" s="200">
        <f t="shared" si="1231"/>
        <v>1</v>
      </c>
      <c r="BG115" s="210">
        <f t="shared" si="1232"/>
        <v>58000</v>
      </c>
      <c r="BH115" s="202">
        <f t="shared" si="1233"/>
        <v>0</v>
      </c>
      <c r="BK115" s="461" t="s">
        <v>215</v>
      </c>
      <c r="BL115" s="540" t="s">
        <v>342</v>
      </c>
      <c r="BM115" s="545" t="s">
        <v>343</v>
      </c>
      <c r="BN115" s="383" t="s">
        <v>144</v>
      </c>
      <c r="BO115" s="428">
        <v>1</v>
      </c>
      <c r="BP115" s="380">
        <v>58671.899999999987</v>
      </c>
      <c r="BQ115" s="537">
        <f t="shared" si="1234"/>
        <v>58671.899999999987</v>
      </c>
      <c r="BR115" s="162">
        <f t="shared" si="1235"/>
        <v>1</v>
      </c>
      <c r="BS115" s="190">
        <f t="shared" si="1236"/>
        <v>1</v>
      </c>
      <c r="BT115" s="190">
        <f t="shared" si="1237"/>
        <v>1</v>
      </c>
      <c r="BU115" s="190">
        <f t="shared" si="1238"/>
        <v>1</v>
      </c>
      <c r="BV115" s="190">
        <f t="shared" si="1239"/>
        <v>1</v>
      </c>
      <c r="BW115" s="200">
        <f t="shared" si="1240"/>
        <v>1</v>
      </c>
      <c r="BX115" s="210">
        <f t="shared" si="1241"/>
        <v>58672</v>
      </c>
      <c r="BY115" s="202">
        <f t="shared" si="1242"/>
        <v>-0.10000000001309672</v>
      </c>
      <c r="CB115" s="461" t="s">
        <v>215</v>
      </c>
      <c r="CC115" s="540" t="s">
        <v>342</v>
      </c>
      <c r="CD115" s="545" t="s">
        <v>343</v>
      </c>
      <c r="CE115" s="383" t="s">
        <v>144</v>
      </c>
      <c r="CF115" s="428">
        <v>1</v>
      </c>
      <c r="CG115" s="380">
        <v>42000</v>
      </c>
      <c r="CH115" s="537">
        <f t="shared" si="1320"/>
        <v>42000</v>
      </c>
      <c r="CI115" s="162">
        <f t="shared" si="1243"/>
        <v>1</v>
      </c>
      <c r="CJ115" s="190">
        <f t="shared" si="1244"/>
        <v>1</v>
      </c>
      <c r="CK115" s="190">
        <f t="shared" si="1245"/>
        <v>1</v>
      </c>
      <c r="CL115" s="190">
        <f t="shared" si="1246"/>
        <v>1</v>
      </c>
      <c r="CM115" s="190">
        <f t="shared" si="1247"/>
        <v>1</v>
      </c>
      <c r="CN115" s="200">
        <f t="shared" si="1248"/>
        <v>1</v>
      </c>
      <c r="CO115" s="210">
        <f t="shared" si="1249"/>
        <v>42000</v>
      </c>
      <c r="CP115" s="202">
        <f t="shared" si="1250"/>
        <v>0</v>
      </c>
      <c r="CS115" s="461" t="s">
        <v>215</v>
      </c>
      <c r="CT115" s="540" t="s">
        <v>342</v>
      </c>
      <c r="CU115" s="545" t="s">
        <v>343</v>
      </c>
      <c r="CV115" s="383" t="s">
        <v>144</v>
      </c>
      <c r="CW115" s="428">
        <v>1</v>
      </c>
      <c r="CX115" s="565">
        <v>39204</v>
      </c>
      <c r="CY115" s="537">
        <f t="shared" si="1321"/>
        <v>39204</v>
      </c>
      <c r="CZ115" s="162">
        <f t="shared" si="1251"/>
        <v>1</v>
      </c>
      <c r="DA115" s="190">
        <f t="shared" si="1252"/>
        <v>1</v>
      </c>
      <c r="DB115" s="190">
        <f t="shared" si="1253"/>
        <v>1</v>
      </c>
      <c r="DC115" s="190">
        <f t="shared" si="1254"/>
        <v>1</v>
      </c>
      <c r="DD115" s="190">
        <f t="shared" si="1255"/>
        <v>1</v>
      </c>
      <c r="DE115" s="200">
        <f t="shared" si="1256"/>
        <v>1</v>
      </c>
      <c r="DF115" s="210">
        <f t="shared" si="1257"/>
        <v>39204</v>
      </c>
      <c r="DG115" s="202">
        <f t="shared" si="1258"/>
        <v>0</v>
      </c>
      <c r="DJ115" s="461" t="s">
        <v>215</v>
      </c>
      <c r="DK115" s="540" t="s">
        <v>342</v>
      </c>
      <c r="DL115" s="545" t="s">
        <v>343</v>
      </c>
      <c r="DM115" s="383" t="s">
        <v>144</v>
      </c>
      <c r="DN115" s="428">
        <v>1</v>
      </c>
      <c r="DO115" s="380">
        <v>59477.551999999996</v>
      </c>
      <c r="DP115" s="537">
        <f t="shared" si="1322"/>
        <v>59477.551999999996</v>
      </c>
      <c r="DQ115" s="162">
        <f t="shared" si="1259"/>
        <v>1</v>
      </c>
      <c r="DR115" s="190">
        <f t="shared" si="1260"/>
        <v>1</v>
      </c>
      <c r="DS115" s="190">
        <f t="shared" si="1261"/>
        <v>1</v>
      </c>
      <c r="DT115" s="190">
        <f t="shared" si="1262"/>
        <v>1</v>
      </c>
      <c r="DU115" s="190">
        <f t="shared" si="1263"/>
        <v>1</v>
      </c>
      <c r="DV115" s="200">
        <f t="shared" si="1264"/>
        <v>1</v>
      </c>
      <c r="DW115" s="210">
        <f t="shared" si="1265"/>
        <v>59478</v>
      </c>
      <c r="DX115" s="202">
        <f t="shared" si="1266"/>
        <v>-0.44800000000395812</v>
      </c>
      <c r="EA115" s="461" t="s">
        <v>215</v>
      </c>
      <c r="EB115" s="540" t="s">
        <v>342</v>
      </c>
      <c r="EC115" s="545" t="s">
        <v>343</v>
      </c>
      <c r="ED115" s="383" t="s">
        <v>144</v>
      </c>
      <c r="EE115" s="428">
        <v>1</v>
      </c>
      <c r="EF115" s="380">
        <v>23200</v>
      </c>
      <c r="EG115" s="381">
        <f t="shared" si="762"/>
        <v>23200</v>
      </c>
      <c r="EH115" s="162">
        <f t="shared" si="1267"/>
        <v>1</v>
      </c>
      <c r="EI115" s="190">
        <f t="shared" si="1268"/>
        <v>1</v>
      </c>
      <c r="EJ115" s="190">
        <f t="shared" si="1269"/>
        <v>1</v>
      </c>
      <c r="EK115" s="190">
        <f t="shared" si="1270"/>
        <v>1</v>
      </c>
      <c r="EL115" s="190">
        <f t="shared" si="1271"/>
        <v>1</v>
      </c>
      <c r="EM115" s="200">
        <f t="shared" si="1272"/>
        <v>1</v>
      </c>
      <c r="EN115" s="210">
        <f t="shared" si="1273"/>
        <v>23200</v>
      </c>
      <c r="EO115" s="202">
        <f t="shared" si="1274"/>
        <v>0</v>
      </c>
      <c r="ER115" s="461" t="s">
        <v>215</v>
      </c>
      <c r="ES115" s="540" t="s">
        <v>342</v>
      </c>
      <c r="ET115" s="545" t="s">
        <v>343</v>
      </c>
      <c r="EU115" s="383" t="s">
        <v>144</v>
      </c>
      <c r="EV115" s="428">
        <v>1</v>
      </c>
      <c r="EW115" s="380">
        <v>58379.999999999993</v>
      </c>
      <c r="EX115" s="537">
        <f t="shared" si="1275"/>
        <v>58379.999999999993</v>
      </c>
      <c r="EY115" s="162">
        <f t="shared" si="1276"/>
        <v>1</v>
      </c>
      <c r="EZ115" s="190">
        <f t="shared" si="1277"/>
        <v>1</v>
      </c>
      <c r="FA115" s="190">
        <f t="shared" si="1278"/>
        <v>1</v>
      </c>
      <c r="FB115" s="190">
        <f t="shared" si="1279"/>
        <v>1</v>
      </c>
      <c r="FC115" s="190">
        <f t="shared" si="1280"/>
        <v>1</v>
      </c>
      <c r="FD115" s="200">
        <f t="shared" si="1281"/>
        <v>1</v>
      </c>
      <c r="FE115" s="210">
        <f t="shared" si="1282"/>
        <v>58380</v>
      </c>
      <c r="FF115" s="202">
        <f t="shared" si="1283"/>
        <v>0</v>
      </c>
      <c r="FI115" s="461" t="s">
        <v>215</v>
      </c>
      <c r="FJ115" s="540" t="s">
        <v>342</v>
      </c>
      <c r="FK115" s="545" t="s">
        <v>343</v>
      </c>
      <c r="FL115" s="383" t="s">
        <v>144</v>
      </c>
      <c r="FM115" s="428">
        <v>1</v>
      </c>
      <c r="FN115" s="380">
        <v>50042</v>
      </c>
      <c r="FO115" s="537">
        <f t="shared" si="1323"/>
        <v>50042</v>
      </c>
      <c r="FP115" s="162">
        <f t="shared" si="1284"/>
        <v>1</v>
      </c>
      <c r="FQ115" s="190">
        <f t="shared" si="1285"/>
        <v>1</v>
      </c>
      <c r="FR115" s="190">
        <f t="shared" si="1286"/>
        <v>1</v>
      </c>
      <c r="FS115" s="190">
        <f t="shared" si="1287"/>
        <v>1</v>
      </c>
      <c r="FT115" s="190">
        <f t="shared" si="1288"/>
        <v>1</v>
      </c>
      <c r="FU115" s="200">
        <f t="shared" si="1289"/>
        <v>1</v>
      </c>
      <c r="FV115" s="210">
        <f t="shared" si="1290"/>
        <v>50042</v>
      </c>
      <c r="FW115" s="202">
        <f t="shared" si="1291"/>
        <v>0</v>
      </c>
      <c r="FZ115" s="461" t="s">
        <v>215</v>
      </c>
      <c r="GA115" s="540" t="s">
        <v>342</v>
      </c>
      <c r="GB115" s="545" t="s">
        <v>343</v>
      </c>
      <c r="GC115" s="383" t="s">
        <v>144</v>
      </c>
      <c r="GD115" s="428">
        <v>1</v>
      </c>
      <c r="GE115" s="582">
        <v>34918</v>
      </c>
      <c r="GF115" s="537">
        <f t="shared" si="1324"/>
        <v>34918</v>
      </c>
      <c r="GG115" s="162">
        <f t="shared" si="1292"/>
        <v>1</v>
      </c>
      <c r="GH115" s="190">
        <f t="shared" si="1293"/>
        <v>1</v>
      </c>
      <c r="GI115" s="190">
        <f t="shared" si="1294"/>
        <v>1</v>
      </c>
      <c r="GJ115" s="190">
        <f t="shared" si="1295"/>
        <v>1</v>
      </c>
      <c r="GK115" s="190">
        <f t="shared" si="1296"/>
        <v>1</v>
      </c>
      <c r="GL115" s="200">
        <f t="shared" si="1297"/>
        <v>1</v>
      </c>
      <c r="GM115" s="210">
        <f t="shared" si="1298"/>
        <v>34918</v>
      </c>
      <c r="GN115" s="202">
        <f t="shared" si="1299"/>
        <v>0</v>
      </c>
      <c r="GQ115" s="461" t="s">
        <v>215</v>
      </c>
      <c r="GR115" s="540" t="s">
        <v>342</v>
      </c>
      <c r="GS115" s="545" t="s">
        <v>343</v>
      </c>
      <c r="GT115" s="383" t="s">
        <v>144</v>
      </c>
      <c r="GU115" s="428">
        <v>1</v>
      </c>
      <c r="GV115" s="380">
        <v>30000</v>
      </c>
      <c r="GW115" s="537">
        <f t="shared" si="1325"/>
        <v>30000</v>
      </c>
      <c r="GX115" s="162">
        <f t="shared" si="1300"/>
        <v>1</v>
      </c>
      <c r="GY115" s="190">
        <f t="shared" si="1301"/>
        <v>1</v>
      </c>
      <c r="GZ115" s="190">
        <f t="shared" si="1302"/>
        <v>1</v>
      </c>
      <c r="HA115" s="190">
        <f t="shared" si="1303"/>
        <v>1</v>
      </c>
      <c r="HB115" s="190">
        <f t="shared" si="1304"/>
        <v>1</v>
      </c>
      <c r="HC115" s="200">
        <f t="shared" si="1305"/>
        <v>1</v>
      </c>
      <c r="HD115" s="210">
        <f t="shared" si="1306"/>
        <v>30000</v>
      </c>
      <c r="HE115" s="202">
        <f t="shared" si="1307"/>
        <v>0</v>
      </c>
      <c r="HH115" s="461" t="s">
        <v>215</v>
      </c>
      <c r="HI115" s="540" t="s">
        <v>342</v>
      </c>
      <c r="HJ115" s="563" t="s">
        <v>343</v>
      </c>
      <c r="HK115" s="383" t="s">
        <v>144</v>
      </c>
      <c r="HL115" s="428">
        <v>1</v>
      </c>
      <c r="HM115" s="380">
        <v>68400</v>
      </c>
      <c r="HN115" s="537">
        <f t="shared" si="1326"/>
        <v>68400</v>
      </c>
      <c r="HO115" s="162">
        <f t="shared" si="1308"/>
        <v>1</v>
      </c>
      <c r="HP115" s="190">
        <f t="shared" si="1309"/>
        <v>1</v>
      </c>
      <c r="HQ115" s="190">
        <f t="shared" si="1310"/>
        <v>1</v>
      </c>
      <c r="HR115" s="190">
        <f t="shared" si="1311"/>
        <v>1</v>
      </c>
      <c r="HS115" s="190">
        <f t="shared" si="1312"/>
        <v>1</v>
      </c>
      <c r="HT115" s="200">
        <f t="shared" si="1313"/>
        <v>1</v>
      </c>
      <c r="HU115" s="210">
        <f t="shared" si="1314"/>
        <v>68400</v>
      </c>
      <c r="HV115" s="202">
        <f t="shared" si="1315"/>
        <v>0</v>
      </c>
      <c r="HY115" s="232"/>
      <c r="HZ115" s="171"/>
      <c r="IA115" s="212"/>
      <c r="IB115" s="251"/>
      <c r="IC115" s="207"/>
      <c r="ID115" s="229"/>
      <c r="IE115" s="209"/>
      <c r="IF115" s="209" t="e">
        <f t="shared" si="764"/>
        <v>#N/A</v>
      </c>
      <c r="IG115" s="199" t="e">
        <f t="shared" si="765"/>
        <v>#N/A</v>
      </c>
      <c r="IH115" s="200" t="e">
        <f t="shared" si="766"/>
        <v>#N/A</v>
      </c>
      <c r="II115" s="200">
        <f t="shared" si="767"/>
        <v>0</v>
      </c>
      <c r="IJ115" s="200">
        <f t="shared" si="768"/>
        <v>0</v>
      </c>
      <c r="IK115" s="200" t="e">
        <f t="shared" si="769"/>
        <v>#N/A</v>
      </c>
      <c r="IL115" s="210">
        <f t="shared" si="770"/>
        <v>0</v>
      </c>
      <c r="IM115" s="202">
        <f t="shared" si="771"/>
        <v>0</v>
      </c>
      <c r="IP115" s="232"/>
      <c r="IQ115" s="171"/>
      <c r="IR115" s="212"/>
      <c r="IS115" s="251"/>
      <c r="IT115" s="207"/>
      <c r="IU115" s="229"/>
      <c r="IV115" s="209"/>
      <c r="IW115" s="209" t="e">
        <f t="shared" si="772"/>
        <v>#N/A</v>
      </c>
      <c r="IX115" s="199" t="e">
        <f t="shared" si="773"/>
        <v>#N/A</v>
      </c>
      <c r="IY115" s="200" t="e">
        <f t="shared" si="774"/>
        <v>#N/A</v>
      </c>
      <c r="IZ115" s="200">
        <f t="shared" si="775"/>
        <v>0</v>
      </c>
      <c r="JA115" s="200">
        <f t="shared" si="776"/>
        <v>0</v>
      </c>
      <c r="JB115" s="200" t="e">
        <f t="shared" si="777"/>
        <v>#N/A</v>
      </c>
      <c r="JC115" s="210">
        <f t="shared" si="778"/>
        <v>0</v>
      </c>
      <c r="JD115" s="202">
        <f t="shared" si="779"/>
        <v>0</v>
      </c>
      <c r="JG115" s="232"/>
      <c r="JH115" s="171"/>
      <c r="JI115" s="212"/>
      <c r="JJ115" s="251"/>
      <c r="JK115" s="207"/>
      <c r="JL115" s="229"/>
      <c r="JM115" s="209"/>
      <c r="JN115" s="209" t="e">
        <f t="shared" si="780"/>
        <v>#N/A</v>
      </c>
      <c r="JO115" s="199" t="e">
        <f t="shared" si="781"/>
        <v>#N/A</v>
      </c>
      <c r="JP115" s="200" t="e">
        <f t="shared" si="782"/>
        <v>#N/A</v>
      </c>
      <c r="JQ115" s="200">
        <f t="shared" si="783"/>
        <v>0</v>
      </c>
      <c r="JR115" s="200">
        <f t="shared" si="784"/>
        <v>0</v>
      </c>
      <c r="JS115" s="200" t="e">
        <f t="shared" si="785"/>
        <v>#N/A</v>
      </c>
      <c r="JT115" s="210">
        <f t="shared" si="786"/>
        <v>0</v>
      </c>
      <c r="JU115" s="202">
        <f t="shared" si="787"/>
        <v>0</v>
      </c>
      <c r="JX115" s="232"/>
      <c r="JY115" s="171"/>
      <c r="JZ115" s="212"/>
      <c r="KA115" s="251"/>
      <c r="KB115" s="207"/>
      <c r="KC115" s="229"/>
      <c r="KD115" s="209"/>
      <c r="KE115" s="209" t="e">
        <f t="shared" si="788"/>
        <v>#N/A</v>
      </c>
      <c r="KF115" s="199" t="e">
        <f t="shared" si="789"/>
        <v>#N/A</v>
      </c>
      <c r="KG115" s="200" t="e">
        <f t="shared" si="790"/>
        <v>#N/A</v>
      </c>
      <c r="KH115" s="200">
        <f t="shared" si="791"/>
        <v>0</v>
      </c>
      <c r="KI115" s="200">
        <f t="shared" si="792"/>
        <v>0</v>
      </c>
      <c r="KJ115" s="200" t="e">
        <f t="shared" si="793"/>
        <v>#N/A</v>
      </c>
      <c r="KK115" s="210">
        <f t="shared" si="794"/>
        <v>0</v>
      </c>
      <c r="KL115" s="202">
        <f t="shared" si="795"/>
        <v>0</v>
      </c>
      <c r="KO115" s="232"/>
      <c r="KP115" s="171"/>
      <c r="KQ115" s="212"/>
      <c r="KR115" s="251"/>
      <c r="KS115" s="207"/>
      <c r="KT115" s="229"/>
      <c r="KU115" s="209"/>
      <c r="KV115" s="209" t="e">
        <f t="shared" si="796"/>
        <v>#N/A</v>
      </c>
      <c r="KW115" s="199" t="e">
        <f t="shared" si="797"/>
        <v>#N/A</v>
      </c>
      <c r="KX115" s="200" t="e">
        <f t="shared" si="798"/>
        <v>#N/A</v>
      </c>
      <c r="KY115" s="200">
        <f t="shared" si="799"/>
        <v>0</v>
      </c>
      <c r="KZ115" s="200">
        <f t="shared" si="800"/>
        <v>0</v>
      </c>
      <c r="LA115" s="200" t="e">
        <f t="shared" si="801"/>
        <v>#N/A</v>
      </c>
      <c r="LB115" s="210">
        <f t="shared" si="802"/>
        <v>0</v>
      </c>
      <c r="LC115" s="202">
        <f t="shared" si="803"/>
        <v>0</v>
      </c>
      <c r="LF115" s="232"/>
      <c r="LG115" s="171"/>
      <c r="LH115" s="212"/>
      <c r="LI115" s="251"/>
      <c r="LJ115" s="207"/>
      <c r="LK115" s="229"/>
      <c r="LL115" s="209"/>
      <c r="LM115" s="209" t="e">
        <f t="shared" si="804"/>
        <v>#N/A</v>
      </c>
      <c r="LN115" s="199" t="e">
        <f t="shared" si="805"/>
        <v>#N/A</v>
      </c>
      <c r="LO115" s="200" t="e">
        <f t="shared" si="806"/>
        <v>#N/A</v>
      </c>
      <c r="LP115" s="200">
        <f t="shared" si="807"/>
        <v>0</v>
      </c>
      <c r="LQ115" s="200">
        <f t="shared" si="808"/>
        <v>0</v>
      </c>
      <c r="LR115" s="200" t="e">
        <f t="shared" si="809"/>
        <v>#N/A</v>
      </c>
      <c r="LS115" s="210">
        <f t="shared" si="810"/>
        <v>0</v>
      </c>
      <c r="LT115" s="202">
        <f t="shared" si="811"/>
        <v>0</v>
      </c>
      <c r="LW115" s="232"/>
      <c r="LX115" s="171"/>
      <c r="LY115" s="212"/>
      <c r="LZ115" s="251"/>
      <c r="MA115" s="207"/>
      <c r="MB115" s="229"/>
      <c r="MC115" s="209"/>
      <c r="MD115" s="209" t="e">
        <f t="shared" si="812"/>
        <v>#N/A</v>
      </c>
      <c r="ME115" s="199" t="e">
        <f t="shared" si="813"/>
        <v>#N/A</v>
      </c>
      <c r="MF115" s="200" t="e">
        <f t="shared" si="814"/>
        <v>#N/A</v>
      </c>
      <c r="MG115" s="200">
        <f t="shared" si="815"/>
        <v>0</v>
      </c>
      <c r="MH115" s="200">
        <f t="shared" si="816"/>
        <v>0</v>
      </c>
      <c r="MI115" s="200" t="e">
        <f t="shared" si="817"/>
        <v>#N/A</v>
      </c>
      <c r="MJ115" s="210">
        <f t="shared" si="818"/>
        <v>0</v>
      </c>
      <c r="MK115" s="202">
        <f t="shared" si="819"/>
        <v>0</v>
      </c>
      <c r="MN115" s="232"/>
      <c r="MO115" s="171"/>
      <c r="MP115" s="212"/>
      <c r="MQ115" s="251"/>
      <c r="MR115" s="207"/>
      <c r="MS115" s="229"/>
      <c r="MT115" s="209"/>
      <c r="MU115" s="209" t="e">
        <f t="shared" si="820"/>
        <v>#N/A</v>
      </c>
      <c r="MV115" s="199" t="e">
        <f t="shared" si="821"/>
        <v>#N/A</v>
      </c>
      <c r="MW115" s="200" t="e">
        <f t="shared" si="822"/>
        <v>#N/A</v>
      </c>
      <c r="MX115" s="200">
        <f t="shared" si="823"/>
        <v>0</v>
      </c>
      <c r="MY115" s="200">
        <f t="shared" si="824"/>
        <v>0</v>
      </c>
      <c r="MZ115" s="200" t="e">
        <f t="shared" si="825"/>
        <v>#N/A</v>
      </c>
      <c r="NA115" s="210">
        <f t="shared" si="826"/>
        <v>0</v>
      </c>
      <c r="NB115" s="202">
        <f t="shared" si="827"/>
        <v>0</v>
      </c>
      <c r="NE115" s="232"/>
      <c r="NF115" s="171"/>
      <c r="NG115" s="212"/>
      <c r="NH115" s="251"/>
      <c r="NI115" s="207"/>
      <c r="NJ115" s="229"/>
      <c r="NK115" s="209"/>
      <c r="NL115" s="209" t="e">
        <f t="shared" si="828"/>
        <v>#N/A</v>
      </c>
      <c r="NM115" s="199" t="e">
        <f t="shared" si="829"/>
        <v>#N/A</v>
      </c>
      <c r="NN115" s="200" t="e">
        <f t="shared" si="830"/>
        <v>#N/A</v>
      </c>
      <c r="NO115" s="200">
        <f t="shared" si="831"/>
        <v>0</v>
      </c>
      <c r="NP115" s="200">
        <f t="shared" si="832"/>
        <v>0</v>
      </c>
      <c r="NQ115" s="200" t="e">
        <f t="shared" si="833"/>
        <v>#N/A</v>
      </c>
      <c r="NR115" s="210">
        <f t="shared" si="834"/>
        <v>0</v>
      </c>
      <c r="NS115" s="202">
        <f t="shared" si="835"/>
        <v>0</v>
      </c>
      <c r="NV115" s="232"/>
      <c r="NW115" s="171"/>
      <c r="NX115" s="212"/>
      <c r="NY115" s="251"/>
      <c r="NZ115" s="207"/>
      <c r="OA115" s="229"/>
      <c r="OB115" s="209"/>
      <c r="OC115" s="209" t="e">
        <f t="shared" si="836"/>
        <v>#N/A</v>
      </c>
      <c r="OD115" s="199" t="e">
        <f t="shared" si="837"/>
        <v>#N/A</v>
      </c>
      <c r="OE115" s="200" t="e">
        <f t="shared" si="838"/>
        <v>#N/A</v>
      </c>
      <c r="OF115" s="200">
        <f t="shared" si="839"/>
        <v>0</v>
      </c>
      <c r="OG115" s="200">
        <f t="shared" si="840"/>
        <v>0</v>
      </c>
      <c r="OH115" s="200" t="e">
        <f t="shared" si="841"/>
        <v>#N/A</v>
      </c>
      <c r="OI115" s="210">
        <f t="shared" si="842"/>
        <v>0</v>
      </c>
      <c r="OJ115" s="202">
        <f t="shared" si="843"/>
        <v>0</v>
      </c>
      <c r="OM115" s="232"/>
      <c r="ON115" s="171"/>
      <c r="OO115" s="212"/>
      <c r="OP115" s="251"/>
      <c r="OQ115" s="207"/>
      <c r="OR115" s="229"/>
      <c r="OS115" s="209"/>
      <c r="OT115" s="209" t="e">
        <f t="shared" si="844"/>
        <v>#N/A</v>
      </c>
      <c r="OU115" s="199" t="e">
        <f t="shared" si="845"/>
        <v>#N/A</v>
      </c>
      <c r="OV115" s="200" t="e">
        <f t="shared" si="846"/>
        <v>#N/A</v>
      </c>
      <c r="OW115" s="200">
        <f t="shared" si="847"/>
        <v>0</v>
      </c>
      <c r="OX115" s="200">
        <f t="shared" si="848"/>
        <v>0</v>
      </c>
      <c r="OY115" s="200" t="e">
        <f t="shared" si="849"/>
        <v>#N/A</v>
      </c>
      <c r="OZ115" s="210">
        <f t="shared" si="850"/>
        <v>0</v>
      </c>
      <c r="PA115" s="202">
        <f t="shared" si="851"/>
        <v>0</v>
      </c>
      <c r="PD115" s="232"/>
      <c r="PE115" s="171"/>
      <c r="PF115" s="212"/>
      <c r="PG115" s="251"/>
      <c r="PH115" s="207"/>
      <c r="PI115" s="229"/>
      <c r="PJ115" s="209"/>
      <c r="PK115" s="209" t="e">
        <f t="shared" si="852"/>
        <v>#N/A</v>
      </c>
      <c r="PL115" s="199" t="e">
        <f t="shared" si="853"/>
        <v>#N/A</v>
      </c>
      <c r="PM115" s="200" t="e">
        <f t="shared" si="854"/>
        <v>#N/A</v>
      </c>
      <c r="PN115" s="200">
        <f t="shared" si="855"/>
        <v>0</v>
      </c>
      <c r="PO115" s="200">
        <f t="shared" si="856"/>
        <v>0</v>
      </c>
      <c r="PP115" s="200" t="e">
        <f t="shared" si="857"/>
        <v>#N/A</v>
      </c>
      <c r="PQ115" s="210">
        <f t="shared" si="858"/>
        <v>0</v>
      </c>
      <c r="PR115" s="202">
        <f t="shared" si="859"/>
        <v>0</v>
      </c>
      <c r="PU115" s="232"/>
      <c r="PV115" s="171"/>
      <c r="PW115" s="212"/>
      <c r="PX115" s="251"/>
      <c r="PY115" s="207"/>
      <c r="PZ115" s="229"/>
      <c r="QA115" s="209"/>
      <c r="QB115" s="209" t="e">
        <f t="shared" si="860"/>
        <v>#N/A</v>
      </c>
      <c r="QC115" s="199" t="e">
        <f t="shared" si="861"/>
        <v>#N/A</v>
      </c>
      <c r="QD115" s="200" t="e">
        <f t="shared" si="862"/>
        <v>#N/A</v>
      </c>
      <c r="QE115" s="200">
        <f t="shared" si="863"/>
        <v>0</v>
      </c>
      <c r="QF115" s="200">
        <f t="shared" si="864"/>
        <v>0</v>
      </c>
      <c r="QG115" s="200" t="e">
        <f t="shared" si="865"/>
        <v>#N/A</v>
      </c>
      <c r="QH115" s="210">
        <f t="shared" si="866"/>
        <v>0</v>
      </c>
      <c r="QI115" s="202">
        <f t="shared" si="867"/>
        <v>0</v>
      </c>
      <c r="QL115" s="232"/>
      <c r="QM115" s="171"/>
      <c r="QN115" s="212"/>
      <c r="QO115" s="251"/>
      <c r="QP115" s="207"/>
      <c r="QQ115" s="229"/>
      <c r="QR115" s="209"/>
      <c r="QS115" s="209" t="e">
        <f t="shared" si="868"/>
        <v>#N/A</v>
      </c>
      <c r="QT115" s="199" t="e">
        <f t="shared" si="869"/>
        <v>#N/A</v>
      </c>
      <c r="QU115" s="200" t="e">
        <f t="shared" si="870"/>
        <v>#N/A</v>
      </c>
      <c r="QV115" s="200">
        <f t="shared" si="871"/>
        <v>0</v>
      </c>
      <c r="QW115" s="200">
        <f t="shared" si="872"/>
        <v>0</v>
      </c>
      <c r="QX115" s="200" t="e">
        <f t="shared" si="873"/>
        <v>#N/A</v>
      </c>
      <c r="QY115" s="210">
        <f t="shared" si="874"/>
        <v>0</v>
      </c>
      <c r="QZ115" s="202">
        <f t="shared" si="875"/>
        <v>0</v>
      </c>
      <c r="RC115" s="232"/>
      <c r="RD115" s="171"/>
      <c r="RE115" s="212"/>
      <c r="RF115" s="251"/>
      <c r="RG115" s="207"/>
      <c r="RH115" s="229"/>
      <c r="RI115" s="209"/>
      <c r="RJ115" s="209" t="e">
        <f t="shared" si="876"/>
        <v>#N/A</v>
      </c>
      <c r="RK115" s="199" t="e">
        <f t="shared" si="877"/>
        <v>#N/A</v>
      </c>
      <c r="RL115" s="200" t="e">
        <f t="shared" si="878"/>
        <v>#N/A</v>
      </c>
      <c r="RM115" s="200">
        <f t="shared" si="879"/>
        <v>0</v>
      </c>
      <c r="RN115" s="200">
        <f t="shared" si="880"/>
        <v>0</v>
      </c>
      <c r="RO115" s="200" t="e">
        <f t="shared" si="881"/>
        <v>#N/A</v>
      </c>
      <c r="RP115" s="210">
        <f t="shared" si="882"/>
        <v>0</v>
      </c>
      <c r="RQ115" s="202">
        <f t="shared" si="883"/>
        <v>0</v>
      </c>
      <c r="RT115" s="232"/>
      <c r="RU115" s="171"/>
      <c r="RV115" s="212"/>
      <c r="RW115" s="251"/>
      <c r="RX115" s="207"/>
      <c r="RY115" s="229"/>
      <c r="RZ115" s="209"/>
      <c r="SA115" s="209" t="e">
        <f t="shared" si="884"/>
        <v>#N/A</v>
      </c>
      <c r="SB115" s="199" t="e">
        <f t="shared" si="885"/>
        <v>#N/A</v>
      </c>
      <c r="SC115" s="200" t="e">
        <f t="shared" si="886"/>
        <v>#N/A</v>
      </c>
      <c r="SD115" s="200">
        <f t="shared" si="887"/>
        <v>0</v>
      </c>
      <c r="SE115" s="200">
        <f t="shared" si="888"/>
        <v>0</v>
      </c>
      <c r="SF115" s="200" t="e">
        <f t="shared" si="889"/>
        <v>#N/A</v>
      </c>
      <c r="SG115" s="210">
        <f t="shared" si="890"/>
        <v>0</v>
      </c>
      <c r="SH115" s="202">
        <f t="shared" si="891"/>
        <v>0</v>
      </c>
      <c r="SK115" s="232"/>
      <c r="SL115" s="171"/>
      <c r="SM115" s="212"/>
      <c r="SN115" s="251"/>
      <c r="SO115" s="207"/>
      <c r="SP115" s="229"/>
      <c r="SQ115" s="209"/>
      <c r="SR115" s="209" t="e">
        <f t="shared" si="892"/>
        <v>#N/A</v>
      </c>
      <c r="SS115" s="199" t="e">
        <f t="shared" si="893"/>
        <v>#N/A</v>
      </c>
      <c r="ST115" s="200" t="e">
        <f t="shared" si="894"/>
        <v>#N/A</v>
      </c>
      <c r="SU115" s="200">
        <f t="shared" si="895"/>
        <v>0</v>
      </c>
      <c r="SV115" s="200">
        <f t="shared" si="896"/>
        <v>0</v>
      </c>
      <c r="SW115" s="200" t="e">
        <f t="shared" si="897"/>
        <v>#N/A</v>
      </c>
      <c r="SX115" s="210">
        <f t="shared" si="898"/>
        <v>0</v>
      </c>
      <c r="SY115" s="202">
        <f t="shared" si="899"/>
        <v>0</v>
      </c>
    </row>
    <row r="116" spans="2:519" ht="63.75" customHeight="1" thickTop="1" thickBot="1">
      <c r="B116" s="203" t="s">
        <v>215</v>
      </c>
      <c r="C116" s="232" t="s">
        <v>344</v>
      </c>
      <c r="D116" s="171" t="s">
        <v>345</v>
      </c>
      <c r="E116" s="212" t="s">
        <v>222</v>
      </c>
      <c r="F116" s="251">
        <v>1</v>
      </c>
      <c r="G116" s="207">
        <v>0</v>
      </c>
      <c r="H116" s="229">
        <f t="shared" si="1316"/>
        <v>0</v>
      </c>
      <c r="I116" s="646"/>
      <c r="L116" s="375" t="s">
        <v>215</v>
      </c>
      <c r="M116" s="405" t="s">
        <v>344</v>
      </c>
      <c r="N116" s="415" t="s">
        <v>345</v>
      </c>
      <c r="O116" s="383" t="s">
        <v>222</v>
      </c>
      <c r="P116" s="428">
        <v>1</v>
      </c>
      <c r="Q116" s="380">
        <v>90000</v>
      </c>
      <c r="R116" s="402">
        <f t="shared" si="1317"/>
        <v>90000</v>
      </c>
      <c r="S116" s="162">
        <f t="shared" si="1217"/>
        <v>1</v>
      </c>
      <c r="T116" s="190">
        <f t="shared" si="756"/>
        <v>1</v>
      </c>
      <c r="U116" s="190">
        <f t="shared" si="763"/>
        <v>1</v>
      </c>
      <c r="V116" s="190">
        <f t="shared" si="757"/>
        <v>1</v>
      </c>
      <c r="W116" s="190">
        <f t="shared" si="758"/>
        <v>1</v>
      </c>
      <c r="X116" s="200">
        <f t="shared" si="759"/>
        <v>1</v>
      </c>
      <c r="Y116" s="210">
        <f t="shared" si="760"/>
        <v>90000</v>
      </c>
      <c r="Z116" s="202">
        <f t="shared" si="761"/>
        <v>0</v>
      </c>
      <c r="AA116" s="185"/>
      <c r="AB116" s="185"/>
      <c r="AC116" s="375" t="s">
        <v>215</v>
      </c>
      <c r="AD116" s="405" t="s">
        <v>344</v>
      </c>
      <c r="AE116" s="415" t="s">
        <v>345</v>
      </c>
      <c r="AF116" s="383" t="s">
        <v>222</v>
      </c>
      <c r="AG116" s="428">
        <v>1</v>
      </c>
      <c r="AH116" s="450">
        <v>43575</v>
      </c>
      <c r="AI116" s="402">
        <f t="shared" si="1318"/>
        <v>43575</v>
      </c>
      <c r="AJ116" s="162">
        <f t="shared" si="1218"/>
        <v>1</v>
      </c>
      <c r="AK116" s="190">
        <f t="shared" si="1219"/>
        <v>1</v>
      </c>
      <c r="AL116" s="190">
        <f t="shared" si="1220"/>
        <v>1</v>
      </c>
      <c r="AM116" s="190">
        <f t="shared" si="1221"/>
        <v>1</v>
      </c>
      <c r="AN116" s="190">
        <f t="shared" si="1222"/>
        <v>1</v>
      </c>
      <c r="AO116" s="200">
        <f t="shared" si="1223"/>
        <v>1</v>
      </c>
      <c r="AP116" s="210">
        <f t="shared" si="1224"/>
        <v>43575</v>
      </c>
      <c r="AQ116" s="202">
        <f t="shared" si="1225"/>
        <v>0</v>
      </c>
      <c r="AR116" s="185"/>
      <c r="AS116" s="185"/>
      <c r="AT116" s="461" t="s">
        <v>215</v>
      </c>
      <c r="AU116" s="481" t="s">
        <v>344</v>
      </c>
      <c r="AV116" s="171" t="s">
        <v>345</v>
      </c>
      <c r="AW116" s="453" t="s">
        <v>222</v>
      </c>
      <c r="AX116" s="488">
        <v>1</v>
      </c>
      <c r="AY116" s="455">
        <v>455000</v>
      </c>
      <c r="AZ116" s="466">
        <f t="shared" si="1319"/>
        <v>455000</v>
      </c>
      <c r="BA116" s="162">
        <f t="shared" si="1226"/>
        <v>1</v>
      </c>
      <c r="BB116" s="190">
        <f t="shared" si="1227"/>
        <v>1</v>
      </c>
      <c r="BC116" s="190">
        <f t="shared" si="1228"/>
        <v>1</v>
      </c>
      <c r="BD116" s="190">
        <f t="shared" si="1229"/>
        <v>1</v>
      </c>
      <c r="BE116" s="190">
        <f t="shared" si="1230"/>
        <v>1</v>
      </c>
      <c r="BF116" s="200">
        <f t="shared" si="1231"/>
        <v>1</v>
      </c>
      <c r="BG116" s="210">
        <f t="shared" si="1232"/>
        <v>455000</v>
      </c>
      <c r="BH116" s="202">
        <f t="shared" si="1233"/>
        <v>0</v>
      </c>
      <c r="BK116" s="461" t="s">
        <v>215</v>
      </c>
      <c r="BL116" s="540" t="s">
        <v>344</v>
      </c>
      <c r="BM116" s="545" t="s">
        <v>345</v>
      </c>
      <c r="BN116" s="383" t="s">
        <v>222</v>
      </c>
      <c r="BO116" s="428">
        <v>1</v>
      </c>
      <c r="BP116" s="380">
        <v>23468.76</v>
      </c>
      <c r="BQ116" s="537">
        <f t="shared" si="1234"/>
        <v>23468.76</v>
      </c>
      <c r="BR116" s="162">
        <f t="shared" si="1235"/>
        <v>1</v>
      </c>
      <c r="BS116" s="190">
        <f t="shared" si="1236"/>
        <v>1</v>
      </c>
      <c r="BT116" s="190">
        <f t="shared" si="1237"/>
        <v>1</v>
      </c>
      <c r="BU116" s="190">
        <f t="shared" si="1238"/>
        <v>1</v>
      </c>
      <c r="BV116" s="190">
        <f t="shared" si="1239"/>
        <v>1</v>
      </c>
      <c r="BW116" s="200">
        <f t="shared" si="1240"/>
        <v>1</v>
      </c>
      <c r="BX116" s="210">
        <f t="shared" si="1241"/>
        <v>23469</v>
      </c>
      <c r="BY116" s="202">
        <f t="shared" si="1242"/>
        <v>-0.24000000000160071</v>
      </c>
      <c r="CB116" s="461" t="s">
        <v>215</v>
      </c>
      <c r="CC116" s="540" t="s">
        <v>344</v>
      </c>
      <c r="CD116" s="545" t="s">
        <v>345</v>
      </c>
      <c r="CE116" s="383" t="s">
        <v>222</v>
      </c>
      <c r="CF116" s="428">
        <v>1</v>
      </c>
      <c r="CG116" s="380">
        <v>150000</v>
      </c>
      <c r="CH116" s="537">
        <f t="shared" si="1320"/>
        <v>150000</v>
      </c>
      <c r="CI116" s="162">
        <f t="shared" si="1243"/>
        <v>1</v>
      </c>
      <c r="CJ116" s="190">
        <f t="shared" si="1244"/>
        <v>1</v>
      </c>
      <c r="CK116" s="190">
        <f t="shared" si="1245"/>
        <v>1</v>
      </c>
      <c r="CL116" s="190">
        <f t="shared" si="1246"/>
        <v>1</v>
      </c>
      <c r="CM116" s="190">
        <f t="shared" si="1247"/>
        <v>1</v>
      </c>
      <c r="CN116" s="200">
        <f t="shared" si="1248"/>
        <v>1</v>
      </c>
      <c r="CO116" s="210">
        <f t="shared" si="1249"/>
        <v>150000</v>
      </c>
      <c r="CP116" s="202">
        <f t="shared" si="1250"/>
        <v>0</v>
      </c>
      <c r="CS116" s="461" t="s">
        <v>215</v>
      </c>
      <c r="CT116" s="540" t="s">
        <v>344</v>
      </c>
      <c r="CU116" s="545" t="s">
        <v>345</v>
      </c>
      <c r="CV116" s="383" t="s">
        <v>222</v>
      </c>
      <c r="CW116" s="428">
        <v>1</v>
      </c>
      <c r="CX116" s="565">
        <v>81167</v>
      </c>
      <c r="CY116" s="537">
        <f t="shared" si="1321"/>
        <v>81167</v>
      </c>
      <c r="CZ116" s="162">
        <f t="shared" si="1251"/>
        <v>1</v>
      </c>
      <c r="DA116" s="190">
        <f t="shared" si="1252"/>
        <v>1</v>
      </c>
      <c r="DB116" s="190">
        <f t="shared" si="1253"/>
        <v>1</v>
      </c>
      <c r="DC116" s="190">
        <f t="shared" si="1254"/>
        <v>1</v>
      </c>
      <c r="DD116" s="190">
        <f t="shared" si="1255"/>
        <v>1</v>
      </c>
      <c r="DE116" s="200">
        <f t="shared" si="1256"/>
        <v>1</v>
      </c>
      <c r="DF116" s="210">
        <f t="shared" si="1257"/>
        <v>81167</v>
      </c>
      <c r="DG116" s="202">
        <f t="shared" si="1258"/>
        <v>0</v>
      </c>
      <c r="DJ116" s="461" t="s">
        <v>215</v>
      </c>
      <c r="DK116" s="540" t="s">
        <v>344</v>
      </c>
      <c r="DL116" s="545" t="s">
        <v>345</v>
      </c>
      <c r="DM116" s="383" t="s">
        <v>222</v>
      </c>
      <c r="DN116" s="428">
        <v>1</v>
      </c>
      <c r="DO116" s="380">
        <v>24360</v>
      </c>
      <c r="DP116" s="537">
        <f t="shared" si="1322"/>
        <v>24360</v>
      </c>
      <c r="DQ116" s="162">
        <f t="shared" si="1259"/>
        <v>1</v>
      </c>
      <c r="DR116" s="190">
        <f t="shared" si="1260"/>
        <v>1</v>
      </c>
      <c r="DS116" s="190">
        <f t="shared" si="1261"/>
        <v>1</v>
      </c>
      <c r="DT116" s="190">
        <f t="shared" si="1262"/>
        <v>1</v>
      </c>
      <c r="DU116" s="190">
        <f t="shared" si="1263"/>
        <v>1</v>
      </c>
      <c r="DV116" s="200">
        <f t="shared" si="1264"/>
        <v>1</v>
      </c>
      <c r="DW116" s="210">
        <f t="shared" si="1265"/>
        <v>24360</v>
      </c>
      <c r="DX116" s="202">
        <f t="shared" si="1266"/>
        <v>0</v>
      </c>
      <c r="EA116" s="461" t="s">
        <v>215</v>
      </c>
      <c r="EB116" s="540" t="s">
        <v>344</v>
      </c>
      <c r="EC116" s="545" t="s">
        <v>345</v>
      </c>
      <c r="ED116" s="383" t="s">
        <v>222</v>
      </c>
      <c r="EE116" s="428">
        <v>1</v>
      </c>
      <c r="EF116" s="380">
        <v>22000</v>
      </c>
      <c r="EG116" s="381">
        <f t="shared" si="762"/>
        <v>22000</v>
      </c>
      <c r="EH116" s="162">
        <f t="shared" si="1267"/>
        <v>1</v>
      </c>
      <c r="EI116" s="190">
        <f t="shared" si="1268"/>
        <v>1</v>
      </c>
      <c r="EJ116" s="190">
        <f t="shared" si="1269"/>
        <v>1</v>
      </c>
      <c r="EK116" s="190">
        <f t="shared" si="1270"/>
        <v>1</v>
      </c>
      <c r="EL116" s="190">
        <f t="shared" si="1271"/>
        <v>1</v>
      </c>
      <c r="EM116" s="200">
        <f t="shared" si="1272"/>
        <v>1</v>
      </c>
      <c r="EN116" s="210">
        <f t="shared" si="1273"/>
        <v>22000</v>
      </c>
      <c r="EO116" s="202">
        <f t="shared" si="1274"/>
        <v>0</v>
      </c>
      <c r="ER116" s="461" t="s">
        <v>215</v>
      </c>
      <c r="ES116" s="540" t="s">
        <v>344</v>
      </c>
      <c r="ET116" s="545" t="s">
        <v>345</v>
      </c>
      <c r="EU116" s="383" t="s">
        <v>222</v>
      </c>
      <c r="EV116" s="428">
        <v>1</v>
      </c>
      <c r="EW116" s="380">
        <v>23352</v>
      </c>
      <c r="EX116" s="537">
        <f t="shared" si="1275"/>
        <v>23352</v>
      </c>
      <c r="EY116" s="162">
        <f t="shared" si="1276"/>
        <v>1</v>
      </c>
      <c r="EZ116" s="190">
        <f t="shared" si="1277"/>
        <v>1</v>
      </c>
      <c r="FA116" s="190">
        <f t="shared" si="1278"/>
        <v>1</v>
      </c>
      <c r="FB116" s="190">
        <f t="shared" si="1279"/>
        <v>1</v>
      </c>
      <c r="FC116" s="190">
        <f t="shared" si="1280"/>
        <v>1</v>
      </c>
      <c r="FD116" s="200">
        <f t="shared" si="1281"/>
        <v>1</v>
      </c>
      <c r="FE116" s="210">
        <f t="shared" si="1282"/>
        <v>23352</v>
      </c>
      <c r="FF116" s="202">
        <f t="shared" si="1283"/>
        <v>0</v>
      </c>
      <c r="FI116" s="461" t="s">
        <v>215</v>
      </c>
      <c r="FJ116" s="540" t="s">
        <v>344</v>
      </c>
      <c r="FK116" s="545" t="s">
        <v>345</v>
      </c>
      <c r="FL116" s="383" t="s">
        <v>222</v>
      </c>
      <c r="FM116" s="428">
        <v>1</v>
      </c>
      <c r="FN116" s="380">
        <v>19931</v>
      </c>
      <c r="FO116" s="537">
        <f t="shared" si="1323"/>
        <v>19931</v>
      </c>
      <c r="FP116" s="162">
        <f t="shared" si="1284"/>
        <v>1</v>
      </c>
      <c r="FQ116" s="190">
        <f t="shared" si="1285"/>
        <v>1</v>
      </c>
      <c r="FR116" s="190">
        <f t="shared" si="1286"/>
        <v>1</v>
      </c>
      <c r="FS116" s="190">
        <f t="shared" si="1287"/>
        <v>1</v>
      </c>
      <c r="FT116" s="190">
        <f t="shared" si="1288"/>
        <v>1</v>
      </c>
      <c r="FU116" s="200">
        <f t="shared" si="1289"/>
        <v>1</v>
      </c>
      <c r="FV116" s="210">
        <f t="shared" si="1290"/>
        <v>19931</v>
      </c>
      <c r="FW116" s="202">
        <f t="shared" si="1291"/>
        <v>0</v>
      </c>
      <c r="FZ116" s="461" t="s">
        <v>215</v>
      </c>
      <c r="GA116" s="540" t="s">
        <v>344</v>
      </c>
      <c r="GB116" s="545" t="s">
        <v>345</v>
      </c>
      <c r="GC116" s="383" t="s">
        <v>222</v>
      </c>
      <c r="GD116" s="428">
        <v>1</v>
      </c>
      <c r="GE116" s="582">
        <v>48500</v>
      </c>
      <c r="GF116" s="537">
        <f t="shared" si="1324"/>
        <v>48500</v>
      </c>
      <c r="GG116" s="162">
        <f t="shared" si="1292"/>
        <v>1</v>
      </c>
      <c r="GH116" s="190">
        <f t="shared" si="1293"/>
        <v>1</v>
      </c>
      <c r="GI116" s="190">
        <f t="shared" si="1294"/>
        <v>1</v>
      </c>
      <c r="GJ116" s="190">
        <f t="shared" si="1295"/>
        <v>1</v>
      </c>
      <c r="GK116" s="190">
        <f t="shared" si="1296"/>
        <v>1</v>
      </c>
      <c r="GL116" s="200">
        <f t="shared" si="1297"/>
        <v>1</v>
      </c>
      <c r="GM116" s="210">
        <f t="shared" si="1298"/>
        <v>48500</v>
      </c>
      <c r="GN116" s="202">
        <f t="shared" si="1299"/>
        <v>0</v>
      </c>
      <c r="GQ116" s="461" t="s">
        <v>215</v>
      </c>
      <c r="GR116" s="540" t="s">
        <v>344</v>
      </c>
      <c r="GS116" s="545" t="s">
        <v>345</v>
      </c>
      <c r="GT116" s="383" t="s">
        <v>222</v>
      </c>
      <c r="GU116" s="428">
        <v>1</v>
      </c>
      <c r="GV116" s="380">
        <v>12000</v>
      </c>
      <c r="GW116" s="537">
        <f t="shared" si="1325"/>
        <v>12000</v>
      </c>
      <c r="GX116" s="162">
        <f t="shared" si="1300"/>
        <v>1</v>
      </c>
      <c r="GY116" s="190">
        <f t="shared" si="1301"/>
        <v>1</v>
      </c>
      <c r="GZ116" s="190">
        <f t="shared" si="1302"/>
        <v>1</v>
      </c>
      <c r="HA116" s="190">
        <f t="shared" si="1303"/>
        <v>1</v>
      </c>
      <c r="HB116" s="190">
        <f t="shared" si="1304"/>
        <v>1</v>
      </c>
      <c r="HC116" s="200">
        <f t="shared" si="1305"/>
        <v>1</v>
      </c>
      <c r="HD116" s="210">
        <f t="shared" si="1306"/>
        <v>12000</v>
      </c>
      <c r="HE116" s="202">
        <f t="shared" si="1307"/>
        <v>0</v>
      </c>
      <c r="HH116" s="461" t="s">
        <v>215</v>
      </c>
      <c r="HI116" s="540" t="s">
        <v>344</v>
      </c>
      <c r="HJ116" s="563" t="s">
        <v>345</v>
      </c>
      <c r="HK116" s="383" t="s">
        <v>222</v>
      </c>
      <c r="HL116" s="428">
        <v>1</v>
      </c>
      <c r="HM116" s="380">
        <v>22799.999999999996</v>
      </c>
      <c r="HN116" s="537">
        <f t="shared" si="1326"/>
        <v>22799.999999999996</v>
      </c>
      <c r="HO116" s="162">
        <f t="shared" si="1308"/>
        <v>1</v>
      </c>
      <c r="HP116" s="190">
        <f t="shared" si="1309"/>
        <v>1</v>
      </c>
      <c r="HQ116" s="190">
        <f t="shared" si="1310"/>
        <v>1</v>
      </c>
      <c r="HR116" s="190">
        <f t="shared" si="1311"/>
        <v>1</v>
      </c>
      <c r="HS116" s="190">
        <f t="shared" si="1312"/>
        <v>1</v>
      </c>
      <c r="HT116" s="200">
        <f t="shared" si="1313"/>
        <v>1</v>
      </c>
      <c r="HU116" s="210">
        <f t="shared" si="1314"/>
        <v>22800</v>
      </c>
      <c r="HV116" s="202">
        <f t="shared" si="1315"/>
        <v>0</v>
      </c>
      <c r="HY116" s="232"/>
      <c r="HZ116" s="171"/>
      <c r="IA116" s="212"/>
      <c r="IB116" s="252"/>
      <c r="IC116" s="207"/>
      <c r="ID116" s="229"/>
      <c r="IE116" s="209"/>
      <c r="IF116" s="209" t="e">
        <f t="shared" si="764"/>
        <v>#N/A</v>
      </c>
      <c r="IG116" s="199" t="e">
        <f t="shared" si="765"/>
        <v>#N/A</v>
      </c>
      <c r="IH116" s="200" t="e">
        <f t="shared" si="766"/>
        <v>#N/A</v>
      </c>
      <c r="II116" s="200">
        <f t="shared" si="767"/>
        <v>0</v>
      </c>
      <c r="IJ116" s="200">
        <f t="shared" si="768"/>
        <v>0</v>
      </c>
      <c r="IK116" s="200" t="e">
        <f t="shared" si="769"/>
        <v>#N/A</v>
      </c>
      <c r="IL116" s="210">
        <f t="shared" si="770"/>
        <v>0</v>
      </c>
      <c r="IM116" s="202">
        <f t="shared" si="771"/>
        <v>0</v>
      </c>
      <c r="IP116" s="232"/>
      <c r="IQ116" s="171"/>
      <c r="IR116" s="212"/>
      <c r="IS116" s="252"/>
      <c r="IT116" s="207"/>
      <c r="IU116" s="229"/>
      <c r="IV116" s="209"/>
      <c r="IW116" s="209" t="e">
        <f t="shared" si="772"/>
        <v>#N/A</v>
      </c>
      <c r="IX116" s="199" t="e">
        <f t="shared" si="773"/>
        <v>#N/A</v>
      </c>
      <c r="IY116" s="200" t="e">
        <f t="shared" si="774"/>
        <v>#N/A</v>
      </c>
      <c r="IZ116" s="200">
        <f t="shared" si="775"/>
        <v>0</v>
      </c>
      <c r="JA116" s="200">
        <f t="shared" si="776"/>
        <v>0</v>
      </c>
      <c r="JB116" s="200" t="e">
        <f t="shared" si="777"/>
        <v>#N/A</v>
      </c>
      <c r="JC116" s="210">
        <f t="shared" si="778"/>
        <v>0</v>
      </c>
      <c r="JD116" s="202">
        <f t="shared" si="779"/>
        <v>0</v>
      </c>
      <c r="JG116" s="232"/>
      <c r="JH116" s="171"/>
      <c r="JI116" s="212"/>
      <c r="JJ116" s="252"/>
      <c r="JK116" s="207"/>
      <c r="JL116" s="229"/>
      <c r="JM116" s="209"/>
      <c r="JN116" s="209" t="e">
        <f t="shared" si="780"/>
        <v>#N/A</v>
      </c>
      <c r="JO116" s="199" t="e">
        <f t="shared" si="781"/>
        <v>#N/A</v>
      </c>
      <c r="JP116" s="200" t="e">
        <f t="shared" si="782"/>
        <v>#N/A</v>
      </c>
      <c r="JQ116" s="200">
        <f t="shared" si="783"/>
        <v>0</v>
      </c>
      <c r="JR116" s="200">
        <f t="shared" si="784"/>
        <v>0</v>
      </c>
      <c r="JS116" s="200" t="e">
        <f t="shared" si="785"/>
        <v>#N/A</v>
      </c>
      <c r="JT116" s="210">
        <f t="shared" si="786"/>
        <v>0</v>
      </c>
      <c r="JU116" s="202">
        <f t="shared" si="787"/>
        <v>0</v>
      </c>
      <c r="JX116" s="232"/>
      <c r="JY116" s="171"/>
      <c r="JZ116" s="212"/>
      <c r="KA116" s="252"/>
      <c r="KB116" s="207"/>
      <c r="KC116" s="229"/>
      <c r="KD116" s="209"/>
      <c r="KE116" s="209" t="e">
        <f t="shared" si="788"/>
        <v>#N/A</v>
      </c>
      <c r="KF116" s="199" t="e">
        <f t="shared" si="789"/>
        <v>#N/A</v>
      </c>
      <c r="KG116" s="200" t="e">
        <f t="shared" si="790"/>
        <v>#N/A</v>
      </c>
      <c r="KH116" s="200">
        <f t="shared" si="791"/>
        <v>0</v>
      </c>
      <c r="KI116" s="200">
        <f t="shared" si="792"/>
        <v>0</v>
      </c>
      <c r="KJ116" s="200" t="e">
        <f t="shared" si="793"/>
        <v>#N/A</v>
      </c>
      <c r="KK116" s="210">
        <f t="shared" si="794"/>
        <v>0</v>
      </c>
      <c r="KL116" s="202">
        <f t="shared" si="795"/>
        <v>0</v>
      </c>
      <c r="KO116" s="232"/>
      <c r="KP116" s="171"/>
      <c r="KQ116" s="212"/>
      <c r="KR116" s="252"/>
      <c r="KS116" s="207"/>
      <c r="KT116" s="229"/>
      <c r="KU116" s="209"/>
      <c r="KV116" s="209" t="e">
        <f t="shared" si="796"/>
        <v>#N/A</v>
      </c>
      <c r="KW116" s="199" t="e">
        <f t="shared" si="797"/>
        <v>#N/A</v>
      </c>
      <c r="KX116" s="200" t="e">
        <f t="shared" si="798"/>
        <v>#N/A</v>
      </c>
      <c r="KY116" s="200">
        <f t="shared" si="799"/>
        <v>0</v>
      </c>
      <c r="KZ116" s="200">
        <f t="shared" si="800"/>
        <v>0</v>
      </c>
      <c r="LA116" s="200" t="e">
        <f t="shared" si="801"/>
        <v>#N/A</v>
      </c>
      <c r="LB116" s="210">
        <f t="shared" si="802"/>
        <v>0</v>
      </c>
      <c r="LC116" s="202">
        <f t="shared" si="803"/>
        <v>0</v>
      </c>
      <c r="LF116" s="232"/>
      <c r="LG116" s="171"/>
      <c r="LH116" s="212"/>
      <c r="LI116" s="252"/>
      <c r="LJ116" s="207"/>
      <c r="LK116" s="229"/>
      <c r="LL116" s="209"/>
      <c r="LM116" s="209" t="e">
        <f t="shared" si="804"/>
        <v>#N/A</v>
      </c>
      <c r="LN116" s="199" t="e">
        <f t="shared" si="805"/>
        <v>#N/A</v>
      </c>
      <c r="LO116" s="200" t="e">
        <f t="shared" si="806"/>
        <v>#N/A</v>
      </c>
      <c r="LP116" s="200">
        <f t="shared" si="807"/>
        <v>0</v>
      </c>
      <c r="LQ116" s="200">
        <f t="shared" si="808"/>
        <v>0</v>
      </c>
      <c r="LR116" s="200" t="e">
        <f t="shared" si="809"/>
        <v>#N/A</v>
      </c>
      <c r="LS116" s="210">
        <f t="shared" si="810"/>
        <v>0</v>
      </c>
      <c r="LT116" s="202">
        <f t="shared" si="811"/>
        <v>0</v>
      </c>
      <c r="LW116" s="232"/>
      <c r="LX116" s="171"/>
      <c r="LY116" s="212"/>
      <c r="LZ116" s="252"/>
      <c r="MA116" s="207"/>
      <c r="MB116" s="229"/>
      <c r="MC116" s="209"/>
      <c r="MD116" s="209" t="e">
        <f t="shared" si="812"/>
        <v>#N/A</v>
      </c>
      <c r="ME116" s="199" t="e">
        <f t="shared" si="813"/>
        <v>#N/A</v>
      </c>
      <c r="MF116" s="200" t="e">
        <f t="shared" si="814"/>
        <v>#N/A</v>
      </c>
      <c r="MG116" s="200">
        <f t="shared" si="815"/>
        <v>0</v>
      </c>
      <c r="MH116" s="200">
        <f t="shared" si="816"/>
        <v>0</v>
      </c>
      <c r="MI116" s="200" t="e">
        <f t="shared" si="817"/>
        <v>#N/A</v>
      </c>
      <c r="MJ116" s="210">
        <f t="shared" si="818"/>
        <v>0</v>
      </c>
      <c r="MK116" s="202">
        <f t="shared" si="819"/>
        <v>0</v>
      </c>
      <c r="MN116" s="232"/>
      <c r="MO116" s="171"/>
      <c r="MP116" s="212"/>
      <c r="MQ116" s="252"/>
      <c r="MR116" s="207"/>
      <c r="MS116" s="229"/>
      <c r="MT116" s="209"/>
      <c r="MU116" s="209" t="e">
        <f t="shared" si="820"/>
        <v>#N/A</v>
      </c>
      <c r="MV116" s="199" t="e">
        <f t="shared" si="821"/>
        <v>#N/A</v>
      </c>
      <c r="MW116" s="200" t="e">
        <f t="shared" si="822"/>
        <v>#N/A</v>
      </c>
      <c r="MX116" s="200">
        <f t="shared" si="823"/>
        <v>0</v>
      </c>
      <c r="MY116" s="200">
        <f t="shared" si="824"/>
        <v>0</v>
      </c>
      <c r="MZ116" s="200" t="e">
        <f t="shared" si="825"/>
        <v>#N/A</v>
      </c>
      <c r="NA116" s="210">
        <f t="shared" si="826"/>
        <v>0</v>
      </c>
      <c r="NB116" s="202">
        <f t="shared" si="827"/>
        <v>0</v>
      </c>
      <c r="NE116" s="232"/>
      <c r="NF116" s="171"/>
      <c r="NG116" s="212"/>
      <c r="NH116" s="252"/>
      <c r="NI116" s="207"/>
      <c r="NJ116" s="229"/>
      <c r="NK116" s="209"/>
      <c r="NL116" s="209" t="e">
        <f t="shared" si="828"/>
        <v>#N/A</v>
      </c>
      <c r="NM116" s="199" t="e">
        <f t="shared" si="829"/>
        <v>#N/A</v>
      </c>
      <c r="NN116" s="200" t="e">
        <f t="shared" si="830"/>
        <v>#N/A</v>
      </c>
      <c r="NO116" s="200">
        <f t="shared" si="831"/>
        <v>0</v>
      </c>
      <c r="NP116" s="200">
        <f t="shared" si="832"/>
        <v>0</v>
      </c>
      <c r="NQ116" s="200" t="e">
        <f t="shared" si="833"/>
        <v>#N/A</v>
      </c>
      <c r="NR116" s="210">
        <f t="shared" si="834"/>
        <v>0</v>
      </c>
      <c r="NS116" s="202">
        <f t="shared" si="835"/>
        <v>0</v>
      </c>
      <c r="NV116" s="232"/>
      <c r="NW116" s="171"/>
      <c r="NX116" s="212"/>
      <c r="NY116" s="252"/>
      <c r="NZ116" s="207"/>
      <c r="OA116" s="229"/>
      <c r="OB116" s="209"/>
      <c r="OC116" s="209" t="e">
        <f t="shared" si="836"/>
        <v>#N/A</v>
      </c>
      <c r="OD116" s="199" t="e">
        <f t="shared" si="837"/>
        <v>#N/A</v>
      </c>
      <c r="OE116" s="200" t="e">
        <f t="shared" si="838"/>
        <v>#N/A</v>
      </c>
      <c r="OF116" s="200">
        <f t="shared" si="839"/>
        <v>0</v>
      </c>
      <c r="OG116" s="200">
        <f t="shared" si="840"/>
        <v>0</v>
      </c>
      <c r="OH116" s="200" t="e">
        <f t="shared" si="841"/>
        <v>#N/A</v>
      </c>
      <c r="OI116" s="210">
        <f t="shared" si="842"/>
        <v>0</v>
      </c>
      <c r="OJ116" s="202">
        <f t="shared" si="843"/>
        <v>0</v>
      </c>
      <c r="OM116" s="232"/>
      <c r="ON116" s="171"/>
      <c r="OO116" s="212"/>
      <c r="OP116" s="252"/>
      <c r="OQ116" s="207"/>
      <c r="OR116" s="229"/>
      <c r="OS116" s="209"/>
      <c r="OT116" s="209" t="e">
        <f t="shared" si="844"/>
        <v>#N/A</v>
      </c>
      <c r="OU116" s="199" t="e">
        <f t="shared" si="845"/>
        <v>#N/A</v>
      </c>
      <c r="OV116" s="200" t="e">
        <f t="shared" si="846"/>
        <v>#N/A</v>
      </c>
      <c r="OW116" s="200">
        <f t="shared" si="847"/>
        <v>0</v>
      </c>
      <c r="OX116" s="200">
        <f t="shared" si="848"/>
        <v>0</v>
      </c>
      <c r="OY116" s="200" t="e">
        <f t="shared" si="849"/>
        <v>#N/A</v>
      </c>
      <c r="OZ116" s="210">
        <f t="shared" si="850"/>
        <v>0</v>
      </c>
      <c r="PA116" s="202">
        <f t="shared" si="851"/>
        <v>0</v>
      </c>
      <c r="PD116" s="232"/>
      <c r="PE116" s="171"/>
      <c r="PF116" s="212"/>
      <c r="PG116" s="252"/>
      <c r="PH116" s="207"/>
      <c r="PI116" s="229"/>
      <c r="PJ116" s="209"/>
      <c r="PK116" s="209" t="e">
        <f t="shared" si="852"/>
        <v>#N/A</v>
      </c>
      <c r="PL116" s="199" t="e">
        <f t="shared" si="853"/>
        <v>#N/A</v>
      </c>
      <c r="PM116" s="200" t="e">
        <f t="shared" si="854"/>
        <v>#N/A</v>
      </c>
      <c r="PN116" s="200">
        <f t="shared" si="855"/>
        <v>0</v>
      </c>
      <c r="PO116" s="200">
        <f t="shared" si="856"/>
        <v>0</v>
      </c>
      <c r="PP116" s="200" t="e">
        <f t="shared" si="857"/>
        <v>#N/A</v>
      </c>
      <c r="PQ116" s="210">
        <f t="shared" si="858"/>
        <v>0</v>
      </c>
      <c r="PR116" s="202">
        <f t="shared" si="859"/>
        <v>0</v>
      </c>
      <c r="PU116" s="232"/>
      <c r="PV116" s="171"/>
      <c r="PW116" s="212"/>
      <c r="PX116" s="252"/>
      <c r="PY116" s="207"/>
      <c r="PZ116" s="229"/>
      <c r="QA116" s="209"/>
      <c r="QB116" s="209" t="e">
        <f t="shared" si="860"/>
        <v>#N/A</v>
      </c>
      <c r="QC116" s="199" t="e">
        <f t="shared" si="861"/>
        <v>#N/A</v>
      </c>
      <c r="QD116" s="200" t="e">
        <f t="shared" si="862"/>
        <v>#N/A</v>
      </c>
      <c r="QE116" s="200">
        <f t="shared" si="863"/>
        <v>0</v>
      </c>
      <c r="QF116" s="200">
        <f t="shared" si="864"/>
        <v>0</v>
      </c>
      <c r="QG116" s="200" t="e">
        <f t="shared" si="865"/>
        <v>#N/A</v>
      </c>
      <c r="QH116" s="210">
        <f t="shared" si="866"/>
        <v>0</v>
      </c>
      <c r="QI116" s="202">
        <f t="shared" si="867"/>
        <v>0</v>
      </c>
      <c r="QL116" s="232"/>
      <c r="QM116" s="171"/>
      <c r="QN116" s="212"/>
      <c r="QO116" s="252"/>
      <c r="QP116" s="207"/>
      <c r="QQ116" s="229"/>
      <c r="QR116" s="209"/>
      <c r="QS116" s="209" t="e">
        <f t="shared" si="868"/>
        <v>#N/A</v>
      </c>
      <c r="QT116" s="199" t="e">
        <f t="shared" si="869"/>
        <v>#N/A</v>
      </c>
      <c r="QU116" s="200" t="e">
        <f t="shared" si="870"/>
        <v>#N/A</v>
      </c>
      <c r="QV116" s="200">
        <f t="shared" si="871"/>
        <v>0</v>
      </c>
      <c r="QW116" s="200">
        <f t="shared" si="872"/>
        <v>0</v>
      </c>
      <c r="QX116" s="200" t="e">
        <f t="shared" si="873"/>
        <v>#N/A</v>
      </c>
      <c r="QY116" s="210">
        <f t="shared" si="874"/>
        <v>0</v>
      </c>
      <c r="QZ116" s="202">
        <f t="shared" si="875"/>
        <v>0</v>
      </c>
      <c r="RC116" s="232"/>
      <c r="RD116" s="171"/>
      <c r="RE116" s="212"/>
      <c r="RF116" s="252"/>
      <c r="RG116" s="207"/>
      <c r="RH116" s="229"/>
      <c r="RI116" s="209"/>
      <c r="RJ116" s="209" t="e">
        <f t="shared" si="876"/>
        <v>#N/A</v>
      </c>
      <c r="RK116" s="199" t="e">
        <f t="shared" si="877"/>
        <v>#N/A</v>
      </c>
      <c r="RL116" s="200" t="e">
        <f t="shared" si="878"/>
        <v>#N/A</v>
      </c>
      <c r="RM116" s="200">
        <f t="shared" si="879"/>
        <v>0</v>
      </c>
      <c r="RN116" s="200">
        <f t="shared" si="880"/>
        <v>0</v>
      </c>
      <c r="RO116" s="200" t="e">
        <f t="shared" si="881"/>
        <v>#N/A</v>
      </c>
      <c r="RP116" s="210">
        <f t="shared" si="882"/>
        <v>0</v>
      </c>
      <c r="RQ116" s="202">
        <f t="shared" si="883"/>
        <v>0</v>
      </c>
      <c r="RT116" s="232"/>
      <c r="RU116" s="171"/>
      <c r="RV116" s="212"/>
      <c r="RW116" s="252"/>
      <c r="RX116" s="207"/>
      <c r="RY116" s="229"/>
      <c r="RZ116" s="209"/>
      <c r="SA116" s="209" t="e">
        <f t="shared" si="884"/>
        <v>#N/A</v>
      </c>
      <c r="SB116" s="199" t="e">
        <f t="shared" si="885"/>
        <v>#N/A</v>
      </c>
      <c r="SC116" s="200" t="e">
        <f t="shared" si="886"/>
        <v>#N/A</v>
      </c>
      <c r="SD116" s="200">
        <f t="shared" si="887"/>
        <v>0</v>
      </c>
      <c r="SE116" s="200">
        <f t="shared" si="888"/>
        <v>0</v>
      </c>
      <c r="SF116" s="200" t="e">
        <f t="shared" si="889"/>
        <v>#N/A</v>
      </c>
      <c r="SG116" s="210">
        <f t="shared" si="890"/>
        <v>0</v>
      </c>
      <c r="SH116" s="202">
        <f t="shared" si="891"/>
        <v>0</v>
      </c>
      <c r="SK116" s="232"/>
      <c r="SL116" s="171"/>
      <c r="SM116" s="212"/>
      <c r="SN116" s="252"/>
      <c r="SO116" s="207"/>
      <c r="SP116" s="229"/>
      <c r="SQ116" s="209"/>
      <c r="SR116" s="209" t="e">
        <f t="shared" si="892"/>
        <v>#N/A</v>
      </c>
      <c r="SS116" s="199" t="e">
        <f t="shared" si="893"/>
        <v>#N/A</v>
      </c>
      <c r="ST116" s="200" t="e">
        <f t="shared" si="894"/>
        <v>#N/A</v>
      </c>
      <c r="SU116" s="200">
        <f t="shared" si="895"/>
        <v>0</v>
      </c>
      <c r="SV116" s="200">
        <f t="shared" si="896"/>
        <v>0</v>
      </c>
      <c r="SW116" s="200" t="e">
        <f t="shared" si="897"/>
        <v>#N/A</v>
      </c>
      <c r="SX116" s="210">
        <f t="shared" si="898"/>
        <v>0</v>
      </c>
      <c r="SY116" s="202">
        <f t="shared" si="899"/>
        <v>0</v>
      </c>
    </row>
    <row r="117" spans="2:519" ht="84" customHeight="1" thickTop="1" thickBot="1">
      <c r="B117" s="203" t="s">
        <v>215</v>
      </c>
      <c r="C117" s="232" t="s">
        <v>346</v>
      </c>
      <c r="D117" s="171" t="s">
        <v>347</v>
      </c>
      <c r="E117" s="212" t="s">
        <v>144</v>
      </c>
      <c r="F117" s="250">
        <v>1</v>
      </c>
      <c r="G117" s="207">
        <v>0</v>
      </c>
      <c r="H117" s="229">
        <f t="shared" si="1316"/>
        <v>0</v>
      </c>
      <c r="I117" s="646"/>
      <c r="L117" s="375" t="s">
        <v>215</v>
      </c>
      <c r="M117" s="405" t="s">
        <v>346</v>
      </c>
      <c r="N117" s="415" t="s">
        <v>347</v>
      </c>
      <c r="O117" s="383" t="s">
        <v>144</v>
      </c>
      <c r="P117" s="427">
        <v>1</v>
      </c>
      <c r="Q117" s="380">
        <v>45000</v>
      </c>
      <c r="R117" s="402">
        <f t="shared" si="1317"/>
        <v>45000</v>
      </c>
      <c r="S117" s="162">
        <f t="shared" si="1217"/>
        <v>1</v>
      </c>
      <c r="T117" s="190">
        <f t="shared" si="756"/>
        <v>1</v>
      </c>
      <c r="U117" s="190">
        <f t="shared" si="763"/>
        <v>1</v>
      </c>
      <c r="V117" s="190">
        <f t="shared" si="757"/>
        <v>1</v>
      </c>
      <c r="W117" s="190">
        <f t="shared" si="758"/>
        <v>1</v>
      </c>
      <c r="X117" s="200">
        <f t="shared" si="759"/>
        <v>1</v>
      </c>
      <c r="Y117" s="210">
        <f t="shared" si="760"/>
        <v>45000</v>
      </c>
      <c r="Z117" s="202">
        <f t="shared" si="761"/>
        <v>0</v>
      </c>
      <c r="AA117" s="185"/>
      <c r="AB117" s="185"/>
      <c r="AC117" s="375" t="s">
        <v>215</v>
      </c>
      <c r="AD117" s="405" t="s">
        <v>346</v>
      </c>
      <c r="AE117" s="415" t="s">
        <v>347</v>
      </c>
      <c r="AF117" s="383" t="s">
        <v>144</v>
      </c>
      <c r="AG117" s="427">
        <v>1</v>
      </c>
      <c r="AH117" s="450">
        <v>34113</v>
      </c>
      <c r="AI117" s="402">
        <f t="shared" si="1318"/>
        <v>34113</v>
      </c>
      <c r="AJ117" s="162">
        <f t="shared" si="1218"/>
        <v>1</v>
      </c>
      <c r="AK117" s="190">
        <f t="shared" si="1219"/>
        <v>1</v>
      </c>
      <c r="AL117" s="190">
        <f t="shared" si="1220"/>
        <v>1</v>
      </c>
      <c r="AM117" s="190">
        <f t="shared" si="1221"/>
        <v>1</v>
      </c>
      <c r="AN117" s="190">
        <f t="shared" si="1222"/>
        <v>1</v>
      </c>
      <c r="AO117" s="200">
        <f t="shared" si="1223"/>
        <v>1</v>
      </c>
      <c r="AP117" s="210">
        <f t="shared" si="1224"/>
        <v>34113</v>
      </c>
      <c r="AQ117" s="202">
        <f t="shared" si="1225"/>
        <v>0</v>
      </c>
      <c r="AR117" s="185"/>
      <c r="AS117" s="185"/>
      <c r="AT117" s="461" t="s">
        <v>215</v>
      </c>
      <c r="AU117" s="481" t="s">
        <v>346</v>
      </c>
      <c r="AV117" s="171" t="s">
        <v>347</v>
      </c>
      <c r="AW117" s="453" t="s">
        <v>144</v>
      </c>
      <c r="AX117" s="458">
        <v>1</v>
      </c>
      <c r="AY117" s="455">
        <v>123000</v>
      </c>
      <c r="AZ117" s="466">
        <f t="shared" si="1319"/>
        <v>123000</v>
      </c>
      <c r="BA117" s="162">
        <f t="shared" si="1226"/>
        <v>1</v>
      </c>
      <c r="BB117" s="190">
        <f t="shared" si="1227"/>
        <v>1</v>
      </c>
      <c r="BC117" s="190">
        <f t="shared" si="1228"/>
        <v>1</v>
      </c>
      <c r="BD117" s="190">
        <f t="shared" si="1229"/>
        <v>1</v>
      </c>
      <c r="BE117" s="190">
        <f t="shared" si="1230"/>
        <v>1</v>
      </c>
      <c r="BF117" s="200">
        <f t="shared" si="1231"/>
        <v>1</v>
      </c>
      <c r="BG117" s="210">
        <f t="shared" si="1232"/>
        <v>123000</v>
      </c>
      <c r="BH117" s="202">
        <f t="shared" si="1233"/>
        <v>0</v>
      </c>
      <c r="BK117" s="461" t="s">
        <v>215</v>
      </c>
      <c r="BL117" s="540" t="s">
        <v>346</v>
      </c>
      <c r="BM117" s="545" t="s">
        <v>347</v>
      </c>
      <c r="BN117" s="383" t="s">
        <v>144</v>
      </c>
      <c r="BO117" s="427">
        <v>1</v>
      </c>
      <c r="BP117" s="380">
        <v>135504.15</v>
      </c>
      <c r="BQ117" s="537">
        <f t="shared" si="1234"/>
        <v>135504.15</v>
      </c>
      <c r="BR117" s="162">
        <f t="shared" si="1235"/>
        <v>1</v>
      </c>
      <c r="BS117" s="190">
        <f t="shared" si="1236"/>
        <v>1</v>
      </c>
      <c r="BT117" s="190">
        <f t="shared" si="1237"/>
        <v>1</v>
      </c>
      <c r="BU117" s="190">
        <f t="shared" si="1238"/>
        <v>1</v>
      </c>
      <c r="BV117" s="190">
        <f t="shared" si="1239"/>
        <v>1</v>
      </c>
      <c r="BW117" s="200">
        <f t="shared" si="1240"/>
        <v>1</v>
      </c>
      <c r="BX117" s="210">
        <f t="shared" si="1241"/>
        <v>135504</v>
      </c>
      <c r="BY117" s="202">
        <f t="shared" si="1242"/>
        <v>0.14999999999417923</v>
      </c>
      <c r="CB117" s="461" t="s">
        <v>215</v>
      </c>
      <c r="CC117" s="540" t="s">
        <v>346</v>
      </c>
      <c r="CD117" s="545" t="s">
        <v>347</v>
      </c>
      <c r="CE117" s="383" t="s">
        <v>144</v>
      </c>
      <c r="CF117" s="427">
        <v>1</v>
      </c>
      <c r="CG117" s="380">
        <v>42000</v>
      </c>
      <c r="CH117" s="537">
        <f t="shared" si="1320"/>
        <v>42000</v>
      </c>
      <c r="CI117" s="162">
        <f t="shared" si="1243"/>
        <v>1</v>
      </c>
      <c r="CJ117" s="190">
        <f t="shared" si="1244"/>
        <v>1</v>
      </c>
      <c r="CK117" s="190">
        <f t="shared" si="1245"/>
        <v>1</v>
      </c>
      <c r="CL117" s="190">
        <f t="shared" si="1246"/>
        <v>1</v>
      </c>
      <c r="CM117" s="190">
        <f t="shared" si="1247"/>
        <v>1</v>
      </c>
      <c r="CN117" s="200">
        <f t="shared" si="1248"/>
        <v>1</v>
      </c>
      <c r="CO117" s="210">
        <f t="shared" si="1249"/>
        <v>42000</v>
      </c>
      <c r="CP117" s="202">
        <f t="shared" si="1250"/>
        <v>0</v>
      </c>
      <c r="CS117" s="461" t="s">
        <v>215</v>
      </c>
      <c r="CT117" s="540" t="s">
        <v>346</v>
      </c>
      <c r="CU117" s="545" t="s">
        <v>347</v>
      </c>
      <c r="CV117" s="383" t="s">
        <v>144</v>
      </c>
      <c r="CW117" s="427">
        <v>1</v>
      </c>
      <c r="CX117" s="565">
        <v>49521</v>
      </c>
      <c r="CY117" s="537">
        <f t="shared" si="1321"/>
        <v>49521</v>
      </c>
      <c r="CZ117" s="162">
        <f t="shared" si="1251"/>
        <v>1</v>
      </c>
      <c r="DA117" s="190">
        <f t="shared" si="1252"/>
        <v>1</v>
      </c>
      <c r="DB117" s="190">
        <f t="shared" si="1253"/>
        <v>1</v>
      </c>
      <c r="DC117" s="190">
        <f t="shared" si="1254"/>
        <v>1</v>
      </c>
      <c r="DD117" s="190">
        <f t="shared" si="1255"/>
        <v>1</v>
      </c>
      <c r="DE117" s="200">
        <f t="shared" si="1256"/>
        <v>1</v>
      </c>
      <c r="DF117" s="210">
        <f t="shared" si="1257"/>
        <v>49521</v>
      </c>
      <c r="DG117" s="202">
        <f t="shared" si="1258"/>
        <v>0</v>
      </c>
      <c r="DJ117" s="461" t="s">
        <v>215</v>
      </c>
      <c r="DK117" s="540" t="s">
        <v>346</v>
      </c>
      <c r="DL117" s="545" t="s">
        <v>347</v>
      </c>
      <c r="DM117" s="383" t="s">
        <v>144</v>
      </c>
      <c r="DN117" s="427">
        <v>1</v>
      </c>
      <c r="DO117" s="380">
        <v>47460</v>
      </c>
      <c r="DP117" s="537">
        <f t="shared" si="1322"/>
        <v>47460</v>
      </c>
      <c r="DQ117" s="162">
        <f t="shared" si="1259"/>
        <v>1</v>
      </c>
      <c r="DR117" s="190">
        <f t="shared" si="1260"/>
        <v>1</v>
      </c>
      <c r="DS117" s="190">
        <f t="shared" si="1261"/>
        <v>1</v>
      </c>
      <c r="DT117" s="190">
        <f t="shared" si="1262"/>
        <v>1</v>
      </c>
      <c r="DU117" s="190">
        <f t="shared" si="1263"/>
        <v>1</v>
      </c>
      <c r="DV117" s="200">
        <f t="shared" si="1264"/>
        <v>1</v>
      </c>
      <c r="DW117" s="210">
        <f t="shared" si="1265"/>
        <v>47460</v>
      </c>
      <c r="DX117" s="202">
        <f t="shared" si="1266"/>
        <v>0</v>
      </c>
      <c r="EA117" s="461" t="s">
        <v>215</v>
      </c>
      <c r="EB117" s="540" t="s">
        <v>346</v>
      </c>
      <c r="EC117" s="545" t="s">
        <v>347</v>
      </c>
      <c r="ED117" s="383" t="s">
        <v>144</v>
      </c>
      <c r="EE117" s="427">
        <v>1</v>
      </c>
      <c r="EF117" s="380">
        <v>44000</v>
      </c>
      <c r="EG117" s="381">
        <f t="shared" si="762"/>
        <v>44000</v>
      </c>
      <c r="EH117" s="162">
        <f t="shared" si="1267"/>
        <v>1</v>
      </c>
      <c r="EI117" s="190">
        <f t="shared" si="1268"/>
        <v>1</v>
      </c>
      <c r="EJ117" s="190">
        <f t="shared" si="1269"/>
        <v>1</v>
      </c>
      <c r="EK117" s="190">
        <f t="shared" si="1270"/>
        <v>1</v>
      </c>
      <c r="EL117" s="190">
        <f t="shared" si="1271"/>
        <v>1</v>
      </c>
      <c r="EM117" s="200">
        <f t="shared" si="1272"/>
        <v>1</v>
      </c>
      <c r="EN117" s="210">
        <f t="shared" si="1273"/>
        <v>44000</v>
      </c>
      <c r="EO117" s="202">
        <f t="shared" si="1274"/>
        <v>0</v>
      </c>
      <c r="ER117" s="461" t="s">
        <v>215</v>
      </c>
      <c r="ES117" s="540" t="s">
        <v>346</v>
      </c>
      <c r="ET117" s="545" t="s">
        <v>347</v>
      </c>
      <c r="EU117" s="383" t="s">
        <v>144</v>
      </c>
      <c r="EV117" s="427">
        <v>1</v>
      </c>
      <c r="EW117" s="380">
        <v>134830</v>
      </c>
      <c r="EX117" s="537">
        <f t="shared" si="1275"/>
        <v>134830</v>
      </c>
      <c r="EY117" s="162">
        <f t="shared" si="1276"/>
        <v>1</v>
      </c>
      <c r="EZ117" s="190">
        <f t="shared" si="1277"/>
        <v>1</v>
      </c>
      <c r="FA117" s="190">
        <f t="shared" si="1278"/>
        <v>1</v>
      </c>
      <c r="FB117" s="190">
        <f t="shared" si="1279"/>
        <v>1</v>
      </c>
      <c r="FC117" s="190">
        <f t="shared" si="1280"/>
        <v>1</v>
      </c>
      <c r="FD117" s="200">
        <f t="shared" si="1281"/>
        <v>1</v>
      </c>
      <c r="FE117" s="210">
        <f t="shared" si="1282"/>
        <v>134830</v>
      </c>
      <c r="FF117" s="202">
        <f t="shared" si="1283"/>
        <v>0</v>
      </c>
      <c r="FI117" s="461" t="s">
        <v>215</v>
      </c>
      <c r="FJ117" s="540" t="s">
        <v>346</v>
      </c>
      <c r="FK117" s="545" t="s">
        <v>347</v>
      </c>
      <c r="FL117" s="383" t="s">
        <v>144</v>
      </c>
      <c r="FM117" s="427">
        <v>1</v>
      </c>
      <c r="FN117" s="380">
        <v>33428</v>
      </c>
      <c r="FO117" s="537">
        <f t="shared" si="1323"/>
        <v>33428</v>
      </c>
      <c r="FP117" s="162">
        <f t="shared" si="1284"/>
        <v>1</v>
      </c>
      <c r="FQ117" s="190">
        <f t="shared" si="1285"/>
        <v>1</v>
      </c>
      <c r="FR117" s="190">
        <f t="shared" si="1286"/>
        <v>1</v>
      </c>
      <c r="FS117" s="190">
        <f t="shared" si="1287"/>
        <v>1</v>
      </c>
      <c r="FT117" s="190">
        <f t="shared" si="1288"/>
        <v>1</v>
      </c>
      <c r="FU117" s="200">
        <f t="shared" si="1289"/>
        <v>1</v>
      </c>
      <c r="FV117" s="210">
        <f t="shared" si="1290"/>
        <v>33428</v>
      </c>
      <c r="FW117" s="202">
        <f t="shared" si="1291"/>
        <v>0</v>
      </c>
      <c r="FZ117" s="461" t="s">
        <v>215</v>
      </c>
      <c r="GA117" s="540" t="s">
        <v>346</v>
      </c>
      <c r="GB117" s="545" t="s">
        <v>347</v>
      </c>
      <c r="GC117" s="383" t="s">
        <v>144</v>
      </c>
      <c r="GD117" s="427">
        <v>1</v>
      </c>
      <c r="GE117" s="582">
        <v>42145</v>
      </c>
      <c r="GF117" s="537">
        <f t="shared" si="1324"/>
        <v>42145</v>
      </c>
      <c r="GG117" s="162">
        <f t="shared" si="1292"/>
        <v>1</v>
      </c>
      <c r="GH117" s="190">
        <f t="shared" si="1293"/>
        <v>1</v>
      </c>
      <c r="GI117" s="190">
        <f t="shared" si="1294"/>
        <v>1</v>
      </c>
      <c r="GJ117" s="190">
        <f t="shared" si="1295"/>
        <v>1</v>
      </c>
      <c r="GK117" s="190">
        <f t="shared" si="1296"/>
        <v>1</v>
      </c>
      <c r="GL117" s="200">
        <f t="shared" si="1297"/>
        <v>1</v>
      </c>
      <c r="GM117" s="210">
        <f t="shared" si="1298"/>
        <v>42145</v>
      </c>
      <c r="GN117" s="202">
        <f t="shared" si="1299"/>
        <v>0</v>
      </c>
      <c r="GQ117" s="461" t="s">
        <v>215</v>
      </c>
      <c r="GR117" s="540" t="s">
        <v>346</v>
      </c>
      <c r="GS117" s="545" t="s">
        <v>347</v>
      </c>
      <c r="GT117" s="383" t="s">
        <v>144</v>
      </c>
      <c r="GU117" s="427">
        <v>1</v>
      </c>
      <c r="GV117" s="380">
        <v>28000</v>
      </c>
      <c r="GW117" s="537">
        <f t="shared" si="1325"/>
        <v>28000</v>
      </c>
      <c r="GX117" s="162">
        <f t="shared" si="1300"/>
        <v>1</v>
      </c>
      <c r="GY117" s="190">
        <f t="shared" si="1301"/>
        <v>1</v>
      </c>
      <c r="GZ117" s="190">
        <f t="shared" si="1302"/>
        <v>1</v>
      </c>
      <c r="HA117" s="190">
        <f t="shared" si="1303"/>
        <v>1</v>
      </c>
      <c r="HB117" s="190">
        <f t="shared" si="1304"/>
        <v>1</v>
      </c>
      <c r="HC117" s="200">
        <f t="shared" si="1305"/>
        <v>1</v>
      </c>
      <c r="HD117" s="210">
        <f t="shared" si="1306"/>
        <v>28000</v>
      </c>
      <c r="HE117" s="202">
        <f t="shared" si="1307"/>
        <v>0</v>
      </c>
      <c r="HH117" s="461" t="s">
        <v>215</v>
      </c>
      <c r="HI117" s="540" t="s">
        <v>346</v>
      </c>
      <c r="HJ117" s="563" t="s">
        <v>347</v>
      </c>
      <c r="HK117" s="383" t="s">
        <v>144</v>
      </c>
      <c r="HL117" s="427">
        <v>1</v>
      </c>
      <c r="HM117" s="380">
        <v>34200</v>
      </c>
      <c r="HN117" s="537">
        <f t="shared" si="1326"/>
        <v>34200</v>
      </c>
      <c r="HO117" s="162">
        <f t="shared" si="1308"/>
        <v>1</v>
      </c>
      <c r="HP117" s="190">
        <f t="shared" si="1309"/>
        <v>1</v>
      </c>
      <c r="HQ117" s="190">
        <f t="shared" si="1310"/>
        <v>1</v>
      </c>
      <c r="HR117" s="190">
        <f t="shared" si="1311"/>
        <v>1</v>
      </c>
      <c r="HS117" s="190">
        <f t="shared" si="1312"/>
        <v>1</v>
      </c>
      <c r="HT117" s="200">
        <f t="shared" si="1313"/>
        <v>1</v>
      </c>
      <c r="HU117" s="210">
        <f t="shared" si="1314"/>
        <v>34200</v>
      </c>
      <c r="HV117" s="202">
        <f t="shared" si="1315"/>
        <v>0</v>
      </c>
      <c r="HY117" s="232"/>
      <c r="HZ117" s="171"/>
      <c r="IA117" s="212"/>
      <c r="IB117" s="251"/>
      <c r="IC117" s="207"/>
      <c r="ID117" s="229"/>
      <c r="IE117" s="209"/>
      <c r="IF117" s="209" t="e">
        <f t="shared" si="764"/>
        <v>#N/A</v>
      </c>
      <c r="IG117" s="199" t="e">
        <f t="shared" si="765"/>
        <v>#N/A</v>
      </c>
      <c r="IH117" s="200" t="e">
        <f t="shared" si="766"/>
        <v>#N/A</v>
      </c>
      <c r="II117" s="200">
        <f t="shared" si="767"/>
        <v>0</v>
      </c>
      <c r="IJ117" s="200">
        <f t="shared" si="768"/>
        <v>0</v>
      </c>
      <c r="IK117" s="200" t="e">
        <f t="shared" si="769"/>
        <v>#N/A</v>
      </c>
      <c r="IL117" s="210">
        <f t="shared" si="770"/>
        <v>0</v>
      </c>
      <c r="IM117" s="202">
        <f t="shared" si="771"/>
        <v>0</v>
      </c>
      <c r="IP117" s="232"/>
      <c r="IQ117" s="171"/>
      <c r="IR117" s="212"/>
      <c r="IS117" s="251"/>
      <c r="IT117" s="207"/>
      <c r="IU117" s="229"/>
      <c r="IV117" s="209"/>
      <c r="IW117" s="209" t="e">
        <f t="shared" si="772"/>
        <v>#N/A</v>
      </c>
      <c r="IX117" s="199" t="e">
        <f t="shared" si="773"/>
        <v>#N/A</v>
      </c>
      <c r="IY117" s="200" t="e">
        <f t="shared" si="774"/>
        <v>#N/A</v>
      </c>
      <c r="IZ117" s="200">
        <f t="shared" si="775"/>
        <v>0</v>
      </c>
      <c r="JA117" s="200">
        <f t="shared" si="776"/>
        <v>0</v>
      </c>
      <c r="JB117" s="200" t="e">
        <f t="shared" si="777"/>
        <v>#N/A</v>
      </c>
      <c r="JC117" s="210">
        <f t="shared" si="778"/>
        <v>0</v>
      </c>
      <c r="JD117" s="202">
        <f t="shared" si="779"/>
        <v>0</v>
      </c>
      <c r="JG117" s="232"/>
      <c r="JH117" s="171"/>
      <c r="JI117" s="212"/>
      <c r="JJ117" s="251"/>
      <c r="JK117" s="207"/>
      <c r="JL117" s="229"/>
      <c r="JM117" s="209"/>
      <c r="JN117" s="209" t="e">
        <f t="shared" si="780"/>
        <v>#N/A</v>
      </c>
      <c r="JO117" s="199" t="e">
        <f t="shared" si="781"/>
        <v>#N/A</v>
      </c>
      <c r="JP117" s="200" t="e">
        <f t="shared" si="782"/>
        <v>#N/A</v>
      </c>
      <c r="JQ117" s="200">
        <f t="shared" si="783"/>
        <v>0</v>
      </c>
      <c r="JR117" s="200">
        <f t="shared" si="784"/>
        <v>0</v>
      </c>
      <c r="JS117" s="200" t="e">
        <f t="shared" si="785"/>
        <v>#N/A</v>
      </c>
      <c r="JT117" s="210">
        <f t="shared" si="786"/>
        <v>0</v>
      </c>
      <c r="JU117" s="202">
        <f t="shared" si="787"/>
        <v>0</v>
      </c>
      <c r="JX117" s="232"/>
      <c r="JY117" s="171"/>
      <c r="JZ117" s="212"/>
      <c r="KA117" s="251"/>
      <c r="KB117" s="207"/>
      <c r="KC117" s="229"/>
      <c r="KD117" s="209"/>
      <c r="KE117" s="209" t="e">
        <f t="shared" si="788"/>
        <v>#N/A</v>
      </c>
      <c r="KF117" s="199" t="e">
        <f t="shared" si="789"/>
        <v>#N/A</v>
      </c>
      <c r="KG117" s="200" t="e">
        <f t="shared" si="790"/>
        <v>#N/A</v>
      </c>
      <c r="KH117" s="200">
        <f t="shared" si="791"/>
        <v>0</v>
      </c>
      <c r="KI117" s="200">
        <f t="shared" si="792"/>
        <v>0</v>
      </c>
      <c r="KJ117" s="200" t="e">
        <f t="shared" si="793"/>
        <v>#N/A</v>
      </c>
      <c r="KK117" s="210">
        <f t="shared" si="794"/>
        <v>0</v>
      </c>
      <c r="KL117" s="202">
        <f t="shared" si="795"/>
        <v>0</v>
      </c>
      <c r="KO117" s="232"/>
      <c r="KP117" s="171"/>
      <c r="KQ117" s="212"/>
      <c r="KR117" s="251"/>
      <c r="KS117" s="207"/>
      <c r="KT117" s="229"/>
      <c r="KU117" s="209"/>
      <c r="KV117" s="209" t="e">
        <f t="shared" si="796"/>
        <v>#N/A</v>
      </c>
      <c r="KW117" s="199" t="e">
        <f t="shared" si="797"/>
        <v>#N/A</v>
      </c>
      <c r="KX117" s="200" t="e">
        <f t="shared" si="798"/>
        <v>#N/A</v>
      </c>
      <c r="KY117" s="200">
        <f t="shared" si="799"/>
        <v>0</v>
      </c>
      <c r="KZ117" s="200">
        <f t="shared" si="800"/>
        <v>0</v>
      </c>
      <c r="LA117" s="200" t="e">
        <f t="shared" si="801"/>
        <v>#N/A</v>
      </c>
      <c r="LB117" s="210">
        <f t="shared" si="802"/>
        <v>0</v>
      </c>
      <c r="LC117" s="202">
        <f t="shared" si="803"/>
        <v>0</v>
      </c>
      <c r="LF117" s="232"/>
      <c r="LG117" s="171"/>
      <c r="LH117" s="212"/>
      <c r="LI117" s="251"/>
      <c r="LJ117" s="207"/>
      <c r="LK117" s="229"/>
      <c r="LL117" s="209"/>
      <c r="LM117" s="209" t="e">
        <f t="shared" si="804"/>
        <v>#N/A</v>
      </c>
      <c r="LN117" s="199" t="e">
        <f t="shared" si="805"/>
        <v>#N/A</v>
      </c>
      <c r="LO117" s="200" t="e">
        <f t="shared" si="806"/>
        <v>#N/A</v>
      </c>
      <c r="LP117" s="200">
        <f t="shared" si="807"/>
        <v>0</v>
      </c>
      <c r="LQ117" s="200">
        <f t="shared" si="808"/>
        <v>0</v>
      </c>
      <c r="LR117" s="200" t="e">
        <f t="shared" si="809"/>
        <v>#N/A</v>
      </c>
      <c r="LS117" s="210">
        <f t="shared" si="810"/>
        <v>0</v>
      </c>
      <c r="LT117" s="202">
        <f t="shared" si="811"/>
        <v>0</v>
      </c>
      <c r="LW117" s="232"/>
      <c r="LX117" s="171"/>
      <c r="LY117" s="212"/>
      <c r="LZ117" s="251"/>
      <c r="MA117" s="207"/>
      <c r="MB117" s="229"/>
      <c r="MC117" s="209"/>
      <c r="MD117" s="209" t="e">
        <f t="shared" si="812"/>
        <v>#N/A</v>
      </c>
      <c r="ME117" s="199" t="e">
        <f t="shared" si="813"/>
        <v>#N/A</v>
      </c>
      <c r="MF117" s="200" t="e">
        <f t="shared" si="814"/>
        <v>#N/A</v>
      </c>
      <c r="MG117" s="200">
        <f t="shared" si="815"/>
        <v>0</v>
      </c>
      <c r="MH117" s="200">
        <f t="shared" si="816"/>
        <v>0</v>
      </c>
      <c r="MI117" s="200" t="e">
        <f t="shared" si="817"/>
        <v>#N/A</v>
      </c>
      <c r="MJ117" s="210">
        <f t="shared" si="818"/>
        <v>0</v>
      </c>
      <c r="MK117" s="202">
        <f t="shared" si="819"/>
        <v>0</v>
      </c>
      <c r="MN117" s="232"/>
      <c r="MO117" s="171"/>
      <c r="MP117" s="212"/>
      <c r="MQ117" s="251"/>
      <c r="MR117" s="207"/>
      <c r="MS117" s="229"/>
      <c r="MT117" s="209"/>
      <c r="MU117" s="209" t="e">
        <f t="shared" si="820"/>
        <v>#N/A</v>
      </c>
      <c r="MV117" s="199" t="e">
        <f t="shared" si="821"/>
        <v>#N/A</v>
      </c>
      <c r="MW117" s="200" t="e">
        <f t="shared" si="822"/>
        <v>#N/A</v>
      </c>
      <c r="MX117" s="200">
        <f t="shared" si="823"/>
        <v>0</v>
      </c>
      <c r="MY117" s="200">
        <f t="shared" si="824"/>
        <v>0</v>
      </c>
      <c r="MZ117" s="200" t="e">
        <f t="shared" si="825"/>
        <v>#N/A</v>
      </c>
      <c r="NA117" s="210">
        <f t="shared" si="826"/>
        <v>0</v>
      </c>
      <c r="NB117" s="202">
        <f t="shared" si="827"/>
        <v>0</v>
      </c>
      <c r="NE117" s="232"/>
      <c r="NF117" s="171"/>
      <c r="NG117" s="212"/>
      <c r="NH117" s="251"/>
      <c r="NI117" s="207"/>
      <c r="NJ117" s="229"/>
      <c r="NK117" s="209"/>
      <c r="NL117" s="209" t="e">
        <f t="shared" si="828"/>
        <v>#N/A</v>
      </c>
      <c r="NM117" s="199" t="e">
        <f t="shared" si="829"/>
        <v>#N/A</v>
      </c>
      <c r="NN117" s="200" t="e">
        <f t="shared" si="830"/>
        <v>#N/A</v>
      </c>
      <c r="NO117" s="200">
        <f t="shared" si="831"/>
        <v>0</v>
      </c>
      <c r="NP117" s="200">
        <f t="shared" si="832"/>
        <v>0</v>
      </c>
      <c r="NQ117" s="200" t="e">
        <f t="shared" si="833"/>
        <v>#N/A</v>
      </c>
      <c r="NR117" s="210">
        <f t="shared" si="834"/>
        <v>0</v>
      </c>
      <c r="NS117" s="202">
        <f t="shared" si="835"/>
        <v>0</v>
      </c>
      <c r="NV117" s="232"/>
      <c r="NW117" s="171"/>
      <c r="NX117" s="212"/>
      <c r="NY117" s="251"/>
      <c r="NZ117" s="207"/>
      <c r="OA117" s="229"/>
      <c r="OB117" s="209"/>
      <c r="OC117" s="209" t="e">
        <f t="shared" si="836"/>
        <v>#N/A</v>
      </c>
      <c r="OD117" s="199" t="e">
        <f t="shared" si="837"/>
        <v>#N/A</v>
      </c>
      <c r="OE117" s="200" t="e">
        <f t="shared" si="838"/>
        <v>#N/A</v>
      </c>
      <c r="OF117" s="200">
        <f t="shared" si="839"/>
        <v>0</v>
      </c>
      <c r="OG117" s="200">
        <f t="shared" si="840"/>
        <v>0</v>
      </c>
      <c r="OH117" s="200" t="e">
        <f t="shared" si="841"/>
        <v>#N/A</v>
      </c>
      <c r="OI117" s="210">
        <f t="shared" si="842"/>
        <v>0</v>
      </c>
      <c r="OJ117" s="202">
        <f t="shared" si="843"/>
        <v>0</v>
      </c>
      <c r="OM117" s="232"/>
      <c r="ON117" s="171"/>
      <c r="OO117" s="212"/>
      <c r="OP117" s="251"/>
      <c r="OQ117" s="207"/>
      <c r="OR117" s="229"/>
      <c r="OS117" s="209"/>
      <c r="OT117" s="209" t="e">
        <f t="shared" si="844"/>
        <v>#N/A</v>
      </c>
      <c r="OU117" s="199" t="e">
        <f t="shared" si="845"/>
        <v>#N/A</v>
      </c>
      <c r="OV117" s="200" t="e">
        <f t="shared" si="846"/>
        <v>#N/A</v>
      </c>
      <c r="OW117" s="200">
        <f t="shared" si="847"/>
        <v>0</v>
      </c>
      <c r="OX117" s="200">
        <f t="shared" si="848"/>
        <v>0</v>
      </c>
      <c r="OY117" s="200" t="e">
        <f t="shared" si="849"/>
        <v>#N/A</v>
      </c>
      <c r="OZ117" s="210">
        <f t="shared" si="850"/>
        <v>0</v>
      </c>
      <c r="PA117" s="202">
        <f t="shared" si="851"/>
        <v>0</v>
      </c>
      <c r="PD117" s="232"/>
      <c r="PE117" s="171"/>
      <c r="PF117" s="212"/>
      <c r="PG117" s="251"/>
      <c r="PH117" s="207"/>
      <c r="PI117" s="229"/>
      <c r="PJ117" s="209"/>
      <c r="PK117" s="209" t="e">
        <f t="shared" si="852"/>
        <v>#N/A</v>
      </c>
      <c r="PL117" s="199" t="e">
        <f t="shared" si="853"/>
        <v>#N/A</v>
      </c>
      <c r="PM117" s="200" t="e">
        <f t="shared" si="854"/>
        <v>#N/A</v>
      </c>
      <c r="PN117" s="200">
        <f t="shared" si="855"/>
        <v>0</v>
      </c>
      <c r="PO117" s="200">
        <f t="shared" si="856"/>
        <v>0</v>
      </c>
      <c r="PP117" s="200" t="e">
        <f t="shared" si="857"/>
        <v>#N/A</v>
      </c>
      <c r="PQ117" s="210">
        <f t="shared" si="858"/>
        <v>0</v>
      </c>
      <c r="PR117" s="202">
        <f t="shared" si="859"/>
        <v>0</v>
      </c>
      <c r="PU117" s="232"/>
      <c r="PV117" s="171"/>
      <c r="PW117" s="212"/>
      <c r="PX117" s="251"/>
      <c r="PY117" s="207"/>
      <c r="PZ117" s="229"/>
      <c r="QA117" s="209"/>
      <c r="QB117" s="209" t="e">
        <f t="shared" si="860"/>
        <v>#N/A</v>
      </c>
      <c r="QC117" s="199" t="e">
        <f t="shared" si="861"/>
        <v>#N/A</v>
      </c>
      <c r="QD117" s="200" t="e">
        <f t="shared" si="862"/>
        <v>#N/A</v>
      </c>
      <c r="QE117" s="200">
        <f t="shared" si="863"/>
        <v>0</v>
      </c>
      <c r="QF117" s="200">
        <f t="shared" si="864"/>
        <v>0</v>
      </c>
      <c r="QG117" s="200" t="e">
        <f t="shared" si="865"/>
        <v>#N/A</v>
      </c>
      <c r="QH117" s="210">
        <f t="shared" si="866"/>
        <v>0</v>
      </c>
      <c r="QI117" s="202">
        <f t="shared" si="867"/>
        <v>0</v>
      </c>
      <c r="QL117" s="232"/>
      <c r="QM117" s="171"/>
      <c r="QN117" s="212"/>
      <c r="QO117" s="251"/>
      <c r="QP117" s="207"/>
      <c r="QQ117" s="229"/>
      <c r="QR117" s="209"/>
      <c r="QS117" s="209" t="e">
        <f t="shared" si="868"/>
        <v>#N/A</v>
      </c>
      <c r="QT117" s="199" t="e">
        <f t="shared" si="869"/>
        <v>#N/A</v>
      </c>
      <c r="QU117" s="200" t="e">
        <f t="shared" si="870"/>
        <v>#N/A</v>
      </c>
      <c r="QV117" s="200">
        <f t="shared" si="871"/>
        <v>0</v>
      </c>
      <c r="QW117" s="200">
        <f t="shared" si="872"/>
        <v>0</v>
      </c>
      <c r="QX117" s="200" t="e">
        <f t="shared" si="873"/>
        <v>#N/A</v>
      </c>
      <c r="QY117" s="210">
        <f t="shared" si="874"/>
        <v>0</v>
      </c>
      <c r="QZ117" s="202">
        <f t="shared" si="875"/>
        <v>0</v>
      </c>
      <c r="RC117" s="232"/>
      <c r="RD117" s="171"/>
      <c r="RE117" s="212"/>
      <c r="RF117" s="251"/>
      <c r="RG117" s="207"/>
      <c r="RH117" s="229"/>
      <c r="RI117" s="209"/>
      <c r="RJ117" s="209" t="e">
        <f t="shared" si="876"/>
        <v>#N/A</v>
      </c>
      <c r="RK117" s="199" t="e">
        <f t="shared" si="877"/>
        <v>#N/A</v>
      </c>
      <c r="RL117" s="200" t="e">
        <f t="shared" si="878"/>
        <v>#N/A</v>
      </c>
      <c r="RM117" s="200">
        <f t="shared" si="879"/>
        <v>0</v>
      </c>
      <c r="RN117" s="200">
        <f t="shared" si="880"/>
        <v>0</v>
      </c>
      <c r="RO117" s="200" t="e">
        <f t="shared" si="881"/>
        <v>#N/A</v>
      </c>
      <c r="RP117" s="210">
        <f t="shared" si="882"/>
        <v>0</v>
      </c>
      <c r="RQ117" s="202">
        <f t="shared" si="883"/>
        <v>0</v>
      </c>
      <c r="RT117" s="232"/>
      <c r="RU117" s="171"/>
      <c r="RV117" s="212"/>
      <c r="RW117" s="251"/>
      <c r="RX117" s="207"/>
      <c r="RY117" s="229"/>
      <c r="RZ117" s="209"/>
      <c r="SA117" s="209" t="e">
        <f t="shared" si="884"/>
        <v>#N/A</v>
      </c>
      <c r="SB117" s="199" t="e">
        <f t="shared" si="885"/>
        <v>#N/A</v>
      </c>
      <c r="SC117" s="200" t="e">
        <f t="shared" si="886"/>
        <v>#N/A</v>
      </c>
      <c r="SD117" s="200">
        <f t="shared" si="887"/>
        <v>0</v>
      </c>
      <c r="SE117" s="200">
        <f t="shared" si="888"/>
        <v>0</v>
      </c>
      <c r="SF117" s="200" t="e">
        <f t="shared" si="889"/>
        <v>#N/A</v>
      </c>
      <c r="SG117" s="210">
        <f t="shared" si="890"/>
        <v>0</v>
      </c>
      <c r="SH117" s="202">
        <f t="shared" si="891"/>
        <v>0</v>
      </c>
      <c r="SK117" s="232"/>
      <c r="SL117" s="171"/>
      <c r="SM117" s="212"/>
      <c r="SN117" s="251"/>
      <c r="SO117" s="207"/>
      <c r="SP117" s="229"/>
      <c r="SQ117" s="209"/>
      <c r="SR117" s="209" t="e">
        <f t="shared" si="892"/>
        <v>#N/A</v>
      </c>
      <c r="SS117" s="199" t="e">
        <f t="shared" si="893"/>
        <v>#N/A</v>
      </c>
      <c r="ST117" s="200" t="e">
        <f t="shared" si="894"/>
        <v>#N/A</v>
      </c>
      <c r="SU117" s="200">
        <f t="shared" si="895"/>
        <v>0</v>
      </c>
      <c r="SV117" s="200">
        <f t="shared" si="896"/>
        <v>0</v>
      </c>
      <c r="SW117" s="200" t="e">
        <f t="shared" si="897"/>
        <v>#N/A</v>
      </c>
      <c r="SX117" s="210">
        <f t="shared" si="898"/>
        <v>0</v>
      </c>
      <c r="SY117" s="202">
        <f t="shared" si="899"/>
        <v>0</v>
      </c>
    </row>
    <row r="118" spans="2:519" ht="17.25" thickTop="1" thickBot="1">
      <c r="B118" s="165"/>
      <c r="C118" s="174" t="s">
        <v>348</v>
      </c>
      <c r="D118" s="253" t="s">
        <v>349</v>
      </c>
      <c r="E118" s="214"/>
      <c r="F118" s="254"/>
      <c r="G118" s="215"/>
      <c r="H118" s="249"/>
      <c r="I118" s="646"/>
      <c r="L118" s="369"/>
      <c r="M118" s="422" t="s">
        <v>348</v>
      </c>
      <c r="N118" s="430" t="s">
        <v>349</v>
      </c>
      <c r="O118" s="386"/>
      <c r="P118" s="431"/>
      <c r="Q118" s="387"/>
      <c r="R118" s="426"/>
      <c r="S118" s="162"/>
      <c r="T118" s="190"/>
      <c r="U118" s="190"/>
      <c r="V118" s="190"/>
      <c r="W118" s="190"/>
      <c r="X118" s="200"/>
      <c r="Y118" s="210"/>
      <c r="Z118" s="202"/>
      <c r="AA118" s="185"/>
      <c r="AB118" s="185"/>
      <c r="AC118" s="369"/>
      <c r="AD118" s="422" t="s">
        <v>348</v>
      </c>
      <c r="AE118" s="430" t="s">
        <v>349</v>
      </c>
      <c r="AF118" s="386"/>
      <c r="AG118" s="431"/>
      <c r="AH118" s="387"/>
      <c r="AI118" s="426"/>
      <c r="AJ118" s="162"/>
      <c r="AK118" s="190"/>
      <c r="AL118" s="190"/>
      <c r="AM118" s="190"/>
      <c r="AN118" s="190"/>
      <c r="AO118" s="200"/>
      <c r="AP118" s="210"/>
      <c r="AQ118" s="202"/>
      <c r="AR118" s="185"/>
      <c r="AS118" s="185"/>
      <c r="AT118" s="472"/>
      <c r="AU118" s="480" t="s">
        <v>348</v>
      </c>
      <c r="AV118" s="253" t="s">
        <v>349</v>
      </c>
      <c r="AW118" s="474"/>
      <c r="AX118" s="475"/>
      <c r="AY118" s="475"/>
      <c r="AZ118" s="514"/>
      <c r="BA118" s="162"/>
      <c r="BB118" s="190"/>
      <c r="BC118" s="190"/>
      <c r="BD118" s="190"/>
      <c r="BE118" s="190"/>
      <c r="BF118" s="200"/>
      <c r="BG118" s="210"/>
      <c r="BH118" s="202"/>
      <c r="BK118" s="516"/>
      <c r="BL118" s="551" t="s">
        <v>348</v>
      </c>
      <c r="BM118" s="430" t="s">
        <v>349</v>
      </c>
      <c r="BN118" s="526"/>
      <c r="BO118" s="557"/>
      <c r="BP118" s="527"/>
      <c r="BQ118" s="555"/>
      <c r="BR118" s="162"/>
      <c r="BS118" s="190"/>
      <c r="BT118" s="190"/>
      <c r="BU118" s="190"/>
      <c r="BV118" s="190"/>
      <c r="BW118" s="200"/>
      <c r="BX118" s="210"/>
      <c r="BY118" s="202"/>
      <c r="CB118" s="516"/>
      <c r="CC118" s="551" t="s">
        <v>348</v>
      </c>
      <c r="CD118" s="430" t="s">
        <v>349</v>
      </c>
      <c r="CE118" s="526"/>
      <c r="CF118" s="557"/>
      <c r="CG118" s="527"/>
      <c r="CH118" s="555"/>
      <c r="CI118" s="162"/>
      <c r="CJ118" s="190"/>
      <c r="CK118" s="190"/>
      <c r="CL118" s="190"/>
      <c r="CM118" s="190"/>
      <c r="CN118" s="200"/>
      <c r="CO118" s="210"/>
      <c r="CP118" s="202"/>
      <c r="CS118" s="516"/>
      <c r="CT118" s="551" t="s">
        <v>348</v>
      </c>
      <c r="CU118" s="430" t="s">
        <v>349</v>
      </c>
      <c r="CV118" s="526"/>
      <c r="CW118" s="557"/>
      <c r="CX118" s="527"/>
      <c r="CY118" s="555"/>
      <c r="CZ118" s="162"/>
      <c r="DA118" s="190"/>
      <c r="DB118" s="190"/>
      <c r="DC118" s="190"/>
      <c r="DD118" s="190"/>
      <c r="DE118" s="200"/>
      <c r="DF118" s="210"/>
      <c r="DG118" s="202"/>
      <c r="DJ118" s="516"/>
      <c r="DK118" s="551" t="s">
        <v>348</v>
      </c>
      <c r="DL118" s="575" t="s">
        <v>349</v>
      </c>
      <c r="DM118" s="526"/>
      <c r="DN118" s="557"/>
      <c r="DO118" s="527"/>
      <c r="DP118" s="555"/>
      <c r="DQ118" s="162"/>
      <c r="DR118" s="190"/>
      <c r="DS118" s="190"/>
      <c r="DT118" s="190"/>
      <c r="DU118" s="190"/>
      <c r="DV118" s="200"/>
      <c r="DW118" s="210"/>
      <c r="DX118" s="202"/>
      <c r="EA118" s="516"/>
      <c r="EB118" s="551" t="s">
        <v>348</v>
      </c>
      <c r="EC118" s="430" t="s">
        <v>349</v>
      </c>
      <c r="ED118" s="526"/>
      <c r="EE118" s="557"/>
      <c r="EF118" s="527"/>
      <c r="EG118" s="577"/>
      <c r="EH118" s="162"/>
      <c r="EI118" s="190"/>
      <c r="EJ118" s="190"/>
      <c r="EK118" s="190"/>
      <c r="EL118" s="190"/>
      <c r="EM118" s="200"/>
      <c r="EN118" s="210"/>
      <c r="EO118" s="202"/>
      <c r="ER118" s="516"/>
      <c r="ES118" s="551" t="s">
        <v>348</v>
      </c>
      <c r="ET118" s="430" t="s">
        <v>349</v>
      </c>
      <c r="EU118" s="526"/>
      <c r="EV118" s="557"/>
      <c r="EW118" s="527">
        <v>0</v>
      </c>
      <c r="EX118" s="555"/>
      <c r="EY118" s="162"/>
      <c r="EZ118" s="190"/>
      <c r="FA118" s="190"/>
      <c r="FB118" s="190"/>
      <c r="FC118" s="190"/>
      <c r="FD118" s="200"/>
      <c r="FE118" s="210"/>
      <c r="FF118" s="202"/>
      <c r="FI118" s="516"/>
      <c r="FJ118" s="551" t="s">
        <v>348</v>
      </c>
      <c r="FK118" s="430" t="s">
        <v>349</v>
      </c>
      <c r="FL118" s="526"/>
      <c r="FM118" s="557"/>
      <c r="FN118" s="527"/>
      <c r="FO118" s="555"/>
      <c r="FP118" s="162"/>
      <c r="FQ118" s="190"/>
      <c r="FR118" s="190"/>
      <c r="FS118" s="190"/>
      <c r="FT118" s="190"/>
      <c r="FU118" s="200"/>
      <c r="FV118" s="210"/>
      <c r="FW118" s="202"/>
      <c r="FZ118" s="516"/>
      <c r="GA118" s="551" t="s">
        <v>348</v>
      </c>
      <c r="GB118" s="430" t="s">
        <v>349</v>
      </c>
      <c r="GC118" s="526"/>
      <c r="GD118" s="557"/>
      <c r="GE118" s="583"/>
      <c r="GF118" s="555"/>
      <c r="GG118" s="162"/>
      <c r="GH118" s="190"/>
      <c r="GI118" s="190"/>
      <c r="GJ118" s="190"/>
      <c r="GK118" s="190"/>
      <c r="GL118" s="200"/>
      <c r="GM118" s="210"/>
      <c r="GN118" s="202"/>
      <c r="GQ118" s="516"/>
      <c r="GR118" s="551" t="s">
        <v>348</v>
      </c>
      <c r="GS118" s="430" t="s">
        <v>349</v>
      </c>
      <c r="GT118" s="526"/>
      <c r="GU118" s="557"/>
      <c r="GV118" s="527"/>
      <c r="GW118" s="555"/>
      <c r="GX118" s="162"/>
      <c r="GY118" s="190"/>
      <c r="GZ118" s="190"/>
      <c r="HA118" s="190"/>
      <c r="HB118" s="190"/>
      <c r="HC118" s="200"/>
      <c r="HD118" s="210"/>
      <c r="HE118" s="202"/>
      <c r="HH118" s="516"/>
      <c r="HI118" s="551" t="s">
        <v>348</v>
      </c>
      <c r="HJ118" s="430" t="s">
        <v>349</v>
      </c>
      <c r="HK118" s="526"/>
      <c r="HL118" s="557"/>
      <c r="HM118" s="527"/>
      <c r="HN118" s="555"/>
      <c r="HO118" s="162"/>
      <c r="HP118" s="190"/>
      <c r="HQ118" s="190"/>
      <c r="HR118" s="190"/>
      <c r="HS118" s="190"/>
      <c r="HT118" s="200"/>
      <c r="HU118" s="210"/>
      <c r="HV118" s="202"/>
      <c r="HY118" s="232"/>
      <c r="HZ118" s="171"/>
      <c r="IA118" s="212"/>
      <c r="IB118" s="251"/>
      <c r="IC118" s="207"/>
      <c r="ID118" s="229"/>
      <c r="IE118" s="209"/>
      <c r="IF118" s="209" t="e">
        <f t="shared" si="764"/>
        <v>#N/A</v>
      </c>
      <c r="IG118" s="199" t="e">
        <f t="shared" si="765"/>
        <v>#N/A</v>
      </c>
      <c r="IH118" s="200" t="e">
        <f t="shared" si="766"/>
        <v>#N/A</v>
      </c>
      <c r="II118" s="200">
        <f t="shared" si="767"/>
        <v>0</v>
      </c>
      <c r="IJ118" s="200">
        <f t="shared" si="768"/>
        <v>0</v>
      </c>
      <c r="IK118" s="200" t="e">
        <f t="shared" si="769"/>
        <v>#N/A</v>
      </c>
      <c r="IL118" s="210">
        <f t="shared" si="770"/>
        <v>0</v>
      </c>
      <c r="IM118" s="202">
        <f t="shared" si="771"/>
        <v>0</v>
      </c>
      <c r="IP118" s="232"/>
      <c r="IQ118" s="171"/>
      <c r="IR118" s="212"/>
      <c r="IS118" s="251"/>
      <c r="IT118" s="207"/>
      <c r="IU118" s="229"/>
      <c r="IV118" s="209"/>
      <c r="IW118" s="209" t="e">
        <f t="shared" si="772"/>
        <v>#N/A</v>
      </c>
      <c r="IX118" s="199" t="e">
        <f t="shared" si="773"/>
        <v>#N/A</v>
      </c>
      <c r="IY118" s="200" t="e">
        <f t="shared" si="774"/>
        <v>#N/A</v>
      </c>
      <c r="IZ118" s="200">
        <f t="shared" si="775"/>
        <v>0</v>
      </c>
      <c r="JA118" s="200">
        <f t="shared" si="776"/>
        <v>0</v>
      </c>
      <c r="JB118" s="200" t="e">
        <f t="shared" si="777"/>
        <v>#N/A</v>
      </c>
      <c r="JC118" s="210">
        <f t="shared" si="778"/>
        <v>0</v>
      </c>
      <c r="JD118" s="202">
        <f t="shared" si="779"/>
        <v>0</v>
      </c>
      <c r="JG118" s="232"/>
      <c r="JH118" s="171"/>
      <c r="JI118" s="212"/>
      <c r="JJ118" s="251"/>
      <c r="JK118" s="207"/>
      <c r="JL118" s="229"/>
      <c r="JM118" s="209"/>
      <c r="JN118" s="209" t="e">
        <f t="shared" si="780"/>
        <v>#N/A</v>
      </c>
      <c r="JO118" s="199" t="e">
        <f t="shared" si="781"/>
        <v>#N/A</v>
      </c>
      <c r="JP118" s="200" t="e">
        <f t="shared" si="782"/>
        <v>#N/A</v>
      </c>
      <c r="JQ118" s="200">
        <f t="shared" si="783"/>
        <v>0</v>
      </c>
      <c r="JR118" s="200">
        <f t="shared" si="784"/>
        <v>0</v>
      </c>
      <c r="JS118" s="200" t="e">
        <f t="shared" si="785"/>
        <v>#N/A</v>
      </c>
      <c r="JT118" s="210">
        <f t="shared" si="786"/>
        <v>0</v>
      </c>
      <c r="JU118" s="202">
        <f t="shared" si="787"/>
        <v>0</v>
      </c>
      <c r="JX118" s="232"/>
      <c r="JY118" s="171"/>
      <c r="JZ118" s="212"/>
      <c r="KA118" s="251"/>
      <c r="KB118" s="207"/>
      <c r="KC118" s="229"/>
      <c r="KD118" s="209"/>
      <c r="KE118" s="209" t="e">
        <f t="shared" si="788"/>
        <v>#N/A</v>
      </c>
      <c r="KF118" s="199" t="e">
        <f t="shared" si="789"/>
        <v>#N/A</v>
      </c>
      <c r="KG118" s="200" t="e">
        <f t="shared" si="790"/>
        <v>#N/A</v>
      </c>
      <c r="KH118" s="200">
        <f t="shared" si="791"/>
        <v>0</v>
      </c>
      <c r="KI118" s="200">
        <f t="shared" si="792"/>
        <v>0</v>
      </c>
      <c r="KJ118" s="200" t="e">
        <f t="shared" si="793"/>
        <v>#N/A</v>
      </c>
      <c r="KK118" s="210">
        <f t="shared" si="794"/>
        <v>0</v>
      </c>
      <c r="KL118" s="202">
        <f t="shared" si="795"/>
        <v>0</v>
      </c>
      <c r="KO118" s="232"/>
      <c r="KP118" s="171"/>
      <c r="KQ118" s="212"/>
      <c r="KR118" s="251"/>
      <c r="KS118" s="207"/>
      <c r="KT118" s="229"/>
      <c r="KU118" s="209"/>
      <c r="KV118" s="209" t="e">
        <f t="shared" si="796"/>
        <v>#N/A</v>
      </c>
      <c r="KW118" s="199" t="e">
        <f t="shared" si="797"/>
        <v>#N/A</v>
      </c>
      <c r="KX118" s="200" t="e">
        <f t="shared" si="798"/>
        <v>#N/A</v>
      </c>
      <c r="KY118" s="200">
        <f t="shared" si="799"/>
        <v>0</v>
      </c>
      <c r="KZ118" s="200">
        <f t="shared" si="800"/>
        <v>0</v>
      </c>
      <c r="LA118" s="200" t="e">
        <f t="shared" si="801"/>
        <v>#N/A</v>
      </c>
      <c r="LB118" s="210">
        <f t="shared" si="802"/>
        <v>0</v>
      </c>
      <c r="LC118" s="202">
        <f t="shared" si="803"/>
        <v>0</v>
      </c>
      <c r="LF118" s="232"/>
      <c r="LG118" s="171"/>
      <c r="LH118" s="212"/>
      <c r="LI118" s="251"/>
      <c r="LJ118" s="207"/>
      <c r="LK118" s="229"/>
      <c r="LL118" s="209"/>
      <c r="LM118" s="209" t="e">
        <f t="shared" si="804"/>
        <v>#N/A</v>
      </c>
      <c r="LN118" s="199" t="e">
        <f t="shared" si="805"/>
        <v>#N/A</v>
      </c>
      <c r="LO118" s="200" t="e">
        <f t="shared" si="806"/>
        <v>#N/A</v>
      </c>
      <c r="LP118" s="200">
        <f t="shared" si="807"/>
        <v>0</v>
      </c>
      <c r="LQ118" s="200">
        <f t="shared" si="808"/>
        <v>0</v>
      </c>
      <c r="LR118" s="200" t="e">
        <f t="shared" si="809"/>
        <v>#N/A</v>
      </c>
      <c r="LS118" s="210">
        <f t="shared" si="810"/>
        <v>0</v>
      </c>
      <c r="LT118" s="202">
        <f t="shared" si="811"/>
        <v>0</v>
      </c>
      <c r="LW118" s="232"/>
      <c r="LX118" s="171"/>
      <c r="LY118" s="212"/>
      <c r="LZ118" s="251"/>
      <c r="MA118" s="207"/>
      <c r="MB118" s="229"/>
      <c r="MC118" s="209"/>
      <c r="MD118" s="209" t="e">
        <f t="shared" si="812"/>
        <v>#N/A</v>
      </c>
      <c r="ME118" s="199" t="e">
        <f t="shared" si="813"/>
        <v>#N/A</v>
      </c>
      <c r="MF118" s="200" t="e">
        <f t="shared" si="814"/>
        <v>#N/A</v>
      </c>
      <c r="MG118" s="200">
        <f t="shared" si="815"/>
        <v>0</v>
      </c>
      <c r="MH118" s="200">
        <f t="shared" si="816"/>
        <v>0</v>
      </c>
      <c r="MI118" s="200" t="e">
        <f t="shared" si="817"/>
        <v>#N/A</v>
      </c>
      <c r="MJ118" s="210">
        <f t="shared" si="818"/>
        <v>0</v>
      </c>
      <c r="MK118" s="202">
        <f t="shared" si="819"/>
        <v>0</v>
      </c>
      <c r="MN118" s="232"/>
      <c r="MO118" s="171"/>
      <c r="MP118" s="212"/>
      <c r="MQ118" s="251"/>
      <c r="MR118" s="207"/>
      <c r="MS118" s="229"/>
      <c r="MT118" s="209"/>
      <c r="MU118" s="209" t="e">
        <f t="shared" si="820"/>
        <v>#N/A</v>
      </c>
      <c r="MV118" s="199" t="e">
        <f t="shared" si="821"/>
        <v>#N/A</v>
      </c>
      <c r="MW118" s="200" t="e">
        <f t="shared" si="822"/>
        <v>#N/A</v>
      </c>
      <c r="MX118" s="200">
        <f t="shared" si="823"/>
        <v>0</v>
      </c>
      <c r="MY118" s="200">
        <f t="shared" si="824"/>
        <v>0</v>
      </c>
      <c r="MZ118" s="200" t="e">
        <f t="shared" si="825"/>
        <v>#N/A</v>
      </c>
      <c r="NA118" s="210">
        <f t="shared" si="826"/>
        <v>0</v>
      </c>
      <c r="NB118" s="202">
        <f t="shared" si="827"/>
        <v>0</v>
      </c>
      <c r="NE118" s="232"/>
      <c r="NF118" s="171"/>
      <c r="NG118" s="212"/>
      <c r="NH118" s="251"/>
      <c r="NI118" s="207"/>
      <c r="NJ118" s="229"/>
      <c r="NK118" s="209"/>
      <c r="NL118" s="209" t="e">
        <f t="shared" si="828"/>
        <v>#N/A</v>
      </c>
      <c r="NM118" s="199" t="e">
        <f t="shared" si="829"/>
        <v>#N/A</v>
      </c>
      <c r="NN118" s="200" t="e">
        <f t="shared" si="830"/>
        <v>#N/A</v>
      </c>
      <c r="NO118" s="200">
        <f t="shared" si="831"/>
        <v>0</v>
      </c>
      <c r="NP118" s="200">
        <f t="shared" si="832"/>
        <v>0</v>
      </c>
      <c r="NQ118" s="200" t="e">
        <f t="shared" si="833"/>
        <v>#N/A</v>
      </c>
      <c r="NR118" s="210">
        <f t="shared" si="834"/>
        <v>0</v>
      </c>
      <c r="NS118" s="202">
        <f t="shared" si="835"/>
        <v>0</v>
      </c>
      <c r="NV118" s="232"/>
      <c r="NW118" s="171"/>
      <c r="NX118" s="212"/>
      <c r="NY118" s="251"/>
      <c r="NZ118" s="207"/>
      <c r="OA118" s="229"/>
      <c r="OB118" s="209"/>
      <c r="OC118" s="209" t="e">
        <f t="shared" si="836"/>
        <v>#N/A</v>
      </c>
      <c r="OD118" s="199" t="e">
        <f t="shared" si="837"/>
        <v>#N/A</v>
      </c>
      <c r="OE118" s="200" t="e">
        <f t="shared" si="838"/>
        <v>#N/A</v>
      </c>
      <c r="OF118" s="200">
        <f t="shared" si="839"/>
        <v>0</v>
      </c>
      <c r="OG118" s="200">
        <f t="shared" si="840"/>
        <v>0</v>
      </c>
      <c r="OH118" s="200" t="e">
        <f t="shared" si="841"/>
        <v>#N/A</v>
      </c>
      <c r="OI118" s="210">
        <f t="shared" si="842"/>
        <v>0</v>
      </c>
      <c r="OJ118" s="202">
        <f t="shared" si="843"/>
        <v>0</v>
      </c>
      <c r="OM118" s="232"/>
      <c r="ON118" s="171"/>
      <c r="OO118" s="212"/>
      <c r="OP118" s="251"/>
      <c r="OQ118" s="207"/>
      <c r="OR118" s="229"/>
      <c r="OS118" s="209"/>
      <c r="OT118" s="209" t="e">
        <f t="shared" si="844"/>
        <v>#N/A</v>
      </c>
      <c r="OU118" s="199" t="e">
        <f t="shared" si="845"/>
        <v>#N/A</v>
      </c>
      <c r="OV118" s="200" t="e">
        <f t="shared" si="846"/>
        <v>#N/A</v>
      </c>
      <c r="OW118" s="200">
        <f t="shared" si="847"/>
        <v>0</v>
      </c>
      <c r="OX118" s="200">
        <f t="shared" si="848"/>
        <v>0</v>
      </c>
      <c r="OY118" s="200" t="e">
        <f t="shared" si="849"/>
        <v>#N/A</v>
      </c>
      <c r="OZ118" s="210">
        <f t="shared" si="850"/>
        <v>0</v>
      </c>
      <c r="PA118" s="202">
        <f t="shared" si="851"/>
        <v>0</v>
      </c>
      <c r="PD118" s="232"/>
      <c r="PE118" s="171"/>
      <c r="PF118" s="212"/>
      <c r="PG118" s="251"/>
      <c r="PH118" s="207"/>
      <c r="PI118" s="229"/>
      <c r="PJ118" s="209"/>
      <c r="PK118" s="209" t="e">
        <f t="shared" si="852"/>
        <v>#N/A</v>
      </c>
      <c r="PL118" s="199" t="e">
        <f t="shared" si="853"/>
        <v>#N/A</v>
      </c>
      <c r="PM118" s="200" t="e">
        <f t="shared" si="854"/>
        <v>#N/A</v>
      </c>
      <c r="PN118" s="200">
        <f t="shared" si="855"/>
        <v>0</v>
      </c>
      <c r="PO118" s="200">
        <f t="shared" si="856"/>
        <v>0</v>
      </c>
      <c r="PP118" s="200" t="e">
        <f t="shared" si="857"/>
        <v>#N/A</v>
      </c>
      <c r="PQ118" s="210">
        <f t="shared" si="858"/>
        <v>0</v>
      </c>
      <c r="PR118" s="202">
        <f t="shared" si="859"/>
        <v>0</v>
      </c>
      <c r="PU118" s="232"/>
      <c r="PV118" s="171"/>
      <c r="PW118" s="212"/>
      <c r="PX118" s="251"/>
      <c r="PY118" s="207"/>
      <c r="PZ118" s="229"/>
      <c r="QA118" s="209"/>
      <c r="QB118" s="209" t="e">
        <f t="shared" si="860"/>
        <v>#N/A</v>
      </c>
      <c r="QC118" s="199" t="e">
        <f t="shared" si="861"/>
        <v>#N/A</v>
      </c>
      <c r="QD118" s="200" t="e">
        <f t="shared" si="862"/>
        <v>#N/A</v>
      </c>
      <c r="QE118" s="200">
        <f t="shared" si="863"/>
        <v>0</v>
      </c>
      <c r="QF118" s="200">
        <f t="shared" si="864"/>
        <v>0</v>
      </c>
      <c r="QG118" s="200" t="e">
        <f t="shared" si="865"/>
        <v>#N/A</v>
      </c>
      <c r="QH118" s="210">
        <f t="shared" si="866"/>
        <v>0</v>
      </c>
      <c r="QI118" s="202">
        <f t="shared" si="867"/>
        <v>0</v>
      </c>
      <c r="QL118" s="232"/>
      <c r="QM118" s="171"/>
      <c r="QN118" s="212"/>
      <c r="QO118" s="251"/>
      <c r="QP118" s="207"/>
      <c r="QQ118" s="229"/>
      <c r="QR118" s="209"/>
      <c r="QS118" s="209" t="e">
        <f t="shared" si="868"/>
        <v>#N/A</v>
      </c>
      <c r="QT118" s="199" t="e">
        <f t="shared" si="869"/>
        <v>#N/A</v>
      </c>
      <c r="QU118" s="200" t="e">
        <f t="shared" si="870"/>
        <v>#N/A</v>
      </c>
      <c r="QV118" s="200">
        <f t="shared" si="871"/>
        <v>0</v>
      </c>
      <c r="QW118" s="200">
        <f t="shared" si="872"/>
        <v>0</v>
      </c>
      <c r="QX118" s="200" t="e">
        <f t="shared" si="873"/>
        <v>#N/A</v>
      </c>
      <c r="QY118" s="210">
        <f t="shared" si="874"/>
        <v>0</v>
      </c>
      <c r="QZ118" s="202">
        <f t="shared" si="875"/>
        <v>0</v>
      </c>
      <c r="RC118" s="232"/>
      <c r="RD118" s="171"/>
      <c r="RE118" s="212"/>
      <c r="RF118" s="251"/>
      <c r="RG118" s="207"/>
      <c r="RH118" s="229"/>
      <c r="RI118" s="209"/>
      <c r="RJ118" s="209" t="e">
        <f t="shared" si="876"/>
        <v>#N/A</v>
      </c>
      <c r="RK118" s="199" t="e">
        <f t="shared" si="877"/>
        <v>#N/A</v>
      </c>
      <c r="RL118" s="200" t="e">
        <f t="shared" si="878"/>
        <v>#N/A</v>
      </c>
      <c r="RM118" s="200">
        <f t="shared" si="879"/>
        <v>0</v>
      </c>
      <c r="RN118" s="200">
        <f t="shared" si="880"/>
        <v>0</v>
      </c>
      <c r="RO118" s="200" t="e">
        <f t="shared" si="881"/>
        <v>#N/A</v>
      </c>
      <c r="RP118" s="210">
        <f t="shared" si="882"/>
        <v>0</v>
      </c>
      <c r="RQ118" s="202">
        <f t="shared" si="883"/>
        <v>0</v>
      </c>
      <c r="RT118" s="232"/>
      <c r="RU118" s="171"/>
      <c r="RV118" s="212"/>
      <c r="RW118" s="251"/>
      <c r="RX118" s="207"/>
      <c r="RY118" s="229"/>
      <c r="RZ118" s="209"/>
      <c r="SA118" s="209" t="e">
        <f t="shared" si="884"/>
        <v>#N/A</v>
      </c>
      <c r="SB118" s="199" t="e">
        <f t="shared" si="885"/>
        <v>#N/A</v>
      </c>
      <c r="SC118" s="200" t="e">
        <f t="shared" si="886"/>
        <v>#N/A</v>
      </c>
      <c r="SD118" s="200">
        <f t="shared" si="887"/>
        <v>0</v>
      </c>
      <c r="SE118" s="200">
        <f t="shared" si="888"/>
        <v>0</v>
      </c>
      <c r="SF118" s="200" t="e">
        <f t="shared" si="889"/>
        <v>#N/A</v>
      </c>
      <c r="SG118" s="210">
        <f t="shared" si="890"/>
        <v>0</v>
      </c>
      <c r="SH118" s="202">
        <f t="shared" si="891"/>
        <v>0</v>
      </c>
      <c r="SK118" s="232"/>
      <c r="SL118" s="171"/>
      <c r="SM118" s="212"/>
      <c r="SN118" s="251"/>
      <c r="SO118" s="207"/>
      <c r="SP118" s="229"/>
      <c r="SQ118" s="209"/>
      <c r="SR118" s="209" t="e">
        <f t="shared" si="892"/>
        <v>#N/A</v>
      </c>
      <c r="SS118" s="199" t="e">
        <f t="shared" si="893"/>
        <v>#N/A</v>
      </c>
      <c r="ST118" s="200" t="e">
        <f t="shared" si="894"/>
        <v>#N/A</v>
      </c>
      <c r="SU118" s="200">
        <f t="shared" si="895"/>
        <v>0</v>
      </c>
      <c r="SV118" s="200">
        <f t="shared" si="896"/>
        <v>0</v>
      </c>
      <c r="SW118" s="200" t="e">
        <f t="shared" si="897"/>
        <v>#N/A</v>
      </c>
      <c r="SX118" s="210">
        <f t="shared" si="898"/>
        <v>0</v>
      </c>
      <c r="SY118" s="202">
        <f t="shared" si="899"/>
        <v>0</v>
      </c>
    </row>
    <row r="119" spans="2:519" ht="164.25" customHeight="1" thickTop="1" thickBot="1">
      <c r="B119" s="203" t="s">
        <v>215</v>
      </c>
      <c r="C119" s="230" t="s">
        <v>350</v>
      </c>
      <c r="D119" s="255" t="s">
        <v>191</v>
      </c>
      <c r="E119" s="256" t="s">
        <v>192</v>
      </c>
      <c r="F119" s="250">
        <v>1</v>
      </c>
      <c r="G119" s="207">
        <v>0</v>
      </c>
      <c r="H119" s="229">
        <f>G119*F119</f>
        <v>0</v>
      </c>
      <c r="I119" s="646"/>
      <c r="L119" s="375" t="s">
        <v>215</v>
      </c>
      <c r="M119" s="403" t="s">
        <v>350</v>
      </c>
      <c r="N119" s="432" t="s">
        <v>191</v>
      </c>
      <c r="O119" s="433" t="s">
        <v>192</v>
      </c>
      <c r="P119" s="427">
        <v>1</v>
      </c>
      <c r="Q119" s="380">
        <v>200000</v>
      </c>
      <c r="R119" s="402">
        <f>Q119*P119</f>
        <v>200000</v>
      </c>
      <c r="S119" s="162">
        <f>IF($D119=N119,1,0)</f>
        <v>1</v>
      </c>
      <c r="T119" s="190">
        <f t="shared" si="756"/>
        <v>1</v>
      </c>
      <c r="U119" s="190">
        <f t="shared" si="763"/>
        <v>1</v>
      </c>
      <c r="V119" s="190">
        <f t="shared" si="757"/>
        <v>1</v>
      </c>
      <c r="W119" s="190">
        <f t="shared" si="758"/>
        <v>1</v>
      </c>
      <c r="X119" s="200">
        <f t="shared" si="759"/>
        <v>1</v>
      </c>
      <c r="Y119" s="210">
        <f t="shared" si="760"/>
        <v>200000</v>
      </c>
      <c r="Z119" s="202">
        <f t="shared" si="761"/>
        <v>0</v>
      </c>
      <c r="AA119" s="185"/>
      <c r="AB119" s="185"/>
      <c r="AC119" s="375" t="s">
        <v>215</v>
      </c>
      <c r="AD119" s="403" t="s">
        <v>350</v>
      </c>
      <c r="AE119" s="432" t="s">
        <v>191</v>
      </c>
      <c r="AF119" s="433" t="s">
        <v>192</v>
      </c>
      <c r="AG119" s="427">
        <v>1</v>
      </c>
      <c r="AH119" s="380">
        <v>60684</v>
      </c>
      <c r="AI119" s="402">
        <f>AH119*AG119</f>
        <v>60684</v>
      </c>
      <c r="AJ119" s="162">
        <f>IF($D119=AE119,1,0)</f>
        <v>1</v>
      </c>
      <c r="AK119" s="190">
        <f t="shared" ref="AK119:AK121" si="1327">IF($E119=AF119,1,0)</f>
        <v>1</v>
      </c>
      <c r="AL119" s="190">
        <f t="shared" ref="AL119:AL121" si="1328">IF($F119=AG119,1,0)</f>
        <v>1</v>
      </c>
      <c r="AM119" s="190">
        <f t="shared" ref="AM119:AM121" si="1329">IF(AH119=0,0,1)</f>
        <v>1</v>
      </c>
      <c r="AN119" s="190">
        <f t="shared" ref="AN119:AN121" si="1330">IF(AI119=0,0,1)</f>
        <v>1</v>
      </c>
      <c r="AO119" s="200">
        <f t="shared" ref="AO119:AO121" si="1331">PRODUCT(AJ119:AN119)</f>
        <v>1</v>
      </c>
      <c r="AP119" s="210">
        <f t="shared" ref="AP119:AP121" si="1332">ROUND(AH119,0)</f>
        <v>60684</v>
      </c>
      <c r="AQ119" s="202">
        <f t="shared" ref="AQ119:AQ121" si="1333">AH119-AP119</f>
        <v>0</v>
      </c>
      <c r="AR119" s="185"/>
      <c r="AS119" s="185"/>
      <c r="AT119" s="461" t="s">
        <v>215</v>
      </c>
      <c r="AU119" s="478" t="s">
        <v>350</v>
      </c>
      <c r="AV119" s="255" t="s">
        <v>191</v>
      </c>
      <c r="AW119" s="457" t="s">
        <v>192</v>
      </c>
      <c r="AX119" s="458">
        <v>1</v>
      </c>
      <c r="AY119" s="455">
        <v>84000</v>
      </c>
      <c r="AZ119" s="466">
        <f>AY119*AX119</f>
        <v>84000</v>
      </c>
      <c r="BA119" s="162">
        <f>IF($D119=AV119,1,0)</f>
        <v>1</v>
      </c>
      <c r="BB119" s="190">
        <f t="shared" ref="BB119:BB121" si="1334">IF($E119=AW119,1,0)</f>
        <v>1</v>
      </c>
      <c r="BC119" s="190">
        <f t="shared" ref="BC119:BC121" si="1335">IF($F119=AX119,1,0)</f>
        <v>1</v>
      </c>
      <c r="BD119" s="190">
        <f t="shared" ref="BD119:BD121" si="1336">IF(AY119=0,0,1)</f>
        <v>1</v>
      </c>
      <c r="BE119" s="190">
        <f t="shared" ref="BE119:BE121" si="1337">IF(AZ119=0,0,1)</f>
        <v>1</v>
      </c>
      <c r="BF119" s="200">
        <f t="shared" ref="BF119:BF121" si="1338">PRODUCT(BA119:BE119)</f>
        <v>1</v>
      </c>
      <c r="BG119" s="210">
        <f t="shared" ref="BG119:BG121" si="1339">ROUND(AY119,0)</f>
        <v>84000</v>
      </c>
      <c r="BH119" s="202">
        <f t="shared" ref="BH119:BH121" si="1340">AY119-BG119</f>
        <v>0</v>
      </c>
      <c r="BK119" s="461" t="s">
        <v>215</v>
      </c>
      <c r="BL119" s="538" t="s">
        <v>350</v>
      </c>
      <c r="BM119" s="558" t="s">
        <v>191</v>
      </c>
      <c r="BN119" s="433" t="s">
        <v>192</v>
      </c>
      <c r="BO119" s="427">
        <v>1</v>
      </c>
      <c r="BP119" s="380">
        <v>30732.899999999994</v>
      </c>
      <c r="BQ119" s="537">
        <f>BP119*BO119</f>
        <v>30732.899999999994</v>
      </c>
      <c r="BR119" s="162">
        <f>IF($D119=BM119,1,0)</f>
        <v>1</v>
      </c>
      <c r="BS119" s="190">
        <f t="shared" ref="BS119:BS121" si="1341">IF($E119=BN119,1,0)</f>
        <v>1</v>
      </c>
      <c r="BT119" s="190">
        <f t="shared" ref="BT119:BT121" si="1342">IF($F119=BO119,1,0)</f>
        <v>1</v>
      </c>
      <c r="BU119" s="190">
        <f t="shared" ref="BU119:BU121" si="1343">IF(BP119=0,0,1)</f>
        <v>1</v>
      </c>
      <c r="BV119" s="190">
        <f t="shared" ref="BV119:BV121" si="1344">IF(BQ119=0,0,1)</f>
        <v>1</v>
      </c>
      <c r="BW119" s="200">
        <f t="shared" ref="BW119:BW121" si="1345">PRODUCT(BR119:BV119)</f>
        <v>1</v>
      </c>
      <c r="BX119" s="210">
        <f t="shared" ref="BX119:BX121" si="1346">ROUND(BP119,0)</f>
        <v>30733</v>
      </c>
      <c r="BY119" s="202">
        <f t="shared" ref="BY119:BY121" si="1347">BP119-BX119</f>
        <v>-0.10000000000582077</v>
      </c>
      <c r="CB119" s="461" t="s">
        <v>215</v>
      </c>
      <c r="CC119" s="538" t="s">
        <v>350</v>
      </c>
      <c r="CD119" s="558" t="s">
        <v>191</v>
      </c>
      <c r="CE119" s="433" t="s">
        <v>192</v>
      </c>
      <c r="CF119" s="427">
        <v>1</v>
      </c>
      <c r="CG119" s="380">
        <v>250000</v>
      </c>
      <c r="CH119" s="537">
        <f>CG119*CF119</f>
        <v>250000</v>
      </c>
      <c r="CI119" s="162">
        <f>IF($D119=CD119,1,0)</f>
        <v>1</v>
      </c>
      <c r="CJ119" s="190">
        <f t="shared" ref="CJ119:CJ121" si="1348">IF($E119=CE119,1,0)</f>
        <v>1</v>
      </c>
      <c r="CK119" s="190">
        <f t="shared" ref="CK119:CK121" si="1349">IF($F119=CF119,1,0)</f>
        <v>1</v>
      </c>
      <c r="CL119" s="190">
        <f t="shared" ref="CL119:CL121" si="1350">IF(CG119=0,0,1)</f>
        <v>1</v>
      </c>
      <c r="CM119" s="190">
        <f t="shared" ref="CM119:CM121" si="1351">IF(CH119=0,0,1)</f>
        <v>1</v>
      </c>
      <c r="CN119" s="200">
        <f t="shared" ref="CN119:CN121" si="1352">PRODUCT(CI119:CM119)</f>
        <v>1</v>
      </c>
      <c r="CO119" s="210">
        <f t="shared" ref="CO119:CO121" si="1353">ROUND(CG119,0)</f>
        <v>250000</v>
      </c>
      <c r="CP119" s="202">
        <f t="shared" ref="CP119:CP121" si="1354">CG119-CO119</f>
        <v>0</v>
      </c>
      <c r="CS119" s="461" t="s">
        <v>215</v>
      </c>
      <c r="CT119" s="538" t="s">
        <v>350</v>
      </c>
      <c r="CU119" s="558" t="s">
        <v>191</v>
      </c>
      <c r="CV119" s="433" t="s">
        <v>192</v>
      </c>
      <c r="CW119" s="427">
        <v>1</v>
      </c>
      <c r="CX119" s="565">
        <v>101533</v>
      </c>
      <c r="CY119" s="537">
        <f>CX119*CW119</f>
        <v>101533</v>
      </c>
      <c r="CZ119" s="162">
        <f>IF($D119=CU119,1,0)</f>
        <v>1</v>
      </c>
      <c r="DA119" s="190">
        <f t="shared" ref="DA119:DA121" si="1355">IF($E119=CV119,1,0)</f>
        <v>1</v>
      </c>
      <c r="DB119" s="190">
        <f t="shared" ref="DB119:DB121" si="1356">IF($F119=CW119,1,0)</f>
        <v>1</v>
      </c>
      <c r="DC119" s="190">
        <f t="shared" ref="DC119:DC121" si="1357">IF(CX119=0,0,1)</f>
        <v>1</v>
      </c>
      <c r="DD119" s="190">
        <f t="shared" ref="DD119:DD121" si="1358">IF(CY119=0,0,1)</f>
        <v>1</v>
      </c>
      <c r="DE119" s="200">
        <f t="shared" ref="DE119:DE121" si="1359">PRODUCT(CZ119:DD119)</f>
        <v>1</v>
      </c>
      <c r="DF119" s="210">
        <f t="shared" ref="DF119:DF121" si="1360">ROUND(CX119,0)</f>
        <v>101533</v>
      </c>
      <c r="DG119" s="202">
        <f t="shared" ref="DG119:DG121" si="1361">CX119-DF119</f>
        <v>0</v>
      </c>
      <c r="DJ119" s="461" t="s">
        <v>215</v>
      </c>
      <c r="DK119" s="538" t="s">
        <v>350</v>
      </c>
      <c r="DL119" s="576" t="s">
        <v>191</v>
      </c>
      <c r="DM119" s="433" t="s">
        <v>192</v>
      </c>
      <c r="DN119" s="427">
        <v>1</v>
      </c>
      <c r="DO119" s="380">
        <v>42600.6</v>
      </c>
      <c r="DP119" s="537">
        <f>DO119*DN119</f>
        <v>42600.6</v>
      </c>
      <c r="DQ119" s="162">
        <f>IF($D119=DL119,1,0)</f>
        <v>1</v>
      </c>
      <c r="DR119" s="190">
        <f t="shared" ref="DR119:DR121" si="1362">IF($E119=DM119,1,0)</f>
        <v>1</v>
      </c>
      <c r="DS119" s="190">
        <f t="shared" ref="DS119:DS121" si="1363">IF($F119=DN119,1,0)</f>
        <v>1</v>
      </c>
      <c r="DT119" s="190">
        <f t="shared" ref="DT119:DT121" si="1364">IF(DO119=0,0,1)</f>
        <v>1</v>
      </c>
      <c r="DU119" s="190">
        <f t="shared" ref="DU119:DU121" si="1365">IF(DP119=0,0,1)</f>
        <v>1</v>
      </c>
      <c r="DV119" s="200">
        <f t="shared" ref="DV119:DV121" si="1366">PRODUCT(DQ119:DU119)</f>
        <v>1</v>
      </c>
      <c r="DW119" s="210">
        <f t="shared" ref="DW119:DW121" si="1367">ROUND(DO119,0)</f>
        <v>42601</v>
      </c>
      <c r="DX119" s="202">
        <f t="shared" ref="DX119:DX121" si="1368">DO119-DW119</f>
        <v>-0.40000000000145519</v>
      </c>
      <c r="EA119" s="461" t="s">
        <v>215</v>
      </c>
      <c r="EB119" s="538" t="s">
        <v>350</v>
      </c>
      <c r="EC119" s="558" t="s">
        <v>191</v>
      </c>
      <c r="ED119" s="433" t="s">
        <v>192</v>
      </c>
      <c r="EE119" s="427">
        <v>1</v>
      </c>
      <c r="EF119" s="380">
        <v>35000</v>
      </c>
      <c r="EG119" s="381">
        <f t="shared" si="762"/>
        <v>35000</v>
      </c>
      <c r="EH119" s="162">
        <f>IF($D119=EC119,1,0)</f>
        <v>1</v>
      </c>
      <c r="EI119" s="190">
        <f t="shared" ref="EI119:EI121" si="1369">IF($E119=ED119,1,0)</f>
        <v>1</v>
      </c>
      <c r="EJ119" s="190">
        <f t="shared" ref="EJ119:EJ121" si="1370">IF($F119=EE119,1,0)</f>
        <v>1</v>
      </c>
      <c r="EK119" s="190">
        <f t="shared" ref="EK119:EK121" si="1371">IF(EF119=0,0,1)</f>
        <v>1</v>
      </c>
      <c r="EL119" s="190">
        <f t="shared" ref="EL119:EL121" si="1372">IF(EG119=0,0,1)</f>
        <v>1</v>
      </c>
      <c r="EM119" s="200">
        <f t="shared" ref="EM119:EM121" si="1373">PRODUCT(EH119:EL119)</f>
        <v>1</v>
      </c>
      <c r="EN119" s="210">
        <f t="shared" ref="EN119:EN121" si="1374">ROUND(EF119,0)</f>
        <v>35000</v>
      </c>
      <c r="EO119" s="202">
        <f t="shared" ref="EO119:EO121" si="1375">EF119-EN119</f>
        <v>0</v>
      </c>
      <c r="ER119" s="461" t="s">
        <v>215</v>
      </c>
      <c r="ES119" s="538" t="s">
        <v>350</v>
      </c>
      <c r="ET119" s="558" t="s">
        <v>191</v>
      </c>
      <c r="EU119" s="433" t="s">
        <v>192</v>
      </c>
      <c r="EV119" s="427">
        <v>1</v>
      </c>
      <c r="EW119" s="380">
        <v>30579.999999999996</v>
      </c>
      <c r="EX119" s="537">
        <f>EW119*EV119</f>
        <v>30579.999999999996</v>
      </c>
      <c r="EY119" s="162">
        <f>IF($D119=ET119,1,0)</f>
        <v>1</v>
      </c>
      <c r="EZ119" s="190">
        <f t="shared" ref="EZ119:EZ121" si="1376">IF($E119=EU119,1,0)</f>
        <v>1</v>
      </c>
      <c r="FA119" s="190">
        <f t="shared" ref="FA119:FA121" si="1377">IF($F119=EV119,1,0)</f>
        <v>1</v>
      </c>
      <c r="FB119" s="190">
        <f t="shared" ref="FB119:FB121" si="1378">IF(EW119=0,0,1)</f>
        <v>1</v>
      </c>
      <c r="FC119" s="190">
        <f t="shared" ref="FC119:FC121" si="1379">IF(EX119=0,0,1)</f>
        <v>1</v>
      </c>
      <c r="FD119" s="200">
        <f t="shared" ref="FD119:FD121" si="1380">PRODUCT(EY119:FC119)</f>
        <v>1</v>
      </c>
      <c r="FE119" s="210">
        <f t="shared" ref="FE119:FE121" si="1381">ROUND(EW119,0)</f>
        <v>30580</v>
      </c>
      <c r="FF119" s="202">
        <f t="shared" ref="FF119:FF121" si="1382">EW119-FE119</f>
        <v>0</v>
      </c>
      <c r="FI119" s="461" t="s">
        <v>215</v>
      </c>
      <c r="FJ119" s="538" t="s">
        <v>350</v>
      </c>
      <c r="FK119" s="558" t="s">
        <v>191</v>
      </c>
      <c r="FL119" s="433" t="s">
        <v>192</v>
      </c>
      <c r="FM119" s="427">
        <v>1</v>
      </c>
      <c r="FN119" s="380">
        <v>35138</v>
      </c>
      <c r="FO119" s="537">
        <f>FN119*FM119</f>
        <v>35138</v>
      </c>
      <c r="FP119" s="162">
        <f>IF($D119=FK119,1,0)</f>
        <v>1</v>
      </c>
      <c r="FQ119" s="190">
        <f t="shared" ref="FQ119:FQ121" si="1383">IF($E119=FL119,1,0)</f>
        <v>1</v>
      </c>
      <c r="FR119" s="190">
        <f t="shared" ref="FR119:FR121" si="1384">IF($F119=FM119,1,0)</f>
        <v>1</v>
      </c>
      <c r="FS119" s="190">
        <f t="shared" ref="FS119:FS121" si="1385">IF(FN119=0,0,1)</f>
        <v>1</v>
      </c>
      <c r="FT119" s="190">
        <f t="shared" ref="FT119:FT121" si="1386">IF(FO119=0,0,1)</f>
        <v>1</v>
      </c>
      <c r="FU119" s="200">
        <f t="shared" ref="FU119:FU121" si="1387">PRODUCT(FP119:FT119)</f>
        <v>1</v>
      </c>
      <c r="FV119" s="210">
        <f t="shared" ref="FV119:FV121" si="1388">ROUND(FN119,0)</f>
        <v>35138</v>
      </c>
      <c r="FW119" s="202">
        <f t="shared" ref="FW119:FW121" si="1389">FN119-FV119</f>
        <v>0</v>
      </c>
      <c r="FZ119" s="461" t="s">
        <v>215</v>
      </c>
      <c r="GA119" s="538" t="s">
        <v>350</v>
      </c>
      <c r="GB119" s="558" t="s">
        <v>191</v>
      </c>
      <c r="GC119" s="433" t="s">
        <v>192</v>
      </c>
      <c r="GD119" s="427">
        <v>1</v>
      </c>
      <c r="GE119" s="582">
        <v>105308</v>
      </c>
      <c r="GF119" s="537">
        <f>GE119*GD119</f>
        <v>105308</v>
      </c>
      <c r="GG119" s="162">
        <f>IF($D119=GB119,1,0)</f>
        <v>1</v>
      </c>
      <c r="GH119" s="190">
        <f t="shared" ref="GH119:GH121" si="1390">IF($E119=GC119,1,0)</f>
        <v>1</v>
      </c>
      <c r="GI119" s="190">
        <f t="shared" ref="GI119:GI121" si="1391">IF($F119=GD119,1,0)</f>
        <v>1</v>
      </c>
      <c r="GJ119" s="190">
        <f t="shared" ref="GJ119:GJ121" si="1392">IF(GE119=0,0,1)</f>
        <v>1</v>
      </c>
      <c r="GK119" s="190">
        <f t="shared" ref="GK119:GK121" si="1393">IF(GF119=0,0,1)</f>
        <v>1</v>
      </c>
      <c r="GL119" s="200">
        <f t="shared" ref="GL119:GL121" si="1394">PRODUCT(GG119:GK119)</f>
        <v>1</v>
      </c>
      <c r="GM119" s="210">
        <f t="shared" ref="GM119:GM121" si="1395">ROUND(GE119,0)</f>
        <v>105308</v>
      </c>
      <c r="GN119" s="202">
        <f t="shared" ref="GN119:GN121" si="1396">GE119-GM119</f>
        <v>0</v>
      </c>
      <c r="GQ119" s="461" t="s">
        <v>215</v>
      </c>
      <c r="GR119" s="538" t="s">
        <v>350</v>
      </c>
      <c r="GS119" s="558" t="s">
        <v>191</v>
      </c>
      <c r="GT119" s="433" t="s">
        <v>192</v>
      </c>
      <c r="GU119" s="427">
        <v>1</v>
      </c>
      <c r="GV119" s="380">
        <v>25000</v>
      </c>
      <c r="GW119" s="537">
        <f>GV119*GU119</f>
        <v>25000</v>
      </c>
      <c r="GX119" s="162">
        <f>IF($D119=GS119,1,0)</f>
        <v>1</v>
      </c>
      <c r="GY119" s="190">
        <f t="shared" ref="GY119:GY121" si="1397">IF($E119=GT119,1,0)</f>
        <v>1</v>
      </c>
      <c r="GZ119" s="190">
        <f t="shared" ref="GZ119:GZ121" si="1398">IF($F119=GU119,1,0)</f>
        <v>1</v>
      </c>
      <c r="HA119" s="190">
        <f t="shared" ref="HA119:HA121" si="1399">IF(GV119=0,0,1)</f>
        <v>1</v>
      </c>
      <c r="HB119" s="190">
        <f t="shared" ref="HB119:HB121" si="1400">IF(GW119=0,0,1)</f>
        <v>1</v>
      </c>
      <c r="HC119" s="200">
        <f t="shared" ref="HC119:HC121" si="1401">PRODUCT(GX119:HB119)</f>
        <v>1</v>
      </c>
      <c r="HD119" s="210">
        <f t="shared" ref="HD119:HD121" si="1402">ROUND(GV119,0)</f>
        <v>25000</v>
      </c>
      <c r="HE119" s="202">
        <f t="shared" ref="HE119:HE121" si="1403">GV119-HD119</f>
        <v>0</v>
      </c>
      <c r="HH119" s="461" t="s">
        <v>215</v>
      </c>
      <c r="HI119" s="538" t="s">
        <v>350</v>
      </c>
      <c r="HJ119" s="558" t="s">
        <v>191</v>
      </c>
      <c r="HK119" s="433" t="s">
        <v>192</v>
      </c>
      <c r="HL119" s="427">
        <v>1</v>
      </c>
      <c r="HM119" s="380">
        <v>79800</v>
      </c>
      <c r="HN119" s="537">
        <f>HM119*HL119</f>
        <v>79800</v>
      </c>
      <c r="HO119" s="162">
        <f>IF($D119=HJ119,1,0)</f>
        <v>1</v>
      </c>
      <c r="HP119" s="190">
        <f t="shared" ref="HP119:HP121" si="1404">IF($E119=HK119,1,0)</f>
        <v>1</v>
      </c>
      <c r="HQ119" s="190">
        <f t="shared" ref="HQ119:HQ121" si="1405">IF($F119=HL119,1,0)</f>
        <v>1</v>
      </c>
      <c r="HR119" s="190">
        <f t="shared" ref="HR119:HR121" si="1406">IF(HM119=0,0,1)</f>
        <v>1</v>
      </c>
      <c r="HS119" s="190">
        <f t="shared" ref="HS119:HS121" si="1407">IF(HN119=0,0,1)</f>
        <v>1</v>
      </c>
      <c r="HT119" s="200">
        <f t="shared" ref="HT119:HT121" si="1408">PRODUCT(HO119:HS119)</f>
        <v>1</v>
      </c>
      <c r="HU119" s="210">
        <f t="shared" ref="HU119:HU121" si="1409">ROUND(HM119,0)</f>
        <v>79800</v>
      </c>
      <c r="HV119" s="202">
        <f t="shared" ref="HV119:HV121" si="1410">HM119-HU119</f>
        <v>0</v>
      </c>
      <c r="HY119" s="232"/>
      <c r="HZ119" s="171"/>
      <c r="IA119" s="212"/>
      <c r="IB119" s="250"/>
      <c r="IC119" s="207"/>
      <c r="ID119" s="229"/>
      <c r="IE119" s="209"/>
      <c r="IF119" s="209" t="e">
        <f t="shared" si="764"/>
        <v>#N/A</v>
      </c>
      <c r="IG119" s="199" t="e">
        <f t="shared" si="765"/>
        <v>#N/A</v>
      </c>
      <c r="IH119" s="200" t="e">
        <f t="shared" si="766"/>
        <v>#N/A</v>
      </c>
      <c r="II119" s="200">
        <f t="shared" si="767"/>
        <v>0</v>
      </c>
      <c r="IJ119" s="200">
        <f t="shared" si="768"/>
        <v>0</v>
      </c>
      <c r="IK119" s="200" t="e">
        <f t="shared" si="769"/>
        <v>#N/A</v>
      </c>
      <c r="IL119" s="210">
        <f t="shared" si="770"/>
        <v>0</v>
      </c>
      <c r="IM119" s="202">
        <f t="shared" si="771"/>
        <v>0</v>
      </c>
      <c r="IP119" s="232"/>
      <c r="IQ119" s="171"/>
      <c r="IR119" s="212"/>
      <c r="IS119" s="250"/>
      <c r="IT119" s="207"/>
      <c r="IU119" s="229"/>
      <c r="IV119" s="209"/>
      <c r="IW119" s="209" t="e">
        <f t="shared" si="772"/>
        <v>#N/A</v>
      </c>
      <c r="IX119" s="199" t="e">
        <f t="shared" si="773"/>
        <v>#N/A</v>
      </c>
      <c r="IY119" s="200" t="e">
        <f t="shared" si="774"/>
        <v>#N/A</v>
      </c>
      <c r="IZ119" s="200">
        <f t="shared" si="775"/>
        <v>0</v>
      </c>
      <c r="JA119" s="200">
        <f t="shared" si="776"/>
        <v>0</v>
      </c>
      <c r="JB119" s="200" t="e">
        <f t="shared" si="777"/>
        <v>#N/A</v>
      </c>
      <c r="JC119" s="210">
        <f t="shared" si="778"/>
        <v>0</v>
      </c>
      <c r="JD119" s="202">
        <f t="shared" si="779"/>
        <v>0</v>
      </c>
      <c r="JG119" s="232"/>
      <c r="JH119" s="171"/>
      <c r="JI119" s="212"/>
      <c r="JJ119" s="250"/>
      <c r="JK119" s="207"/>
      <c r="JL119" s="229"/>
      <c r="JM119" s="209"/>
      <c r="JN119" s="209" t="e">
        <f t="shared" si="780"/>
        <v>#N/A</v>
      </c>
      <c r="JO119" s="199" t="e">
        <f t="shared" si="781"/>
        <v>#N/A</v>
      </c>
      <c r="JP119" s="200" t="e">
        <f t="shared" si="782"/>
        <v>#N/A</v>
      </c>
      <c r="JQ119" s="200">
        <f t="shared" si="783"/>
        <v>0</v>
      </c>
      <c r="JR119" s="200">
        <f t="shared" si="784"/>
        <v>0</v>
      </c>
      <c r="JS119" s="200" t="e">
        <f t="shared" si="785"/>
        <v>#N/A</v>
      </c>
      <c r="JT119" s="210">
        <f t="shared" si="786"/>
        <v>0</v>
      </c>
      <c r="JU119" s="202">
        <f t="shared" si="787"/>
        <v>0</v>
      </c>
      <c r="JX119" s="232"/>
      <c r="JY119" s="171"/>
      <c r="JZ119" s="212"/>
      <c r="KA119" s="250"/>
      <c r="KB119" s="207"/>
      <c r="KC119" s="229"/>
      <c r="KD119" s="209"/>
      <c r="KE119" s="209" t="e">
        <f t="shared" si="788"/>
        <v>#N/A</v>
      </c>
      <c r="KF119" s="199" t="e">
        <f t="shared" si="789"/>
        <v>#N/A</v>
      </c>
      <c r="KG119" s="200" t="e">
        <f t="shared" si="790"/>
        <v>#N/A</v>
      </c>
      <c r="KH119" s="200">
        <f t="shared" si="791"/>
        <v>0</v>
      </c>
      <c r="KI119" s="200">
        <f t="shared" si="792"/>
        <v>0</v>
      </c>
      <c r="KJ119" s="200" t="e">
        <f t="shared" si="793"/>
        <v>#N/A</v>
      </c>
      <c r="KK119" s="210">
        <f t="shared" si="794"/>
        <v>0</v>
      </c>
      <c r="KL119" s="202">
        <f t="shared" si="795"/>
        <v>0</v>
      </c>
      <c r="KO119" s="232"/>
      <c r="KP119" s="171"/>
      <c r="KQ119" s="212"/>
      <c r="KR119" s="250"/>
      <c r="KS119" s="207"/>
      <c r="KT119" s="229"/>
      <c r="KU119" s="209"/>
      <c r="KV119" s="209" t="e">
        <f t="shared" si="796"/>
        <v>#N/A</v>
      </c>
      <c r="KW119" s="199" t="e">
        <f t="shared" si="797"/>
        <v>#N/A</v>
      </c>
      <c r="KX119" s="200" t="e">
        <f t="shared" si="798"/>
        <v>#N/A</v>
      </c>
      <c r="KY119" s="200">
        <f t="shared" si="799"/>
        <v>0</v>
      </c>
      <c r="KZ119" s="200">
        <f t="shared" si="800"/>
        <v>0</v>
      </c>
      <c r="LA119" s="200" t="e">
        <f t="shared" si="801"/>
        <v>#N/A</v>
      </c>
      <c r="LB119" s="210">
        <f t="shared" si="802"/>
        <v>0</v>
      </c>
      <c r="LC119" s="202">
        <f t="shared" si="803"/>
        <v>0</v>
      </c>
      <c r="LF119" s="232"/>
      <c r="LG119" s="171"/>
      <c r="LH119" s="212"/>
      <c r="LI119" s="250"/>
      <c r="LJ119" s="207"/>
      <c r="LK119" s="229"/>
      <c r="LL119" s="209"/>
      <c r="LM119" s="209" t="e">
        <f t="shared" si="804"/>
        <v>#N/A</v>
      </c>
      <c r="LN119" s="199" t="e">
        <f t="shared" si="805"/>
        <v>#N/A</v>
      </c>
      <c r="LO119" s="200" t="e">
        <f t="shared" si="806"/>
        <v>#N/A</v>
      </c>
      <c r="LP119" s="200">
        <f t="shared" si="807"/>
        <v>0</v>
      </c>
      <c r="LQ119" s="200">
        <f t="shared" si="808"/>
        <v>0</v>
      </c>
      <c r="LR119" s="200" t="e">
        <f t="shared" si="809"/>
        <v>#N/A</v>
      </c>
      <c r="LS119" s="210">
        <f t="shared" si="810"/>
        <v>0</v>
      </c>
      <c r="LT119" s="202">
        <f t="shared" si="811"/>
        <v>0</v>
      </c>
      <c r="LW119" s="232"/>
      <c r="LX119" s="171"/>
      <c r="LY119" s="212"/>
      <c r="LZ119" s="250"/>
      <c r="MA119" s="207"/>
      <c r="MB119" s="229"/>
      <c r="MC119" s="209"/>
      <c r="MD119" s="209" t="e">
        <f t="shared" si="812"/>
        <v>#N/A</v>
      </c>
      <c r="ME119" s="199" t="e">
        <f t="shared" si="813"/>
        <v>#N/A</v>
      </c>
      <c r="MF119" s="200" t="e">
        <f t="shared" si="814"/>
        <v>#N/A</v>
      </c>
      <c r="MG119" s="200">
        <f t="shared" si="815"/>
        <v>0</v>
      </c>
      <c r="MH119" s="200">
        <f t="shared" si="816"/>
        <v>0</v>
      </c>
      <c r="MI119" s="200" t="e">
        <f t="shared" si="817"/>
        <v>#N/A</v>
      </c>
      <c r="MJ119" s="210">
        <f t="shared" si="818"/>
        <v>0</v>
      </c>
      <c r="MK119" s="202">
        <f t="shared" si="819"/>
        <v>0</v>
      </c>
      <c r="MN119" s="232"/>
      <c r="MO119" s="171"/>
      <c r="MP119" s="212"/>
      <c r="MQ119" s="250"/>
      <c r="MR119" s="207"/>
      <c r="MS119" s="229"/>
      <c r="MT119" s="209"/>
      <c r="MU119" s="209" t="e">
        <f t="shared" si="820"/>
        <v>#N/A</v>
      </c>
      <c r="MV119" s="199" t="e">
        <f t="shared" si="821"/>
        <v>#N/A</v>
      </c>
      <c r="MW119" s="200" t="e">
        <f t="shared" si="822"/>
        <v>#N/A</v>
      </c>
      <c r="MX119" s="200">
        <f t="shared" si="823"/>
        <v>0</v>
      </c>
      <c r="MY119" s="200">
        <f t="shared" si="824"/>
        <v>0</v>
      </c>
      <c r="MZ119" s="200" t="e">
        <f t="shared" si="825"/>
        <v>#N/A</v>
      </c>
      <c r="NA119" s="210">
        <f t="shared" si="826"/>
        <v>0</v>
      </c>
      <c r="NB119" s="202">
        <f t="shared" si="827"/>
        <v>0</v>
      </c>
      <c r="NE119" s="232"/>
      <c r="NF119" s="171"/>
      <c r="NG119" s="212"/>
      <c r="NH119" s="250"/>
      <c r="NI119" s="207"/>
      <c r="NJ119" s="229"/>
      <c r="NK119" s="209"/>
      <c r="NL119" s="209" t="e">
        <f t="shared" si="828"/>
        <v>#N/A</v>
      </c>
      <c r="NM119" s="199" t="e">
        <f t="shared" si="829"/>
        <v>#N/A</v>
      </c>
      <c r="NN119" s="200" t="e">
        <f t="shared" si="830"/>
        <v>#N/A</v>
      </c>
      <c r="NO119" s="200">
        <f t="shared" si="831"/>
        <v>0</v>
      </c>
      <c r="NP119" s="200">
        <f t="shared" si="832"/>
        <v>0</v>
      </c>
      <c r="NQ119" s="200" t="e">
        <f t="shared" si="833"/>
        <v>#N/A</v>
      </c>
      <c r="NR119" s="210">
        <f t="shared" si="834"/>
        <v>0</v>
      </c>
      <c r="NS119" s="202">
        <f t="shared" si="835"/>
        <v>0</v>
      </c>
      <c r="NV119" s="232"/>
      <c r="NW119" s="171"/>
      <c r="NX119" s="212"/>
      <c r="NY119" s="250"/>
      <c r="NZ119" s="207"/>
      <c r="OA119" s="229"/>
      <c r="OB119" s="209"/>
      <c r="OC119" s="209" t="e">
        <f t="shared" si="836"/>
        <v>#N/A</v>
      </c>
      <c r="OD119" s="199" t="e">
        <f t="shared" si="837"/>
        <v>#N/A</v>
      </c>
      <c r="OE119" s="200" t="e">
        <f t="shared" si="838"/>
        <v>#N/A</v>
      </c>
      <c r="OF119" s="200">
        <f t="shared" si="839"/>
        <v>0</v>
      </c>
      <c r="OG119" s="200">
        <f t="shared" si="840"/>
        <v>0</v>
      </c>
      <c r="OH119" s="200" t="e">
        <f t="shared" si="841"/>
        <v>#N/A</v>
      </c>
      <c r="OI119" s="210">
        <f t="shared" si="842"/>
        <v>0</v>
      </c>
      <c r="OJ119" s="202">
        <f t="shared" si="843"/>
        <v>0</v>
      </c>
      <c r="OM119" s="232"/>
      <c r="ON119" s="171"/>
      <c r="OO119" s="212"/>
      <c r="OP119" s="250"/>
      <c r="OQ119" s="207"/>
      <c r="OR119" s="229"/>
      <c r="OS119" s="209"/>
      <c r="OT119" s="209" t="e">
        <f t="shared" si="844"/>
        <v>#N/A</v>
      </c>
      <c r="OU119" s="199" t="e">
        <f t="shared" si="845"/>
        <v>#N/A</v>
      </c>
      <c r="OV119" s="200" t="e">
        <f t="shared" si="846"/>
        <v>#N/A</v>
      </c>
      <c r="OW119" s="200">
        <f t="shared" si="847"/>
        <v>0</v>
      </c>
      <c r="OX119" s="200">
        <f t="shared" si="848"/>
        <v>0</v>
      </c>
      <c r="OY119" s="200" t="e">
        <f t="shared" si="849"/>
        <v>#N/A</v>
      </c>
      <c r="OZ119" s="210">
        <f t="shared" si="850"/>
        <v>0</v>
      </c>
      <c r="PA119" s="202">
        <f t="shared" si="851"/>
        <v>0</v>
      </c>
      <c r="PD119" s="232"/>
      <c r="PE119" s="171"/>
      <c r="PF119" s="212"/>
      <c r="PG119" s="250"/>
      <c r="PH119" s="207"/>
      <c r="PI119" s="229"/>
      <c r="PJ119" s="209"/>
      <c r="PK119" s="209" t="e">
        <f t="shared" si="852"/>
        <v>#N/A</v>
      </c>
      <c r="PL119" s="199" t="e">
        <f t="shared" si="853"/>
        <v>#N/A</v>
      </c>
      <c r="PM119" s="200" t="e">
        <f t="shared" si="854"/>
        <v>#N/A</v>
      </c>
      <c r="PN119" s="200">
        <f t="shared" si="855"/>
        <v>0</v>
      </c>
      <c r="PO119" s="200">
        <f t="shared" si="856"/>
        <v>0</v>
      </c>
      <c r="PP119" s="200" t="e">
        <f t="shared" si="857"/>
        <v>#N/A</v>
      </c>
      <c r="PQ119" s="210">
        <f t="shared" si="858"/>
        <v>0</v>
      </c>
      <c r="PR119" s="202">
        <f t="shared" si="859"/>
        <v>0</v>
      </c>
      <c r="PU119" s="232"/>
      <c r="PV119" s="171"/>
      <c r="PW119" s="212"/>
      <c r="PX119" s="250"/>
      <c r="PY119" s="207"/>
      <c r="PZ119" s="229"/>
      <c r="QA119" s="209"/>
      <c r="QB119" s="209" t="e">
        <f t="shared" si="860"/>
        <v>#N/A</v>
      </c>
      <c r="QC119" s="199" t="e">
        <f t="shared" si="861"/>
        <v>#N/A</v>
      </c>
      <c r="QD119" s="200" t="e">
        <f t="shared" si="862"/>
        <v>#N/A</v>
      </c>
      <c r="QE119" s="200">
        <f t="shared" si="863"/>
        <v>0</v>
      </c>
      <c r="QF119" s="200">
        <f t="shared" si="864"/>
        <v>0</v>
      </c>
      <c r="QG119" s="200" t="e">
        <f t="shared" si="865"/>
        <v>#N/A</v>
      </c>
      <c r="QH119" s="210">
        <f t="shared" si="866"/>
        <v>0</v>
      </c>
      <c r="QI119" s="202">
        <f t="shared" si="867"/>
        <v>0</v>
      </c>
      <c r="QL119" s="232"/>
      <c r="QM119" s="171"/>
      <c r="QN119" s="212"/>
      <c r="QO119" s="250"/>
      <c r="QP119" s="207"/>
      <c r="QQ119" s="229"/>
      <c r="QR119" s="209"/>
      <c r="QS119" s="209" t="e">
        <f t="shared" si="868"/>
        <v>#N/A</v>
      </c>
      <c r="QT119" s="199" t="e">
        <f t="shared" si="869"/>
        <v>#N/A</v>
      </c>
      <c r="QU119" s="200" t="e">
        <f t="shared" si="870"/>
        <v>#N/A</v>
      </c>
      <c r="QV119" s="200">
        <f t="shared" si="871"/>
        <v>0</v>
      </c>
      <c r="QW119" s="200">
        <f t="shared" si="872"/>
        <v>0</v>
      </c>
      <c r="QX119" s="200" t="e">
        <f t="shared" si="873"/>
        <v>#N/A</v>
      </c>
      <c r="QY119" s="210">
        <f t="shared" si="874"/>
        <v>0</v>
      </c>
      <c r="QZ119" s="202">
        <f t="shared" si="875"/>
        <v>0</v>
      </c>
      <c r="RC119" s="232"/>
      <c r="RD119" s="171"/>
      <c r="RE119" s="212"/>
      <c r="RF119" s="250"/>
      <c r="RG119" s="207"/>
      <c r="RH119" s="229"/>
      <c r="RI119" s="209"/>
      <c r="RJ119" s="209" t="e">
        <f t="shared" si="876"/>
        <v>#N/A</v>
      </c>
      <c r="RK119" s="199" t="e">
        <f t="shared" si="877"/>
        <v>#N/A</v>
      </c>
      <c r="RL119" s="200" t="e">
        <f t="shared" si="878"/>
        <v>#N/A</v>
      </c>
      <c r="RM119" s="200">
        <f t="shared" si="879"/>
        <v>0</v>
      </c>
      <c r="RN119" s="200">
        <f t="shared" si="880"/>
        <v>0</v>
      </c>
      <c r="RO119" s="200" t="e">
        <f t="shared" si="881"/>
        <v>#N/A</v>
      </c>
      <c r="RP119" s="210">
        <f t="shared" si="882"/>
        <v>0</v>
      </c>
      <c r="RQ119" s="202">
        <f t="shared" si="883"/>
        <v>0</v>
      </c>
      <c r="RT119" s="232"/>
      <c r="RU119" s="171"/>
      <c r="RV119" s="212"/>
      <c r="RW119" s="250"/>
      <c r="RX119" s="207"/>
      <c r="RY119" s="229"/>
      <c r="RZ119" s="209"/>
      <c r="SA119" s="209" t="e">
        <f t="shared" si="884"/>
        <v>#N/A</v>
      </c>
      <c r="SB119" s="199" t="e">
        <f t="shared" si="885"/>
        <v>#N/A</v>
      </c>
      <c r="SC119" s="200" t="e">
        <f t="shared" si="886"/>
        <v>#N/A</v>
      </c>
      <c r="SD119" s="200">
        <f t="shared" si="887"/>
        <v>0</v>
      </c>
      <c r="SE119" s="200">
        <f t="shared" si="888"/>
        <v>0</v>
      </c>
      <c r="SF119" s="200" t="e">
        <f t="shared" si="889"/>
        <v>#N/A</v>
      </c>
      <c r="SG119" s="210">
        <f t="shared" si="890"/>
        <v>0</v>
      </c>
      <c r="SH119" s="202">
        <f t="shared" si="891"/>
        <v>0</v>
      </c>
      <c r="SK119" s="232"/>
      <c r="SL119" s="171"/>
      <c r="SM119" s="212"/>
      <c r="SN119" s="250"/>
      <c r="SO119" s="207"/>
      <c r="SP119" s="229"/>
      <c r="SQ119" s="209"/>
      <c r="SR119" s="209" t="e">
        <f t="shared" si="892"/>
        <v>#N/A</v>
      </c>
      <c r="SS119" s="199" t="e">
        <f t="shared" si="893"/>
        <v>#N/A</v>
      </c>
      <c r="ST119" s="200" t="e">
        <f t="shared" si="894"/>
        <v>#N/A</v>
      </c>
      <c r="SU119" s="200">
        <f t="shared" si="895"/>
        <v>0</v>
      </c>
      <c r="SV119" s="200">
        <f t="shared" si="896"/>
        <v>0</v>
      </c>
      <c r="SW119" s="200" t="e">
        <f t="shared" si="897"/>
        <v>#N/A</v>
      </c>
      <c r="SX119" s="210">
        <f t="shared" si="898"/>
        <v>0</v>
      </c>
      <c r="SY119" s="202">
        <f t="shared" si="899"/>
        <v>0</v>
      </c>
    </row>
    <row r="120" spans="2:519" ht="171" customHeight="1" thickTop="1" thickBot="1">
      <c r="B120" s="203" t="s">
        <v>215</v>
      </c>
      <c r="C120" s="230" t="s">
        <v>351</v>
      </c>
      <c r="D120" s="170" t="s">
        <v>352</v>
      </c>
      <c r="E120" s="205" t="s">
        <v>192</v>
      </c>
      <c r="F120" s="257">
        <v>1</v>
      </c>
      <c r="G120" s="207">
        <v>0</v>
      </c>
      <c r="H120" s="229">
        <f>G120*F120</f>
        <v>0</v>
      </c>
      <c r="I120" s="646"/>
      <c r="L120" s="375" t="s">
        <v>215</v>
      </c>
      <c r="M120" s="403" t="s">
        <v>351</v>
      </c>
      <c r="N120" s="377" t="s">
        <v>352</v>
      </c>
      <c r="O120" s="378" t="s">
        <v>192</v>
      </c>
      <c r="P120" s="434">
        <v>1</v>
      </c>
      <c r="Q120" s="380">
        <v>400000</v>
      </c>
      <c r="R120" s="402">
        <f>Q120*P120</f>
        <v>400000</v>
      </c>
      <c r="S120" s="162">
        <f>IF($D120=N120,1,0)</f>
        <v>1</v>
      </c>
      <c r="T120" s="190">
        <f t="shared" si="756"/>
        <v>1</v>
      </c>
      <c r="U120" s="190">
        <f t="shared" si="763"/>
        <v>1</v>
      </c>
      <c r="V120" s="190">
        <f t="shared" si="757"/>
        <v>1</v>
      </c>
      <c r="W120" s="190">
        <f t="shared" si="758"/>
        <v>1</v>
      </c>
      <c r="X120" s="200">
        <f t="shared" si="759"/>
        <v>1</v>
      </c>
      <c r="Y120" s="210">
        <f t="shared" si="760"/>
        <v>400000</v>
      </c>
      <c r="Z120" s="202">
        <f t="shared" si="761"/>
        <v>0</v>
      </c>
      <c r="AA120" s="185"/>
      <c r="AB120" s="185"/>
      <c r="AC120" s="375" t="s">
        <v>215</v>
      </c>
      <c r="AD120" s="403" t="s">
        <v>351</v>
      </c>
      <c r="AE120" s="377" t="s">
        <v>352</v>
      </c>
      <c r="AF120" s="378" t="s">
        <v>192</v>
      </c>
      <c r="AG120" s="434">
        <v>1</v>
      </c>
      <c r="AH120" s="380">
        <v>83440</v>
      </c>
      <c r="AI120" s="402">
        <f>AH120*AG120</f>
        <v>83440</v>
      </c>
      <c r="AJ120" s="162">
        <f>IF($D120=AE120,1,0)</f>
        <v>1</v>
      </c>
      <c r="AK120" s="190">
        <f t="shared" si="1327"/>
        <v>1</v>
      </c>
      <c r="AL120" s="190">
        <f t="shared" si="1328"/>
        <v>1</v>
      </c>
      <c r="AM120" s="190">
        <f t="shared" si="1329"/>
        <v>1</v>
      </c>
      <c r="AN120" s="190">
        <f t="shared" si="1330"/>
        <v>1</v>
      </c>
      <c r="AO120" s="200">
        <f t="shared" si="1331"/>
        <v>1</v>
      </c>
      <c r="AP120" s="210">
        <f t="shared" si="1332"/>
        <v>83440</v>
      </c>
      <c r="AQ120" s="202">
        <f t="shared" si="1333"/>
        <v>0</v>
      </c>
      <c r="AR120" s="185"/>
      <c r="AS120" s="185"/>
      <c r="AT120" s="461" t="s">
        <v>215</v>
      </c>
      <c r="AU120" s="478" t="s">
        <v>351</v>
      </c>
      <c r="AV120" s="170" t="s">
        <v>352</v>
      </c>
      <c r="AW120" s="463" t="s">
        <v>192</v>
      </c>
      <c r="AX120" s="493">
        <v>1</v>
      </c>
      <c r="AY120" s="455">
        <v>162000</v>
      </c>
      <c r="AZ120" s="466">
        <f>AY120*AX120</f>
        <v>162000</v>
      </c>
      <c r="BA120" s="162">
        <f>IF($D120=AV120,1,0)</f>
        <v>1</v>
      </c>
      <c r="BB120" s="190">
        <f t="shared" si="1334"/>
        <v>1</v>
      </c>
      <c r="BC120" s="190">
        <f t="shared" si="1335"/>
        <v>1</v>
      </c>
      <c r="BD120" s="190">
        <f t="shared" si="1336"/>
        <v>1</v>
      </c>
      <c r="BE120" s="190">
        <f t="shared" si="1337"/>
        <v>1</v>
      </c>
      <c r="BF120" s="200">
        <f t="shared" si="1338"/>
        <v>1</v>
      </c>
      <c r="BG120" s="210">
        <f t="shared" si="1339"/>
        <v>162000</v>
      </c>
      <c r="BH120" s="202">
        <f t="shared" si="1340"/>
        <v>0</v>
      </c>
      <c r="BK120" s="461" t="s">
        <v>215</v>
      </c>
      <c r="BL120" s="538" t="s">
        <v>351</v>
      </c>
      <c r="BM120" s="522" t="s">
        <v>352</v>
      </c>
      <c r="BN120" s="523" t="s">
        <v>192</v>
      </c>
      <c r="BO120" s="559">
        <v>1</v>
      </c>
      <c r="BP120" s="380">
        <v>50290.2</v>
      </c>
      <c r="BQ120" s="537">
        <f>BP120*BO120</f>
        <v>50290.2</v>
      </c>
      <c r="BR120" s="162">
        <f>IF($D120=BM120,1,0)</f>
        <v>1</v>
      </c>
      <c r="BS120" s="190">
        <f t="shared" si="1341"/>
        <v>1</v>
      </c>
      <c r="BT120" s="190">
        <f t="shared" si="1342"/>
        <v>1</v>
      </c>
      <c r="BU120" s="190">
        <f t="shared" si="1343"/>
        <v>1</v>
      </c>
      <c r="BV120" s="190">
        <f t="shared" si="1344"/>
        <v>1</v>
      </c>
      <c r="BW120" s="200">
        <f t="shared" si="1345"/>
        <v>1</v>
      </c>
      <c r="BX120" s="210">
        <f t="shared" si="1346"/>
        <v>50290</v>
      </c>
      <c r="BY120" s="202">
        <f t="shared" si="1347"/>
        <v>0.19999999999708962</v>
      </c>
      <c r="CB120" s="461" t="s">
        <v>215</v>
      </c>
      <c r="CC120" s="538" t="s">
        <v>351</v>
      </c>
      <c r="CD120" s="522" t="s">
        <v>352</v>
      </c>
      <c r="CE120" s="523" t="s">
        <v>192</v>
      </c>
      <c r="CF120" s="559">
        <v>1</v>
      </c>
      <c r="CG120" s="380">
        <v>500000</v>
      </c>
      <c r="CH120" s="537">
        <f>CG120*CF120</f>
        <v>500000</v>
      </c>
      <c r="CI120" s="162">
        <f>IF($D120=CD120,1,0)</f>
        <v>1</v>
      </c>
      <c r="CJ120" s="190">
        <f t="shared" si="1348"/>
        <v>1</v>
      </c>
      <c r="CK120" s="190">
        <f t="shared" si="1349"/>
        <v>1</v>
      </c>
      <c r="CL120" s="190">
        <f t="shared" si="1350"/>
        <v>1</v>
      </c>
      <c r="CM120" s="190">
        <f t="shared" si="1351"/>
        <v>1</v>
      </c>
      <c r="CN120" s="200">
        <f t="shared" si="1352"/>
        <v>1</v>
      </c>
      <c r="CO120" s="210">
        <f t="shared" si="1353"/>
        <v>500000</v>
      </c>
      <c r="CP120" s="202">
        <f t="shared" si="1354"/>
        <v>0</v>
      </c>
      <c r="CS120" s="461" t="s">
        <v>215</v>
      </c>
      <c r="CT120" s="538" t="s">
        <v>351</v>
      </c>
      <c r="CU120" s="522" t="s">
        <v>352</v>
      </c>
      <c r="CV120" s="523" t="s">
        <v>192</v>
      </c>
      <c r="CW120" s="559">
        <v>1</v>
      </c>
      <c r="CX120" s="565">
        <v>131901</v>
      </c>
      <c r="CY120" s="537">
        <f>CX120*CW120</f>
        <v>131901</v>
      </c>
      <c r="CZ120" s="162">
        <f>IF($D120=CU120,1,0)</f>
        <v>1</v>
      </c>
      <c r="DA120" s="190">
        <f t="shared" si="1355"/>
        <v>1</v>
      </c>
      <c r="DB120" s="190">
        <f t="shared" si="1356"/>
        <v>1</v>
      </c>
      <c r="DC120" s="190">
        <f t="shared" si="1357"/>
        <v>1</v>
      </c>
      <c r="DD120" s="190">
        <f t="shared" si="1358"/>
        <v>1</v>
      </c>
      <c r="DE120" s="200">
        <f t="shared" si="1359"/>
        <v>1</v>
      </c>
      <c r="DF120" s="210">
        <f t="shared" si="1360"/>
        <v>131901</v>
      </c>
      <c r="DG120" s="202">
        <f t="shared" si="1361"/>
        <v>0</v>
      </c>
      <c r="DJ120" s="461" t="s">
        <v>215</v>
      </c>
      <c r="DK120" s="538" t="s">
        <v>351</v>
      </c>
      <c r="DL120" s="569" t="s">
        <v>352</v>
      </c>
      <c r="DM120" s="523" t="s">
        <v>192</v>
      </c>
      <c r="DN120" s="559">
        <v>1</v>
      </c>
      <c r="DO120" s="380">
        <v>65477.619999999995</v>
      </c>
      <c r="DP120" s="537">
        <f>DO120*DN120</f>
        <v>65477.619999999995</v>
      </c>
      <c r="DQ120" s="162">
        <f>IF($D120=DL120,1,0)</f>
        <v>1</v>
      </c>
      <c r="DR120" s="190">
        <f t="shared" si="1362"/>
        <v>1</v>
      </c>
      <c r="DS120" s="190">
        <f t="shared" si="1363"/>
        <v>1</v>
      </c>
      <c r="DT120" s="190">
        <f t="shared" si="1364"/>
        <v>1</v>
      </c>
      <c r="DU120" s="190">
        <f t="shared" si="1365"/>
        <v>1</v>
      </c>
      <c r="DV120" s="200">
        <f t="shared" si="1366"/>
        <v>1</v>
      </c>
      <c r="DW120" s="210">
        <f t="shared" si="1367"/>
        <v>65478</v>
      </c>
      <c r="DX120" s="202">
        <f t="shared" si="1368"/>
        <v>-0.38000000000465661</v>
      </c>
      <c r="EA120" s="461" t="s">
        <v>215</v>
      </c>
      <c r="EB120" s="538" t="s">
        <v>351</v>
      </c>
      <c r="EC120" s="522" t="s">
        <v>352</v>
      </c>
      <c r="ED120" s="523" t="s">
        <v>192</v>
      </c>
      <c r="EE120" s="559">
        <v>1</v>
      </c>
      <c r="EF120" s="380">
        <v>38000</v>
      </c>
      <c r="EG120" s="381">
        <f t="shared" si="762"/>
        <v>38000</v>
      </c>
      <c r="EH120" s="162">
        <f>IF($D120=EC120,1,0)</f>
        <v>1</v>
      </c>
      <c r="EI120" s="190">
        <f t="shared" si="1369"/>
        <v>1</v>
      </c>
      <c r="EJ120" s="190">
        <f t="shared" si="1370"/>
        <v>1</v>
      </c>
      <c r="EK120" s="190">
        <f t="shared" si="1371"/>
        <v>1</v>
      </c>
      <c r="EL120" s="190">
        <f t="shared" si="1372"/>
        <v>1</v>
      </c>
      <c r="EM120" s="200">
        <f t="shared" si="1373"/>
        <v>1</v>
      </c>
      <c r="EN120" s="210">
        <f t="shared" si="1374"/>
        <v>38000</v>
      </c>
      <c r="EO120" s="202">
        <f t="shared" si="1375"/>
        <v>0</v>
      </c>
      <c r="ER120" s="461" t="s">
        <v>215</v>
      </c>
      <c r="ES120" s="538" t="s">
        <v>351</v>
      </c>
      <c r="ET120" s="522" t="s">
        <v>352</v>
      </c>
      <c r="EU120" s="523" t="s">
        <v>192</v>
      </c>
      <c r="EV120" s="559">
        <v>1</v>
      </c>
      <c r="EW120" s="380">
        <v>50040</v>
      </c>
      <c r="EX120" s="537">
        <f>EW120*EV120</f>
        <v>50040</v>
      </c>
      <c r="EY120" s="162">
        <f>IF($D120=ET120,1,0)</f>
        <v>1</v>
      </c>
      <c r="EZ120" s="190">
        <f t="shared" si="1376"/>
        <v>1</v>
      </c>
      <c r="FA120" s="190">
        <f t="shared" si="1377"/>
        <v>1</v>
      </c>
      <c r="FB120" s="190">
        <f t="shared" si="1378"/>
        <v>1</v>
      </c>
      <c r="FC120" s="190">
        <f t="shared" si="1379"/>
        <v>1</v>
      </c>
      <c r="FD120" s="200">
        <f t="shared" si="1380"/>
        <v>1</v>
      </c>
      <c r="FE120" s="210">
        <f t="shared" si="1381"/>
        <v>50040</v>
      </c>
      <c r="FF120" s="202">
        <f t="shared" si="1382"/>
        <v>0</v>
      </c>
      <c r="FI120" s="461" t="s">
        <v>215</v>
      </c>
      <c r="FJ120" s="538" t="s">
        <v>351</v>
      </c>
      <c r="FK120" s="522" t="s">
        <v>352</v>
      </c>
      <c r="FL120" s="523" t="s">
        <v>192</v>
      </c>
      <c r="FM120" s="559">
        <v>1</v>
      </c>
      <c r="FN120" s="380">
        <v>52007</v>
      </c>
      <c r="FO120" s="537">
        <f>FN120*FM120</f>
        <v>52007</v>
      </c>
      <c r="FP120" s="162">
        <f>IF($D120=FK120,1,0)</f>
        <v>1</v>
      </c>
      <c r="FQ120" s="190">
        <f t="shared" si="1383"/>
        <v>1</v>
      </c>
      <c r="FR120" s="190">
        <f t="shared" si="1384"/>
        <v>1</v>
      </c>
      <c r="FS120" s="190">
        <f t="shared" si="1385"/>
        <v>1</v>
      </c>
      <c r="FT120" s="190">
        <f t="shared" si="1386"/>
        <v>1</v>
      </c>
      <c r="FU120" s="200">
        <f t="shared" si="1387"/>
        <v>1</v>
      </c>
      <c r="FV120" s="210">
        <f t="shared" si="1388"/>
        <v>52007</v>
      </c>
      <c r="FW120" s="202">
        <f t="shared" si="1389"/>
        <v>0</v>
      </c>
      <c r="FZ120" s="461" t="s">
        <v>215</v>
      </c>
      <c r="GA120" s="538" t="s">
        <v>351</v>
      </c>
      <c r="GB120" s="522" t="s">
        <v>352</v>
      </c>
      <c r="GC120" s="523" t="s">
        <v>192</v>
      </c>
      <c r="GD120" s="559">
        <v>1</v>
      </c>
      <c r="GE120" s="582">
        <v>138563</v>
      </c>
      <c r="GF120" s="537">
        <f>GE120*GD120</f>
        <v>138563</v>
      </c>
      <c r="GG120" s="162">
        <f>IF($D120=GB120,1,0)</f>
        <v>1</v>
      </c>
      <c r="GH120" s="190">
        <f t="shared" si="1390"/>
        <v>1</v>
      </c>
      <c r="GI120" s="190">
        <f t="shared" si="1391"/>
        <v>1</v>
      </c>
      <c r="GJ120" s="190">
        <f t="shared" si="1392"/>
        <v>1</v>
      </c>
      <c r="GK120" s="190">
        <f t="shared" si="1393"/>
        <v>1</v>
      </c>
      <c r="GL120" s="200">
        <f t="shared" si="1394"/>
        <v>1</v>
      </c>
      <c r="GM120" s="210">
        <f t="shared" si="1395"/>
        <v>138563</v>
      </c>
      <c r="GN120" s="202">
        <f t="shared" si="1396"/>
        <v>0</v>
      </c>
      <c r="GQ120" s="461" t="s">
        <v>215</v>
      </c>
      <c r="GR120" s="538" t="s">
        <v>351</v>
      </c>
      <c r="GS120" s="522" t="s">
        <v>352</v>
      </c>
      <c r="GT120" s="523" t="s">
        <v>192</v>
      </c>
      <c r="GU120" s="559">
        <v>1</v>
      </c>
      <c r="GV120" s="380">
        <v>50000</v>
      </c>
      <c r="GW120" s="537">
        <f>GV120*GU120</f>
        <v>50000</v>
      </c>
      <c r="GX120" s="162">
        <f>IF($D120=GS120,1,0)</f>
        <v>1</v>
      </c>
      <c r="GY120" s="190">
        <f t="shared" si="1397"/>
        <v>1</v>
      </c>
      <c r="GZ120" s="190">
        <f t="shared" si="1398"/>
        <v>1</v>
      </c>
      <c r="HA120" s="190">
        <f t="shared" si="1399"/>
        <v>1</v>
      </c>
      <c r="HB120" s="190">
        <f t="shared" si="1400"/>
        <v>1</v>
      </c>
      <c r="HC120" s="200">
        <f t="shared" si="1401"/>
        <v>1</v>
      </c>
      <c r="HD120" s="210">
        <f t="shared" si="1402"/>
        <v>50000</v>
      </c>
      <c r="HE120" s="202">
        <f t="shared" si="1403"/>
        <v>0</v>
      </c>
      <c r="HH120" s="461" t="s">
        <v>215</v>
      </c>
      <c r="HI120" s="538" t="s">
        <v>351</v>
      </c>
      <c r="HJ120" s="522" t="s">
        <v>352</v>
      </c>
      <c r="HK120" s="523" t="s">
        <v>192</v>
      </c>
      <c r="HL120" s="559">
        <v>1</v>
      </c>
      <c r="HM120" s="380">
        <v>93479.999999999985</v>
      </c>
      <c r="HN120" s="537">
        <f>HM120*HL120</f>
        <v>93479.999999999985</v>
      </c>
      <c r="HO120" s="162">
        <f>IF($D120=HJ120,1,0)</f>
        <v>1</v>
      </c>
      <c r="HP120" s="190">
        <f t="shared" si="1404"/>
        <v>1</v>
      </c>
      <c r="HQ120" s="190">
        <f t="shared" si="1405"/>
        <v>1</v>
      </c>
      <c r="HR120" s="190">
        <f t="shared" si="1406"/>
        <v>1</v>
      </c>
      <c r="HS120" s="190">
        <f t="shared" si="1407"/>
        <v>1</v>
      </c>
      <c r="HT120" s="200">
        <f t="shared" si="1408"/>
        <v>1</v>
      </c>
      <c r="HU120" s="210">
        <f t="shared" si="1409"/>
        <v>93480</v>
      </c>
      <c r="HV120" s="202">
        <f t="shared" si="1410"/>
        <v>0</v>
      </c>
      <c r="HY120" s="174"/>
      <c r="HZ120" s="253"/>
      <c r="IA120" s="214"/>
      <c r="IB120" s="254"/>
      <c r="IC120" s="215"/>
      <c r="ID120" s="249"/>
      <c r="IE120" s="209"/>
      <c r="IF120" s="209" t="e">
        <f t="shared" si="764"/>
        <v>#N/A</v>
      </c>
      <c r="IG120" s="199" t="e">
        <f t="shared" si="765"/>
        <v>#N/A</v>
      </c>
      <c r="IH120" s="200" t="e">
        <f t="shared" si="766"/>
        <v>#N/A</v>
      </c>
      <c r="II120" s="200">
        <f t="shared" si="767"/>
        <v>0</v>
      </c>
      <c r="IJ120" s="200">
        <f t="shared" si="768"/>
        <v>0</v>
      </c>
      <c r="IK120" s="200" t="e">
        <f t="shared" si="769"/>
        <v>#N/A</v>
      </c>
      <c r="IL120" s="210">
        <f t="shared" si="770"/>
        <v>0</v>
      </c>
      <c r="IM120" s="202">
        <f t="shared" si="771"/>
        <v>0</v>
      </c>
      <c r="IP120" s="174"/>
      <c r="IQ120" s="253"/>
      <c r="IR120" s="214"/>
      <c r="IS120" s="254"/>
      <c r="IT120" s="215"/>
      <c r="IU120" s="249"/>
      <c r="IV120" s="209"/>
      <c r="IW120" s="209" t="e">
        <f t="shared" si="772"/>
        <v>#N/A</v>
      </c>
      <c r="IX120" s="199" t="e">
        <f t="shared" si="773"/>
        <v>#N/A</v>
      </c>
      <c r="IY120" s="200" t="e">
        <f t="shared" si="774"/>
        <v>#N/A</v>
      </c>
      <c r="IZ120" s="200">
        <f t="shared" si="775"/>
        <v>0</v>
      </c>
      <c r="JA120" s="200">
        <f t="shared" si="776"/>
        <v>0</v>
      </c>
      <c r="JB120" s="200" t="e">
        <f t="shared" si="777"/>
        <v>#N/A</v>
      </c>
      <c r="JC120" s="210">
        <f t="shared" si="778"/>
        <v>0</v>
      </c>
      <c r="JD120" s="202">
        <f t="shared" si="779"/>
        <v>0</v>
      </c>
      <c r="JG120" s="174"/>
      <c r="JH120" s="253"/>
      <c r="JI120" s="214"/>
      <c r="JJ120" s="254"/>
      <c r="JK120" s="215"/>
      <c r="JL120" s="249"/>
      <c r="JM120" s="209"/>
      <c r="JN120" s="209" t="e">
        <f t="shared" si="780"/>
        <v>#N/A</v>
      </c>
      <c r="JO120" s="199" t="e">
        <f t="shared" si="781"/>
        <v>#N/A</v>
      </c>
      <c r="JP120" s="200" t="e">
        <f t="shared" si="782"/>
        <v>#N/A</v>
      </c>
      <c r="JQ120" s="200">
        <f t="shared" si="783"/>
        <v>0</v>
      </c>
      <c r="JR120" s="200">
        <f t="shared" si="784"/>
        <v>0</v>
      </c>
      <c r="JS120" s="200" t="e">
        <f t="shared" si="785"/>
        <v>#N/A</v>
      </c>
      <c r="JT120" s="210">
        <f t="shared" si="786"/>
        <v>0</v>
      </c>
      <c r="JU120" s="202">
        <f t="shared" si="787"/>
        <v>0</v>
      </c>
      <c r="JX120" s="174"/>
      <c r="JY120" s="253"/>
      <c r="JZ120" s="214"/>
      <c r="KA120" s="254"/>
      <c r="KB120" s="215"/>
      <c r="KC120" s="249"/>
      <c r="KD120" s="209"/>
      <c r="KE120" s="209" t="e">
        <f t="shared" si="788"/>
        <v>#N/A</v>
      </c>
      <c r="KF120" s="199" t="e">
        <f t="shared" si="789"/>
        <v>#N/A</v>
      </c>
      <c r="KG120" s="200" t="e">
        <f t="shared" si="790"/>
        <v>#N/A</v>
      </c>
      <c r="KH120" s="200">
        <f t="shared" si="791"/>
        <v>0</v>
      </c>
      <c r="KI120" s="200">
        <f t="shared" si="792"/>
        <v>0</v>
      </c>
      <c r="KJ120" s="200" t="e">
        <f t="shared" si="793"/>
        <v>#N/A</v>
      </c>
      <c r="KK120" s="210">
        <f t="shared" si="794"/>
        <v>0</v>
      </c>
      <c r="KL120" s="202">
        <f t="shared" si="795"/>
        <v>0</v>
      </c>
      <c r="KO120" s="174"/>
      <c r="KP120" s="253"/>
      <c r="KQ120" s="214"/>
      <c r="KR120" s="254"/>
      <c r="KS120" s="215"/>
      <c r="KT120" s="249"/>
      <c r="KU120" s="209"/>
      <c r="KV120" s="209" t="e">
        <f t="shared" si="796"/>
        <v>#N/A</v>
      </c>
      <c r="KW120" s="199" t="e">
        <f t="shared" si="797"/>
        <v>#N/A</v>
      </c>
      <c r="KX120" s="200" t="e">
        <f t="shared" si="798"/>
        <v>#N/A</v>
      </c>
      <c r="KY120" s="200">
        <f t="shared" si="799"/>
        <v>0</v>
      </c>
      <c r="KZ120" s="200">
        <f t="shared" si="800"/>
        <v>0</v>
      </c>
      <c r="LA120" s="200" t="e">
        <f t="shared" si="801"/>
        <v>#N/A</v>
      </c>
      <c r="LB120" s="210">
        <f t="shared" si="802"/>
        <v>0</v>
      </c>
      <c r="LC120" s="202">
        <f t="shared" si="803"/>
        <v>0</v>
      </c>
      <c r="LF120" s="174"/>
      <c r="LG120" s="253"/>
      <c r="LH120" s="214"/>
      <c r="LI120" s="254"/>
      <c r="LJ120" s="215"/>
      <c r="LK120" s="249"/>
      <c r="LL120" s="209"/>
      <c r="LM120" s="209" t="e">
        <f t="shared" si="804"/>
        <v>#N/A</v>
      </c>
      <c r="LN120" s="199" t="e">
        <f t="shared" si="805"/>
        <v>#N/A</v>
      </c>
      <c r="LO120" s="200" t="e">
        <f t="shared" si="806"/>
        <v>#N/A</v>
      </c>
      <c r="LP120" s="200">
        <f t="shared" si="807"/>
        <v>0</v>
      </c>
      <c r="LQ120" s="200">
        <f t="shared" si="808"/>
        <v>0</v>
      </c>
      <c r="LR120" s="200" t="e">
        <f t="shared" si="809"/>
        <v>#N/A</v>
      </c>
      <c r="LS120" s="210">
        <f t="shared" si="810"/>
        <v>0</v>
      </c>
      <c r="LT120" s="202">
        <f t="shared" si="811"/>
        <v>0</v>
      </c>
      <c r="LW120" s="174"/>
      <c r="LX120" s="253"/>
      <c r="LY120" s="214"/>
      <c r="LZ120" s="254"/>
      <c r="MA120" s="215"/>
      <c r="MB120" s="249"/>
      <c r="MC120" s="209"/>
      <c r="MD120" s="209" t="e">
        <f t="shared" si="812"/>
        <v>#N/A</v>
      </c>
      <c r="ME120" s="199" t="e">
        <f t="shared" si="813"/>
        <v>#N/A</v>
      </c>
      <c r="MF120" s="200" t="e">
        <f t="shared" si="814"/>
        <v>#N/A</v>
      </c>
      <c r="MG120" s="200">
        <f t="shared" si="815"/>
        <v>0</v>
      </c>
      <c r="MH120" s="200">
        <f t="shared" si="816"/>
        <v>0</v>
      </c>
      <c r="MI120" s="200" t="e">
        <f t="shared" si="817"/>
        <v>#N/A</v>
      </c>
      <c r="MJ120" s="210">
        <f t="shared" si="818"/>
        <v>0</v>
      </c>
      <c r="MK120" s="202">
        <f t="shared" si="819"/>
        <v>0</v>
      </c>
      <c r="MN120" s="174"/>
      <c r="MO120" s="253"/>
      <c r="MP120" s="214"/>
      <c r="MQ120" s="254"/>
      <c r="MR120" s="215"/>
      <c r="MS120" s="249"/>
      <c r="MT120" s="209"/>
      <c r="MU120" s="209" t="e">
        <f t="shared" si="820"/>
        <v>#N/A</v>
      </c>
      <c r="MV120" s="199" t="e">
        <f t="shared" si="821"/>
        <v>#N/A</v>
      </c>
      <c r="MW120" s="200" t="e">
        <f t="shared" si="822"/>
        <v>#N/A</v>
      </c>
      <c r="MX120" s="200">
        <f t="shared" si="823"/>
        <v>0</v>
      </c>
      <c r="MY120" s="200">
        <f t="shared" si="824"/>
        <v>0</v>
      </c>
      <c r="MZ120" s="200" t="e">
        <f t="shared" si="825"/>
        <v>#N/A</v>
      </c>
      <c r="NA120" s="210">
        <f t="shared" si="826"/>
        <v>0</v>
      </c>
      <c r="NB120" s="202">
        <f t="shared" si="827"/>
        <v>0</v>
      </c>
      <c r="NE120" s="174"/>
      <c r="NF120" s="253"/>
      <c r="NG120" s="214"/>
      <c r="NH120" s="254"/>
      <c r="NI120" s="215"/>
      <c r="NJ120" s="249"/>
      <c r="NK120" s="209"/>
      <c r="NL120" s="209" t="e">
        <f t="shared" si="828"/>
        <v>#N/A</v>
      </c>
      <c r="NM120" s="199" t="e">
        <f t="shared" si="829"/>
        <v>#N/A</v>
      </c>
      <c r="NN120" s="200" t="e">
        <f t="shared" si="830"/>
        <v>#N/A</v>
      </c>
      <c r="NO120" s="200">
        <f t="shared" si="831"/>
        <v>0</v>
      </c>
      <c r="NP120" s="200">
        <f t="shared" si="832"/>
        <v>0</v>
      </c>
      <c r="NQ120" s="200" t="e">
        <f t="shared" si="833"/>
        <v>#N/A</v>
      </c>
      <c r="NR120" s="210">
        <f t="shared" si="834"/>
        <v>0</v>
      </c>
      <c r="NS120" s="202">
        <f t="shared" si="835"/>
        <v>0</v>
      </c>
      <c r="NV120" s="174"/>
      <c r="NW120" s="253"/>
      <c r="NX120" s="214"/>
      <c r="NY120" s="254"/>
      <c r="NZ120" s="215"/>
      <c r="OA120" s="249"/>
      <c r="OB120" s="209"/>
      <c r="OC120" s="209" t="e">
        <f t="shared" si="836"/>
        <v>#N/A</v>
      </c>
      <c r="OD120" s="199" t="e">
        <f t="shared" si="837"/>
        <v>#N/A</v>
      </c>
      <c r="OE120" s="200" t="e">
        <f t="shared" si="838"/>
        <v>#N/A</v>
      </c>
      <c r="OF120" s="200">
        <f t="shared" si="839"/>
        <v>0</v>
      </c>
      <c r="OG120" s="200">
        <f t="shared" si="840"/>
        <v>0</v>
      </c>
      <c r="OH120" s="200" t="e">
        <f t="shared" si="841"/>
        <v>#N/A</v>
      </c>
      <c r="OI120" s="210">
        <f t="shared" si="842"/>
        <v>0</v>
      </c>
      <c r="OJ120" s="202">
        <f t="shared" si="843"/>
        <v>0</v>
      </c>
      <c r="OM120" s="174"/>
      <c r="ON120" s="253"/>
      <c r="OO120" s="214"/>
      <c r="OP120" s="254"/>
      <c r="OQ120" s="215"/>
      <c r="OR120" s="249"/>
      <c r="OS120" s="209"/>
      <c r="OT120" s="209" t="e">
        <f t="shared" si="844"/>
        <v>#N/A</v>
      </c>
      <c r="OU120" s="199" t="e">
        <f t="shared" si="845"/>
        <v>#N/A</v>
      </c>
      <c r="OV120" s="200" t="e">
        <f t="shared" si="846"/>
        <v>#N/A</v>
      </c>
      <c r="OW120" s="200">
        <f t="shared" si="847"/>
        <v>0</v>
      </c>
      <c r="OX120" s="200">
        <f t="shared" si="848"/>
        <v>0</v>
      </c>
      <c r="OY120" s="200" t="e">
        <f t="shared" si="849"/>
        <v>#N/A</v>
      </c>
      <c r="OZ120" s="210">
        <f t="shared" si="850"/>
        <v>0</v>
      </c>
      <c r="PA120" s="202">
        <f t="shared" si="851"/>
        <v>0</v>
      </c>
      <c r="PD120" s="174"/>
      <c r="PE120" s="253"/>
      <c r="PF120" s="214"/>
      <c r="PG120" s="254"/>
      <c r="PH120" s="215"/>
      <c r="PI120" s="249"/>
      <c r="PJ120" s="209"/>
      <c r="PK120" s="209" t="e">
        <f t="shared" si="852"/>
        <v>#N/A</v>
      </c>
      <c r="PL120" s="199" t="e">
        <f t="shared" si="853"/>
        <v>#N/A</v>
      </c>
      <c r="PM120" s="200" t="e">
        <f t="shared" si="854"/>
        <v>#N/A</v>
      </c>
      <c r="PN120" s="200">
        <f t="shared" si="855"/>
        <v>0</v>
      </c>
      <c r="PO120" s="200">
        <f t="shared" si="856"/>
        <v>0</v>
      </c>
      <c r="PP120" s="200" t="e">
        <f t="shared" si="857"/>
        <v>#N/A</v>
      </c>
      <c r="PQ120" s="210">
        <f t="shared" si="858"/>
        <v>0</v>
      </c>
      <c r="PR120" s="202">
        <f t="shared" si="859"/>
        <v>0</v>
      </c>
      <c r="PU120" s="174"/>
      <c r="PV120" s="253"/>
      <c r="PW120" s="214"/>
      <c r="PX120" s="254"/>
      <c r="PY120" s="215"/>
      <c r="PZ120" s="249"/>
      <c r="QA120" s="209"/>
      <c r="QB120" s="209" t="e">
        <f t="shared" si="860"/>
        <v>#N/A</v>
      </c>
      <c r="QC120" s="199" t="e">
        <f t="shared" si="861"/>
        <v>#N/A</v>
      </c>
      <c r="QD120" s="200" t="e">
        <f t="shared" si="862"/>
        <v>#N/A</v>
      </c>
      <c r="QE120" s="200">
        <f t="shared" si="863"/>
        <v>0</v>
      </c>
      <c r="QF120" s="200">
        <f t="shared" si="864"/>
        <v>0</v>
      </c>
      <c r="QG120" s="200" t="e">
        <f t="shared" si="865"/>
        <v>#N/A</v>
      </c>
      <c r="QH120" s="210">
        <f t="shared" si="866"/>
        <v>0</v>
      </c>
      <c r="QI120" s="202">
        <f t="shared" si="867"/>
        <v>0</v>
      </c>
      <c r="QL120" s="174"/>
      <c r="QM120" s="253"/>
      <c r="QN120" s="214"/>
      <c r="QO120" s="254"/>
      <c r="QP120" s="215"/>
      <c r="QQ120" s="249"/>
      <c r="QR120" s="209"/>
      <c r="QS120" s="209" t="e">
        <f t="shared" si="868"/>
        <v>#N/A</v>
      </c>
      <c r="QT120" s="199" t="e">
        <f t="shared" si="869"/>
        <v>#N/A</v>
      </c>
      <c r="QU120" s="200" t="e">
        <f t="shared" si="870"/>
        <v>#N/A</v>
      </c>
      <c r="QV120" s="200">
        <f t="shared" si="871"/>
        <v>0</v>
      </c>
      <c r="QW120" s="200">
        <f t="shared" si="872"/>
        <v>0</v>
      </c>
      <c r="QX120" s="200" t="e">
        <f t="shared" si="873"/>
        <v>#N/A</v>
      </c>
      <c r="QY120" s="210">
        <f t="shared" si="874"/>
        <v>0</v>
      </c>
      <c r="QZ120" s="202">
        <f t="shared" si="875"/>
        <v>0</v>
      </c>
      <c r="RC120" s="174"/>
      <c r="RD120" s="253"/>
      <c r="RE120" s="214"/>
      <c r="RF120" s="254"/>
      <c r="RG120" s="215"/>
      <c r="RH120" s="249"/>
      <c r="RI120" s="209"/>
      <c r="RJ120" s="209" t="e">
        <f t="shared" si="876"/>
        <v>#N/A</v>
      </c>
      <c r="RK120" s="199" t="e">
        <f t="shared" si="877"/>
        <v>#N/A</v>
      </c>
      <c r="RL120" s="200" t="e">
        <f t="shared" si="878"/>
        <v>#N/A</v>
      </c>
      <c r="RM120" s="200">
        <f t="shared" si="879"/>
        <v>0</v>
      </c>
      <c r="RN120" s="200">
        <f t="shared" si="880"/>
        <v>0</v>
      </c>
      <c r="RO120" s="200" t="e">
        <f t="shared" si="881"/>
        <v>#N/A</v>
      </c>
      <c r="RP120" s="210">
        <f t="shared" si="882"/>
        <v>0</v>
      </c>
      <c r="RQ120" s="202">
        <f t="shared" si="883"/>
        <v>0</v>
      </c>
      <c r="RT120" s="174"/>
      <c r="RU120" s="253"/>
      <c r="RV120" s="214"/>
      <c r="RW120" s="254"/>
      <c r="RX120" s="215"/>
      <c r="RY120" s="249"/>
      <c r="RZ120" s="209"/>
      <c r="SA120" s="209" t="e">
        <f t="shared" si="884"/>
        <v>#N/A</v>
      </c>
      <c r="SB120" s="199" t="e">
        <f t="shared" si="885"/>
        <v>#N/A</v>
      </c>
      <c r="SC120" s="200" t="e">
        <f t="shared" si="886"/>
        <v>#N/A</v>
      </c>
      <c r="SD120" s="200">
        <f t="shared" si="887"/>
        <v>0</v>
      </c>
      <c r="SE120" s="200">
        <f t="shared" si="888"/>
        <v>0</v>
      </c>
      <c r="SF120" s="200" t="e">
        <f t="shared" si="889"/>
        <v>#N/A</v>
      </c>
      <c r="SG120" s="210">
        <f t="shared" si="890"/>
        <v>0</v>
      </c>
      <c r="SH120" s="202">
        <f t="shared" si="891"/>
        <v>0</v>
      </c>
      <c r="SK120" s="174"/>
      <c r="SL120" s="253"/>
      <c r="SM120" s="214"/>
      <c r="SN120" s="254"/>
      <c r="SO120" s="215"/>
      <c r="SP120" s="249"/>
      <c r="SQ120" s="209"/>
      <c r="SR120" s="209" t="e">
        <f t="shared" si="892"/>
        <v>#N/A</v>
      </c>
      <c r="SS120" s="199" t="e">
        <f t="shared" si="893"/>
        <v>#N/A</v>
      </c>
      <c r="ST120" s="200" t="e">
        <f t="shared" si="894"/>
        <v>#N/A</v>
      </c>
      <c r="SU120" s="200">
        <f t="shared" si="895"/>
        <v>0</v>
      </c>
      <c r="SV120" s="200">
        <f t="shared" si="896"/>
        <v>0</v>
      </c>
      <c r="SW120" s="200" t="e">
        <f t="shared" si="897"/>
        <v>#N/A</v>
      </c>
      <c r="SX120" s="210">
        <f t="shared" si="898"/>
        <v>0</v>
      </c>
      <c r="SY120" s="202">
        <f t="shared" si="899"/>
        <v>0</v>
      </c>
    </row>
    <row r="121" spans="2:519" ht="162.75" customHeight="1" thickTop="1" thickBot="1">
      <c r="B121" s="203" t="s">
        <v>215</v>
      </c>
      <c r="C121" s="230" t="s">
        <v>353</v>
      </c>
      <c r="D121" s="170" t="s">
        <v>193</v>
      </c>
      <c r="E121" s="241" t="s">
        <v>192</v>
      </c>
      <c r="F121" s="228">
        <v>1</v>
      </c>
      <c r="G121" s="207">
        <v>0</v>
      </c>
      <c r="H121" s="229">
        <f>G121*F121</f>
        <v>0</v>
      </c>
      <c r="I121" s="646"/>
      <c r="L121" s="375" t="s">
        <v>215</v>
      </c>
      <c r="M121" s="403" t="s">
        <v>353</v>
      </c>
      <c r="N121" s="377" t="s">
        <v>193</v>
      </c>
      <c r="O121" s="416" t="s">
        <v>192</v>
      </c>
      <c r="P121" s="401">
        <v>1</v>
      </c>
      <c r="Q121" s="380">
        <v>600000</v>
      </c>
      <c r="R121" s="402">
        <f>Q121*P121</f>
        <v>600000</v>
      </c>
      <c r="S121" s="162">
        <f>IF($D121=N121,1,0)</f>
        <v>1</v>
      </c>
      <c r="T121" s="190">
        <f t="shared" si="756"/>
        <v>1</v>
      </c>
      <c r="U121" s="190">
        <f t="shared" si="763"/>
        <v>1</v>
      </c>
      <c r="V121" s="190">
        <f t="shared" si="757"/>
        <v>1</v>
      </c>
      <c r="W121" s="190">
        <f t="shared" si="758"/>
        <v>1</v>
      </c>
      <c r="X121" s="200">
        <f t="shared" si="759"/>
        <v>1</v>
      </c>
      <c r="Y121" s="210">
        <f t="shared" si="760"/>
        <v>600000</v>
      </c>
      <c r="Z121" s="202">
        <f t="shared" si="761"/>
        <v>0</v>
      </c>
      <c r="AA121" s="185"/>
      <c r="AB121" s="185"/>
      <c r="AC121" s="375" t="s">
        <v>215</v>
      </c>
      <c r="AD121" s="403" t="s">
        <v>353</v>
      </c>
      <c r="AE121" s="377" t="s">
        <v>193</v>
      </c>
      <c r="AF121" s="416" t="s">
        <v>192</v>
      </c>
      <c r="AG121" s="401">
        <v>1</v>
      </c>
      <c r="AH121" s="380">
        <v>106701</v>
      </c>
      <c r="AI121" s="402">
        <f>AH121*AG121</f>
        <v>106701</v>
      </c>
      <c r="AJ121" s="162">
        <f>IF($D121=AE121,1,0)</f>
        <v>1</v>
      </c>
      <c r="AK121" s="190">
        <f t="shared" si="1327"/>
        <v>1</v>
      </c>
      <c r="AL121" s="190">
        <f t="shared" si="1328"/>
        <v>1</v>
      </c>
      <c r="AM121" s="190">
        <f t="shared" si="1329"/>
        <v>1</v>
      </c>
      <c r="AN121" s="190">
        <f t="shared" si="1330"/>
        <v>1</v>
      </c>
      <c r="AO121" s="200">
        <f t="shared" si="1331"/>
        <v>1</v>
      </c>
      <c r="AP121" s="210">
        <f t="shared" si="1332"/>
        <v>106701</v>
      </c>
      <c r="AQ121" s="202">
        <f t="shared" si="1333"/>
        <v>0</v>
      </c>
      <c r="AR121" s="185"/>
      <c r="AS121" s="185"/>
      <c r="AT121" s="461" t="s">
        <v>215</v>
      </c>
      <c r="AU121" s="478" t="s">
        <v>353</v>
      </c>
      <c r="AV121" s="170" t="s">
        <v>193</v>
      </c>
      <c r="AW121" s="510" t="s">
        <v>192</v>
      </c>
      <c r="AX121" s="464">
        <v>1</v>
      </c>
      <c r="AY121" s="455">
        <v>208000</v>
      </c>
      <c r="AZ121" s="466">
        <f>AY121*AX121</f>
        <v>208000</v>
      </c>
      <c r="BA121" s="162">
        <f>IF($D121=AV121,1,0)</f>
        <v>1</v>
      </c>
      <c r="BB121" s="190">
        <f t="shared" si="1334"/>
        <v>1</v>
      </c>
      <c r="BC121" s="190">
        <f t="shared" si="1335"/>
        <v>1</v>
      </c>
      <c r="BD121" s="190">
        <f t="shared" si="1336"/>
        <v>1</v>
      </c>
      <c r="BE121" s="190">
        <f t="shared" si="1337"/>
        <v>1</v>
      </c>
      <c r="BF121" s="200">
        <f t="shared" si="1338"/>
        <v>1</v>
      </c>
      <c r="BG121" s="210">
        <f t="shared" si="1339"/>
        <v>208000</v>
      </c>
      <c r="BH121" s="202">
        <f t="shared" si="1340"/>
        <v>0</v>
      </c>
      <c r="BK121" s="461" t="s">
        <v>215</v>
      </c>
      <c r="BL121" s="538" t="s">
        <v>353</v>
      </c>
      <c r="BM121" s="522" t="s">
        <v>193</v>
      </c>
      <c r="BN121" s="546" t="s">
        <v>192</v>
      </c>
      <c r="BO121" s="536">
        <v>1</v>
      </c>
      <c r="BP121" s="380">
        <v>69847.499999999985</v>
      </c>
      <c r="BQ121" s="537">
        <f>BP121*BO121</f>
        <v>69847.499999999985</v>
      </c>
      <c r="BR121" s="162">
        <f>IF($D121=BM121,1,0)</f>
        <v>1</v>
      </c>
      <c r="BS121" s="190">
        <f t="shared" si="1341"/>
        <v>1</v>
      </c>
      <c r="BT121" s="190">
        <f t="shared" si="1342"/>
        <v>1</v>
      </c>
      <c r="BU121" s="190">
        <f t="shared" si="1343"/>
        <v>1</v>
      </c>
      <c r="BV121" s="190">
        <f t="shared" si="1344"/>
        <v>1</v>
      </c>
      <c r="BW121" s="200">
        <f t="shared" si="1345"/>
        <v>1</v>
      </c>
      <c r="BX121" s="210">
        <f t="shared" si="1346"/>
        <v>69848</v>
      </c>
      <c r="BY121" s="202">
        <f t="shared" si="1347"/>
        <v>-0.50000000001455192</v>
      </c>
      <c r="CB121" s="461" t="s">
        <v>215</v>
      </c>
      <c r="CC121" s="538" t="s">
        <v>353</v>
      </c>
      <c r="CD121" s="522" t="s">
        <v>193</v>
      </c>
      <c r="CE121" s="546" t="s">
        <v>192</v>
      </c>
      <c r="CF121" s="536">
        <v>1</v>
      </c>
      <c r="CG121" s="380">
        <v>750000</v>
      </c>
      <c r="CH121" s="537">
        <f>CG121*CF121</f>
        <v>750000</v>
      </c>
      <c r="CI121" s="162">
        <f>IF($D121=CD121,1,0)</f>
        <v>1</v>
      </c>
      <c r="CJ121" s="190">
        <f t="shared" si="1348"/>
        <v>1</v>
      </c>
      <c r="CK121" s="190">
        <f t="shared" si="1349"/>
        <v>1</v>
      </c>
      <c r="CL121" s="190">
        <f t="shared" si="1350"/>
        <v>1</v>
      </c>
      <c r="CM121" s="190">
        <f t="shared" si="1351"/>
        <v>1</v>
      </c>
      <c r="CN121" s="200">
        <f t="shared" si="1352"/>
        <v>1</v>
      </c>
      <c r="CO121" s="210">
        <f t="shared" si="1353"/>
        <v>750000</v>
      </c>
      <c r="CP121" s="202">
        <f t="shared" si="1354"/>
        <v>0</v>
      </c>
      <c r="CS121" s="461" t="s">
        <v>215</v>
      </c>
      <c r="CT121" s="538" t="s">
        <v>353</v>
      </c>
      <c r="CU121" s="522" t="s">
        <v>193</v>
      </c>
      <c r="CV121" s="546" t="s">
        <v>192</v>
      </c>
      <c r="CW121" s="536">
        <v>1</v>
      </c>
      <c r="CX121" s="565">
        <v>162307</v>
      </c>
      <c r="CY121" s="537">
        <f>CX121*CW121</f>
        <v>162307</v>
      </c>
      <c r="CZ121" s="162">
        <f>IF($D121=CU121,1,0)</f>
        <v>1</v>
      </c>
      <c r="DA121" s="190">
        <f t="shared" si="1355"/>
        <v>1</v>
      </c>
      <c r="DB121" s="190">
        <f t="shared" si="1356"/>
        <v>1</v>
      </c>
      <c r="DC121" s="190">
        <f t="shared" si="1357"/>
        <v>1</v>
      </c>
      <c r="DD121" s="190">
        <f t="shared" si="1358"/>
        <v>1</v>
      </c>
      <c r="DE121" s="200">
        <f t="shared" si="1359"/>
        <v>1</v>
      </c>
      <c r="DF121" s="210">
        <f t="shared" si="1360"/>
        <v>162307</v>
      </c>
      <c r="DG121" s="202">
        <f t="shared" si="1361"/>
        <v>0</v>
      </c>
      <c r="DJ121" s="461" t="s">
        <v>215</v>
      </c>
      <c r="DK121" s="538" t="s">
        <v>353</v>
      </c>
      <c r="DL121" s="569" t="s">
        <v>193</v>
      </c>
      <c r="DM121" s="546" t="s">
        <v>192</v>
      </c>
      <c r="DN121" s="536">
        <v>1</v>
      </c>
      <c r="DO121" s="380">
        <v>104770.72399999999</v>
      </c>
      <c r="DP121" s="537">
        <f>DO121*DN121</f>
        <v>104770.72399999999</v>
      </c>
      <c r="DQ121" s="162">
        <f>IF($D121=DL121,1,0)</f>
        <v>1</v>
      </c>
      <c r="DR121" s="190">
        <f t="shared" si="1362"/>
        <v>1</v>
      </c>
      <c r="DS121" s="190">
        <f t="shared" si="1363"/>
        <v>1</v>
      </c>
      <c r="DT121" s="190">
        <f t="shared" si="1364"/>
        <v>1</v>
      </c>
      <c r="DU121" s="190">
        <f t="shared" si="1365"/>
        <v>1</v>
      </c>
      <c r="DV121" s="200">
        <f t="shared" si="1366"/>
        <v>1</v>
      </c>
      <c r="DW121" s="210">
        <f t="shared" si="1367"/>
        <v>104771</v>
      </c>
      <c r="DX121" s="202">
        <f t="shared" si="1368"/>
        <v>-0.27600000001257285</v>
      </c>
      <c r="EA121" s="461" t="s">
        <v>215</v>
      </c>
      <c r="EB121" s="538" t="s">
        <v>353</v>
      </c>
      <c r="EC121" s="522" t="s">
        <v>193</v>
      </c>
      <c r="ED121" s="546" t="s">
        <v>192</v>
      </c>
      <c r="EE121" s="536">
        <v>1</v>
      </c>
      <c r="EF121" s="380">
        <v>49000</v>
      </c>
      <c r="EG121" s="381">
        <f t="shared" si="762"/>
        <v>49000</v>
      </c>
      <c r="EH121" s="162">
        <f>IF($D121=EC121,1,0)</f>
        <v>1</v>
      </c>
      <c r="EI121" s="190">
        <f t="shared" si="1369"/>
        <v>1</v>
      </c>
      <c r="EJ121" s="190">
        <f t="shared" si="1370"/>
        <v>1</v>
      </c>
      <c r="EK121" s="190">
        <f t="shared" si="1371"/>
        <v>1</v>
      </c>
      <c r="EL121" s="190">
        <f t="shared" si="1372"/>
        <v>1</v>
      </c>
      <c r="EM121" s="200">
        <f t="shared" si="1373"/>
        <v>1</v>
      </c>
      <c r="EN121" s="210">
        <f t="shared" si="1374"/>
        <v>49000</v>
      </c>
      <c r="EO121" s="202">
        <f t="shared" si="1375"/>
        <v>0</v>
      </c>
      <c r="ER121" s="461" t="s">
        <v>215</v>
      </c>
      <c r="ES121" s="538" t="s">
        <v>353</v>
      </c>
      <c r="ET121" s="522" t="s">
        <v>193</v>
      </c>
      <c r="EU121" s="546" t="s">
        <v>192</v>
      </c>
      <c r="EV121" s="536">
        <v>1</v>
      </c>
      <c r="EW121" s="380">
        <v>69500</v>
      </c>
      <c r="EX121" s="537">
        <f>EW121*EV121</f>
        <v>69500</v>
      </c>
      <c r="EY121" s="162">
        <f>IF($D121=ET121,1,0)</f>
        <v>1</v>
      </c>
      <c r="EZ121" s="190">
        <f t="shared" si="1376"/>
        <v>1</v>
      </c>
      <c r="FA121" s="190">
        <f t="shared" si="1377"/>
        <v>1</v>
      </c>
      <c r="FB121" s="190">
        <f t="shared" si="1378"/>
        <v>1</v>
      </c>
      <c r="FC121" s="190">
        <f t="shared" si="1379"/>
        <v>1</v>
      </c>
      <c r="FD121" s="200">
        <f t="shared" si="1380"/>
        <v>1</v>
      </c>
      <c r="FE121" s="210">
        <f t="shared" si="1381"/>
        <v>69500</v>
      </c>
      <c r="FF121" s="202">
        <f t="shared" si="1382"/>
        <v>0</v>
      </c>
      <c r="FI121" s="461" t="s">
        <v>215</v>
      </c>
      <c r="FJ121" s="538" t="s">
        <v>353</v>
      </c>
      <c r="FK121" s="522" t="s">
        <v>193</v>
      </c>
      <c r="FL121" s="546" t="s">
        <v>192</v>
      </c>
      <c r="FM121" s="536">
        <v>1</v>
      </c>
      <c r="FN121" s="380">
        <v>82211</v>
      </c>
      <c r="FO121" s="537">
        <f>FN121*FM121</f>
        <v>82211</v>
      </c>
      <c r="FP121" s="162">
        <f>IF($D121=FK121,1,0)</f>
        <v>1</v>
      </c>
      <c r="FQ121" s="190">
        <f t="shared" si="1383"/>
        <v>1</v>
      </c>
      <c r="FR121" s="190">
        <f t="shared" si="1384"/>
        <v>1</v>
      </c>
      <c r="FS121" s="190">
        <f t="shared" si="1385"/>
        <v>1</v>
      </c>
      <c r="FT121" s="190">
        <f t="shared" si="1386"/>
        <v>1</v>
      </c>
      <c r="FU121" s="200">
        <f t="shared" si="1387"/>
        <v>1</v>
      </c>
      <c r="FV121" s="210">
        <f t="shared" si="1388"/>
        <v>82211</v>
      </c>
      <c r="FW121" s="202">
        <f t="shared" si="1389"/>
        <v>0</v>
      </c>
      <c r="FZ121" s="461" t="s">
        <v>215</v>
      </c>
      <c r="GA121" s="538" t="s">
        <v>353</v>
      </c>
      <c r="GB121" s="522" t="s">
        <v>193</v>
      </c>
      <c r="GC121" s="546" t="s">
        <v>192</v>
      </c>
      <c r="GD121" s="536">
        <v>1</v>
      </c>
      <c r="GE121" s="582">
        <v>165610</v>
      </c>
      <c r="GF121" s="537">
        <f>GE121*GD121</f>
        <v>165610</v>
      </c>
      <c r="GG121" s="162">
        <f>IF($D121=GB121,1,0)</f>
        <v>1</v>
      </c>
      <c r="GH121" s="190">
        <f t="shared" si="1390"/>
        <v>1</v>
      </c>
      <c r="GI121" s="190">
        <f t="shared" si="1391"/>
        <v>1</v>
      </c>
      <c r="GJ121" s="190">
        <f t="shared" si="1392"/>
        <v>1</v>
      </c>
      <c r="GK121" s="190">
        <f t="shared" si="1393"/>
        <v>1</v>
      </c>
      <c r="GL121" s="200">
        <f t="shared" si="1394"/>
        <v>1</v>
      </c>
      <c r="GM121" s="210">
        <f t="shared" si="1395"/>
        <v>165610</v>
      </c>
      <c r="GN121" s="202">
        <f t="shared" si="1396"/>
        <v>0</v>
      </c>
      <c r="GQ121" s="461" t="s">
        <v>215</v>
      </c>
      <c r="GR121" s="538" t="s">
        <v>353</v>
      </c>
      <c r="GS121" s="522" t="s">
        <v>193</v>
      </c>
      <c r="GT121" s="546" t="s">
        <v>192</v>
      </c>
      <c r="GU121" s="536">
        <v>1</v>
      </c>
      <c r="GV121" s="380">
        <v>77910</v>
      </c>
      <c r="GW121" s="537">
        <f>GV121*GU121</f>
        <v>77910</v>
      </c>
      <c r="GX121" s="162">
        <f>IF($D121=GS121,1,0)</f>
        <v>1</v>
      </c>
      <c r="GY121" s="190">
        <f t="shared" si="1397"/>
        <v>1</v>
      </c>
      <c r="GZ121" s="190">
        <f t="shared" si="1398"/>
        <v>1</v>
      </c>
      <c r="HA121" s="190">
        <f t="shared" si="1399"/>
        <v>1</v>
      </c>
      <c r="HB121" s="190">
        <f t="shared" si="1400"/>
        <v>1</v>
      </c>
      <c r="HC121" s="200">
        <f t="shared" si="1401"/>
        <v>1</v>
      </c>
      <c r="HD121" s="210">
        <f t="shared" si="1402"/>
        <v>77910</v>
      </c>
      <c r="HE121" s="202">
        <f t="shared" si="1403"/>
        <v>0</v>
      </c>
      <c r="HH121" s="461" t="s">
        <v>215</v>
      </c>
      <c r="HI121" s="538" t="s">
        <v>353</v>
      </c>
      <c r="HJ121" s="522" t="s">
        <v>193</v>
      </c>
      <c r="HK121" s="546" t="s">
        <v>192</v>
      </c>
      <c r="HL121" s="536">
        <v>1</v>
      </c>
      <c r="HM121" s="380">
        <v>136800</v>
      </c>
      <c r="HN121" s="537">
        <f>HM121*HL121</f>
        <v>136800</v>
      </c>
      <c r="HO121" s="162">
        <f>IF($D121=HJ121,1,0)</f>
        <v>1</v>
      </c>
      <c r="HP121" s="190">
        <f t="shared" si="1404"/>
        <v>1</v>
      </c>
      <c r="HQ121" s="190">
        <f t="shared" si="1405"/>
        <v>1</v>
      </c>
      <c r="HR121" s="190">
        <f t="shared" si="1406"/>
        <v>1</v>
      </c>
      <c r="HS121" s="190">
        <f t="shared" si="1407"/>
        <v>1</v>
      </c>
      <c r="HT121" s="200">
        <f t="shared" si="1408"/>
        <v>1</v>
      </c>
      <c r="HU121" s="210">
        <f t="shared" si="1409"/>
        <v>136800</v>
      </c>
      <c r="HV121" s="202">
        <f t="shared" si="1410"/>
        <v>0</v>
      </c>
      <c r="HY121" s="230"/>
      <c r="HZ121" s="255"/>
      <c r="IA121" s="256"/>
      <c r="IB121" s="250"/>
      <c r="IC121" s="207"/>
      <c r="ID121" s="229"/>
      <c r="IE121" s="209"/>
      <c r="IF121" s="209" t="e">
        <f t="shared" si="764"/>
        <v>#N/A</v>
      </c>
      <c r="IG121" s="199" t="e">
        <f t="shared" si="765"/>
        <v>#N/A</v>
      </c>
      <c r="IH121" s="200" t="e">
        <f t="shared" si="766"/>
        <v>#N/A</v>
      </c>
      <c r="II121" s="200">
        <f t="shared" si="767"/>
        <v>0</v>
      </c>
      <c r="IJ121" s="200">
        <f t="shared" si="768"/>
        <v>0</v>
      </c>
      <c r="IK121" s="200" t="e">
        <f t="shared" si="769"/>
        <v>#N/A</v>
      </c>
      <c r="IL121" s="210">
        <f t="shared" si="770"/>
        <v>0</v>
      </c>
      <c r="IM121" s="202">
        <f t="shared" si="771"/>
        <v>0</v>
      </c>
      <c r="IP121" s="230"/>
      <c r="IQ121" s="255"/>
      <c r="IR121" s="256"/>
      <c r="IS121" s="250"/>
      <c r="IT121" s="207"/>
      <c r="IU121" s="229"/>
      <c r="IV121" s="209"/>
      <c r="IW121" s="209" t="e">
        <f t="shared" si="772"/>
        <v>#N/A</v>
      </c>
      <c r="IX121" s="199" t="e">
        <f t="shared" si="773"/>
        <v>#N/A</v>
      </c>
      <c r="IY121" s="200" t="e">
        <f t="shared" si="774"/>
        <v>#N/A</v>
      </c>
      <c r="IZ121" s="200">
        <f t="shared" si="775"/>
        <v>0</v>
      </c>
      <c r="JA121" s="200">
        <f t="shared" si="776"/>
        <v>0</v>
      </c>
      <c r="JB121" s="200" t="e">
        <f t="shared" si="777"/>
        <v>#N/A</v>
      </c>
      <c r="JC121" s="210">
        <f t="shared" si="778"/>
        <v>0</v>
      </c>
      <c r="JD121" s="202">
        <f t="shared" si="779"/>
        <v>0</v>
      </c>
      <c r="JG121" s="230"/>
      <c r="JH121" s="255"/>
      <c r="JI121" s="256"/>
      <c r="JJ121" s="250"/>
      <c r="JK121" s="207"/>
      <c r="JL121" s="229"/>
      <c r="JM121" s="209"/>
      <c r="JN121" s="209" t="e">
        <f t="shared" si="780"/>
        <v>#N/A</v>
      </c>
      <c r="JO121" s="199" t="e">
        <f t="shared" si="781"/>
        <v>#N/A</v>
      </c>
      <c r="JP121" s="200" t="e">
        <f t="shared" si="782"/>
        <v>#N/A</v>
      </c>
      <c r="JQ121" s="200">
        <f t="shared" si="783"/>
        <v>0</v>
      </c>
      <c r="JR121" s="200">
        <f t="shared" si="784"/>
        <v>0</v>
      </c>
      <c r="JS121" s="200" t="e">
        <f t="shared" si="785"/>
        <v>#N/A</v>
      </c>
      <c r="JT121" s="210">
        <f t="shared" si="786"/>
        <v>0</v>
      </c>
      <c r="JU121" s="202">
        <f t="shared" si="787"/>
        <v>0</v>
      </c>
      <c r="JX121" s="230"/>
      <c r="JY121" s="255"/>
      <c r="JZ121" s="256"/>
      <c r="KA121" s="250"/>
      <c r="KB121" s="207"/>
      <c r="KC121" s="229"/>
      <c r="KD121" s="209"/>
      <c r="KE121" s="209" t="e">
        <f t="shared" si="788"/>
        <v>#N/A</v>
      </c>
      <c r="KF121" s="199" t="e">
        <f t="shared" si="789"/>
        <v>#N/A</v>
      </c>
      <c r="KG121" s="200" t="e">
        <f t="shared" si="790"/>
        <v>#N/A</v>
      </c>
      <c r="KH121" s="200">
        <f t="shared" si="791"/>
        <v>0</v>
      </c>
      <c r="KI121" s="200">
        <f t="shared" si="792"/>
        <v>0</v>
      </c>
      <c r="KJ121" s="200" t="e">
        <f t="shared" si="793"/>
        <v>#N/A</v>
      </c>
      <c r="KK121" s="210">
        <f t="shared" si="794"/>
        <v>0</v>
      </c>
      <c r="KL121" s="202">
        <f t="shared" si="795"/>
        <v>0</v>
      </c>
      <c r="KO121" s="230"/>
      <c r="KP121" s="255"/>
      <c r="KQ121" s="256"/>
      <c r="KR121" s="250"/>
      <c r="KS121" s="207"/>
      <c r="KT121" s="229"/>
      <c r="KU121" s="209"/>
      <c r="KV121" s="209" t="e">
        <f t="shared" si="796"/>
        <v>#N/A</v>
      </c>
      <c r="KW121" s="199" t="e">
        <f t="shared" si="797"/>
        <v>#N/A</v>
      </c>
      <c r="KX121" s="200" t="e">
        <f t="shared" si="798"/>
        <v>#N/A</v>
      </c>
      <c r="KY121" s="200">
        <f t="shared" si="799"/>
        <v>0</v>
      </c>
      <c r="KZ121" s="200">
        <f t="shared" si="800"/>
        <v>0</v>
      </c>
      <c r="LA121" s="200" t="e">
        <f t="shared" si="801"/>
        <v>#N/A</v>
      </c>
      <c r="LB121" s="210">
        <f t="shared" si="802"/>
        <v>0</v>
      </c>
      <c r="LC121" s="202">
        <f t="shared" si="803"/>
        <v>0</v>
      </c>
      <c r="LF121" s="230"/>
      <c r="LG121" s="255"/>
      <c r="LH121" s="256"/>
      <c r="LI121" s="250"/>
      <c r="LJ121" s="207"/>
      <c r="LK121" s="229"/>
      <c r="LL121" s="209"/>
      <c r="LM121" s="209" t="e">
        <f t="shared" si="804"/>
        <v>#N/A</v>
      </c>
      <c r="LN121" s="199" t="e">
        <f t="shared" si="805"/>
        <v>#N/A</v>
      </c>
      <c r="LO121" s="200" t="e">
        <f t="shared" si="806"/>
        <v>#N/A</v>
      </c>
      <c r="LP121" s="200">
        <f t="shared" si="807"/>
        <v>0</v>
      </c>
      <c r="LQ121" s="200">
        <f t="shared" si="808"/>
        <v>0</v>
      </c>
      <c r="LR121" s="200" t="e">
        <f t="shared" si="809"/>
        <v>#N/A</v>
      </c>
      <c r="LS121" s="210">
        <f t="shared" si="810"/>
        <v>0</v>
      </c>
      <c r="LT121" s="202">
        <f t="shared" si="811"/>
        <v>0</v>
      </c>
      <c r="LW121" s="230"/>
      <c r="LX121" s="255"/>
      <c r="LY121" s="256"/>
      <c r="LZ121" s="250"/>
      <c r="MA121" s="207"/>
      <c r="MB121" s="229"/>
      <c r="MC121" s="209"/>
      <c r="MD121" s="209" t="e">
        <f t="shared" si="812"/>
        <v>#N/A</v>
      </c>
      <c r="ME121" s="199" t="e">
        <f t="shared" si="813"/>
        <v>#N/A</v>
      </c>
      <c r="MF121" s="200" t="e">
        <f t="shared" si="814"/>
        <v>#N/A</v>
      </c>
      <c r="MG121" s="200">
        <f t="shared" si="815"/>
        <v>0</v>
      </c>
      <c r="MH121" s="200">
        <f t="shared" si="816"/>
        <v>0</v>
      </c>
      <c r="MI121" s="200" t="e">
        <f t="shared" si="817"/>
        <v>#N/A</v>
      </c>
      <c r="MJ121" s="210">
        <f t="shared" si="818"/>
        <v>0</v>
      </c>
      <c r="MK121" s="202">
        <f t="shared" si="819"/>
        <v>0</v>
      </c>
      <c r="MN121" s="230"/>
      <c r="MO121" s="255"/>
      <c r="MP121" s="256"/>
      <c r="MQ121" s="250"/>
      <c r="MR121" s="207"/>
      <c r="MS121" s="229"/>
      <c r="MT121" s="209"/>
      <c r="MU121" s="209" t="e">
        <f t="shared" si="820"/>
        <v>#N/A</v>
      </c>
      <c r="MV121" s="199" t="e">
        <f t="shared" si="821"/>
        <v>#N/A</v>
      </c>
      <c r="MW121" s="200" t="e">
        <f t="shared" si="822"/>
        <v>#N/A</v>
      </c>
      <c r="MX121" s="200">
        <f t="shared" si="823"/>
        <v>0</v>
      </c>
      <c r="MY121" s="200">
        <f t="shared" si="824"/>
        <v>0</v>
      </c>
      <c r="MZ121" s="200" t="e">
        <f t="shared" si="825"/>
        <v>#N/A</v>
      </c>
      <c r="NA121" s="210">
        <f t="shared" si="826"/>
        <v>0</v>
      </c>
      <c r="NB121" s="202">
        <f t="shared" si="827"/>
        <v>0</v>
      </c>
      <c r="NE121" s="230"/>
      <c r="NF121" s="255"/>
      <c r="NG121" s="256"/>
      <c r="NH121" s="250"/>
      <c r="NI121" s="207"/>
      <c r="NJ121" s="229"/>
      <c r="NK121" s="209"/>
      <c r="NL121" s="209" t="e">
        <f t="shared" si="828"/>
        <v>#N/A</v>
      </c>
      <c r="NM121" s="199" t="e">
        <f t="shared" si="829"/>
        <v>#N/A</v>
      </c>
      <c r="NN121" s="200" t="e">
        <f t="shared" si="830"/>
        <v>#N/A</v>
      </c>
      <c r="NO121" s="200">
        <f t="shared" si="831"/>
        <v>0</v>
      </c>
      <c r="NP121" s="200">
        <f t="shared" si="832"/>
        <v>0</v>
      </c>
      <c r="NQ121" s="200" t="e">
        <f t="shared" si="833"/>
        <v>#N/A</v>
      </c>
      <c r="NR121" s="210">
        <f t="shared" si="834"/>
        <v>0</v>
      </c>
      <c r="NS121" s="202">
        <f t="shared" si="835"/>
        <v>0</v>
      </c>
      <c r="NV121" s="230"/>
      <c r="NW121" s="255"/>
      <c r="NX121" s="256"/>
      <c r="NY121" s="250"/>
      <c r="NZ121" s="207"/>
      <c r="OA121" s="229"/>
      <c r="OB121" s="209"/>
      <c r="OC121" s="209" t="e">
        <f t="shared" si="836"/>
        <v>#N/A</v>
      </c>
      <c r="OD121" s="199" t="e">
        <f t="shared" si="837"/>
        <v>#N/A</v>
      </c>
      <c r="OE121" s="200" t="e">
        <f t="shared" si="838"/>
        <v>#N/A</v>
      </c>
      <c r="OF121" s="200">
        <f t="shared" si="839"/>
        <v>0</v>
      </c>
      <c r="OG121" s="200">
        <f t="shared" si="840"/>
        <v>0</v>
      </c>
      <c r="OH121" s="200" t="e">
        <f t="shared" si="841"/>
        <v>#N/A</v>
      </c>
      <c r="OI121" s="210">
        <f t="shared" si="842"/>
        <v>0</v>
      </c>
      <c r="OJ121" s="202">
        <f t="shared" si="843"/>
        <v>0</v>
      </c>
      <c r="OM121" s="230"/>
      <c r="ON121" s="255"/>
      <c r="OO121" s="256"/>
      <c r="OP121" s="250"/>
      <c r="OQ121" s="207"/>
      <c r="OR121" s="229"/>
      <c r="OS121" s="209"/>
      <c r="OT121" s="209" t="e">
        <f t="shared" si="844"/>
        <v>#N/A</v>
      </c>
      <c r="OU121" s="199" t="e">
        <f t="shared" si="845"/>
        <v>#N/A</v>
      </c>
      <c r="OV121" s="200" t="e">
        <f t="shared" si="846"/>
        <v>#N/A</v>
      </c>
      <c r="OW121" s="200">
        <f t="shared" si="847"/>
        <v>0</v>
      </c>
      <c r="OX121" s="200">
        <f t="shared" si="848"/>
        <v>0</v>
      </c>
      <c r="OY121" s="200" t="e">
        <f t="shared" si="849"/>
        <v>#N/A</v>
      </c>
      <c r="OZ121" s="210">
        <f t="shared" si="850"/>
        <v>0</v>
      </c>
      <c r="PA121" s="202">
        <f t="shared" si="851"/>
        <v>0</v>
      </c>
      <c r="PD121" s="230"/>
      <c r="PE121" s="255"/>
      <c r="PF121" s="256"/>
      <c r="PG121" s="250"/>
      <c r="PH121" s="207"/>
      <c r="PI121" s="229"/>
      <c r="PJ121" s="209"/>
      <c r="PK121" s="209" t="e">
        <f t="shared" si="852"/>
        <v>#N/A</v>
      </c>
      <c r="PL121" s="199" t="e">
        <f t="shared" si="853"/>
        <v>#N/A</v>
      </c>
      <c r="PM121" s="200" t="e">
        <f t="shared" si="854"/>
        <v>#N/A</v>
      </c>
      <c r="PN121" s="200">
        <f t="shared" si="855"/>
        <v>0</v>
      </c>
      <c r="PO121" s="200">
        <f t="shared" si="856"/>
        <v>0</v>
      </c>
      <c r="PP121" s="200" t="e">
        <f t="shared" si="857"/>
        <v>#N/A</v>
      </c>
      <c r="PQ121" s="210">
        <f t="shared" si="858"/>
        <v>0</v>
      </c>
      <c r="PR121" s="202">
        <f t="shared" si="859"/>
        <v>0</v>
      </c>
      <c r="PU121" s="230"/>
      <c r="PV121" s="255"/>
      <c r="PW121" s="256"/>
      <c r="PX121" s="250"/>
      <c r="PY121" s="207"/>
      <c r="PZ121" s="229"/>
      <c r="QA121" s="209"/>
      <c r="QB121" s="209" t="e">
        <f t="shared" si="860"/>
        <v>#N/A</v>
      </c>
      <c r="QC121" s="199" t="e">
        <f t="shared" si="861"/>
        <v>#N/A</v>
      </c>
      <c r="QD121" s="200" t="e">
        <f t="shared" si="862"/>
        <v>#N/A</v>
      </c>
      <c r="QE121" s="200">
        <f t="shared" si="863"/>
        <v>0</v>
      </c>
      <c r="QF121" s="200">
        <f t="shared" si="864"/>
        <v>0</v>
      </c>
      <c r="QG121" s="200" t="e">
        <f t="shared" si="865"/>
        <v>#N/A</v>
      </c>
      <c r="QH121" s="210">
        <f t="shared" si="866"/>
        <v>0</v>
      </c>
      <c r="QI121" s="202">
        <f t="shared" si="867"/>
        <v>0</v>
      </c>
      <c r="QL121" s="230"/>
      <c r="QM121" s="255"/>
      <c r="QN121" s="256"/>
      <c r="QO121" s="250"/>
      <c r="QP121" s="207"/>
      <c r="QQ121" s="229"/>
      <c r="QR121" s="209"/>
      <c r="QS121" s="209" t="e">
        <f t="shared" si="868"/>
        <v>#N/A</v>
      </c>
      <c r="QT121" s="199" t="e">
        <f t="shared" si="869"/>
        <v>#N/A</v>
      </c>
      <c r="QU121" s="200" t="e">
        <f t="shared" si="870"/>
        <v>#N/A</v>
      </c>
      <c r="QV121" s="200">
        <f t="shared" si="871"/>
        <v>0</v>
      </c>
      <c r="QW121" s="200">
        <f t="shared" si="872"/>
        <v>0</v>
      </c>
      <c r="QX121" s="200" t="e">
        <f t="shared" si="873"/>
        <v>#N/A</v>
      </c>
      <c r="QY121" s="210">
        <f t="shared" si="874"/>
        <v>0</v>
      </c>
      <c r="QZ121" s="202">
        <f t="shared" si="875"/>
        <v>0</v>
      </c>
      <c r="RC121" s="230"/>
      <c r="RD121" s="255"/>
      <c r="RE121" s="256"/>
      <c r="RF121" s="250"/>
      <c r="RG121" s="207"/>
      <c r="RH121" s="229"/>
      <c r="RI121" s="209"/>
      <c r="RJ121" s="209" t="e">
        <f t="shared" si="876"/>
        <v>#N/A</v>
      </c>
      <c r="RK121" s="199" t="e">
        <f t="shared" si="877"/>
        <v>#N/A</v>
      </c>
      <c r="RL121" s="200" t="e">
        <f t="shared" si="878"/>
        <v>#N/A</v>
      </c>
      <c r="RM121" s="200">
        <f t="shared" si="879"/>
        <v>0</v>
      </c>
      <c r="RN121" s="200">
        <f t="shared" si="880"/>
        <v>0</v>
      </c>
      <c r="RO121" s="200" t="e">
        <f t="shared" si="881"/>
        <v>#N/A</v>
      </c>
      <c r="RP121" s="210">
        <f t="shared" si="882"/>
        <v>0</v>
      </c>
      <c r="RQ121" s="202">
        <f t="shared" si="883"/>
        <v>0</v>
      </c>
      <c r="RT121" s="230"/>
      <c r="RU121" s="255"/>
      <c r="RV121" s="256"/>
      <c r="RW121" s="250"/>
      <c r="RX121" s="207"/>
      <c r="RY121" s="229"/>
      <c r="RZ121" s="209"/>
      <c r="SA121" s="209" t="e">
        <f t="shared" si="884"/>
        <v>#N/A</v>
      </c>
      <c r="SB121" s="199" t="e">
        <f t="shared" si="885"/>
        <v>#N/A</v>
      </c>
      <c r="SC121" s="200" t="e">
        <f t="shared" si="886"/>
        <v>#N/A</v>
      </c>
      <c r="SD121" s="200">
        <f t="shared" si="887"/>
        <v>0</v>
      </c>
      <c r="SE121" s="200">
        <f t="shared" si="888"/>
        <v>0</v>
      </c>
      <c r="SF121" s="200" t="e">
        <f t="shared" si="889"/>
        <v>#N/A</v>
      </c>
      <c r="SG121" s="210">
        <f t="shared" si="890"/>
        <v>0</v>
      </c>
      <c r="SH121" s="202">
        <f t="shared" si="891"/>
        <v>0</v>
      </c>
      <c r="SK121" s="230"/>
      <c r="SL121" s="255"/>
      <c r="SM121" s="256"/>
      <c r="SN121" s="250"/>
      <c r="SO121" s="207"/>
      <c r="SP121" s="229"/>
      <c r="SQ121" s="209"/>
      <c r="SR121" s="209" t="e">
        <f t="shared" si="892"/>
        <v>#N/A</v>
      </c>
      <c r="SS121" s="199" t="e">
        <f t="shared" si="893"/>
        <v>#N/A</v>
      </c>
      <c r="ST121" s="200" t="e">
        <f t="shared" si="894"/>
        <v>#N/A</v>
      </c>
      <c r="SU121" s="200">
        <f t="shared" si="895"/>
        <v>0</v>
      </c>
      <c r="SV121" s="200">
        <f t="shared" si="896"/>
        <v>0</v>
      </c>
      <c r="SW121" s="200" t="e">
        <f t="shared" si="897"/>
        <v>#N/A</v>
      </c>
      <c r="SX121" s="210">
        <f t="shared" si="898"/>
        <v>0</v>
      </c>
      <c r="SY121" s="202">
        <f t="shared" si="899"/>
        <v>0</v>
      </c>
    </row>
    <row r="122" spans="2:519" ht="17.25" thickTop="1" thickBot="1">
      <c r="B122" s="165"/>
      <c r="C122" s="175" t="s">
        <v>354</v>
      </c>
      <c r="D122" s="246" t="s">
        <v>355</v>
      </c>
      <c r="E122" s="258"/>
      <c r="F122" s="248"/>
      <c r="G122" s="215"/>
      <c r="H122" s="259"/>
      <c r="I122" s="646"/>
      <c r="L122" s="369"/>
      <c r="M122" s="435" t="s">
        <v>354</v>
      </c>
      <c r="N122" s="423" t="s">
        <v>355</v>
      </c>
      <c r="O122" s="436"/>
      <c r="P122" s="425"/>
      <c r="Q122" s="387"/>
      <c r="R122" s="437"/>
      <c r="S122" s="162"/>
      <c r="T122" s="190"/>
      <c r="U122" s="190"/>
      <c r="V122" s="190"/>
      <c r="W122" s="190"/>
      <c r="X122" s="200"/>
      <c r="Y122" s="210"/>
      <c r="Z122" s="202"/>
      <c r="AA122" s="185"/>
      <c r="AB122" s="185"/>
      <c r="AC122" s="369"/>
      <c r="AD122" s="435" t="s">
        <v>354</v>
      </c>
      <c r="AE122" s="423" t="s">
        <v>355</v>
      </c>
      <c r="AF122" s="436"/>
      <c r="AG122" s="425"/>
      <c r="AH122" s="387"/>
      <c r="AI122" s="437"/>
      <c r="AJ122" s="162"/>
      <c r="AK122" s="190"/>
      <c r="AL122" s="190"/>
      <c r="AM122" s="190"/>
      <c r="AN122" s="190"/>
      <c r="AO122" s="200"/>
      <c r="AP122" s="210"/>
      <c r="AQ122" s="202"/>
      <c r="AR122" s="185"/>
      <c r="AS122" s="185"/>
      <c r="AT122" s="472"/>
      <c r="AU122" s="480" t="s">
        <v>354</v>
      </c>
      <c r="AV122" s="246" t="s">
        <v>355</v>
      </c>
      <c r="AW122" s="489"/>
      <c r="AX122" s="513"/>
      <c r="AY122" s="475"/>
      <c r="AZ122" s="490"/>
      <c r="BA122" s="162"/>
      <c r="BB122" s="190"/>
      <c r="BC122" s="190"/>
      <c r="BD122" s="190"/>
      <c r="BE122" s="190"/>
      <c r="BF122" s="200"/>
      <c r="BG122" s="210"/>
      <c r="BH122" s="202"/>
      <c r="BK122" s="516"/>
      <c r="BL122" s="435" t="s">
        <v>354</v>
      </c>
      <c r="BM122" s="552" t="s">
        <v>355</v>
      </c>
      <c r="BN122" s="436"/>
      <c r="BO122" s="554"/>
      <c r="BP122" s="527">
        <v>0</v>
      </c>
      <c r="BQ122" s="437"/>
      <c r="BR122" s="162"/>
      <c r="BS122" s="190"/>
      <c r="BT122" s="190"/>
      <c r="BU122" s="190"/>
      <c r="BV122" s="190"/>
      <c r="BW122" s="200"/>
      <c r="BX122" s="210"/>
      <c r="BY122" s="202"/>
      <c r="CB122" s="516"/>
      <c r="CC122" s="435" t="s">
        <v>354</v>
      </c>
      <c r="CD122" s="552" t="s">
        <v>355</v>
      </c>
      <c r="CE122" s="436"/>
      <c r="CF122" s="554"/>
      <c r="CG122" s="527"/>
      <c r="CH122" s="437"/>
      <c r="CI122" s="162"/>
      <c r="CJ122" s="190"/>
      <c r="CK122" s="190"/>
      <c r="CL122" s="190"/>
      <c r="CM122" s="190"/>
      <c r="CN122" s="200"/>
      <c r="CO122" s="210"/>
      <c r="CP122" s="202"/>
      <c r="CS122" s="516"/>
      <c r="CT122" s="435" t="s">
        <v>354</v>
      </c>
      <c r="CU122" s="552" t="s">
        <v>355</v>
      </c>
      <c r="CV122" s="436"/>
      <c r="CW122" s="554"/>
      <c r="CX122" s="527"/>
      <c r="CY122" s="437"/>
      <c r="CZ122" s="162"/>
      <c r="DA122" s="190"/>
      <c r="DB122" s="190"/>
      <c r="DC122" s="190"/>
      <c r="DD122" s="190"/>
      <c r="DE122" s="200"/>
      <c r="DF122" s="210"/>
      <c r="DG122" s="202"/>
      <c r="DJ122" s="516"/>
      <c r="DK122" s="435" t="s">
        <v>354</v>
      </c>
      <c r="DL122" s="574" t="s">
        <v>355</v>
      </c>
      <c r="DM122" s="436"/>
      <c r="DN122" s="554"/>
      <c r="DO122" s="527"/>
      <c r="DP122" s="437"/>
      <c r="DQ122" s="162"/>
      <c r="DR122" s="190"/>
      <c r="DS122" s="190"/>
      <c r="DT122" s="190"/>
      <c r="DU122" s="190"/>
      <c r="DV122" s="200"/>
      <c r="DW122" s="210"/>
      <c r="DX122" s="202"/>
      <c r="EA122" s="516"/>
      <c r="EB122" s="435" t="s">
        <v>354</v>
      </c>
      <c r="EC122" s="552" t="s">
        <v>355</v>
      </c>
      <c r="ED122" s="436"/>
      <c r="EE122" s="554"/>
      <c r="EF122" s="527"/>
      <c r="EG122" s="577"/>
      <c r="EH122" s="162"/>
      <c r="EI122" s="190"/>
      <c r="EJ122" s="190"/>
      <c r="EK122" s="190"/>
      <c r="EL122" s="190"/>
      <c r="EM122" s="200"/>
      <c r="EN122" s="210"/>
      <c r="EO122" s="202"/>
      <c r="ER122" s="516"/>
      <c r="ES122" s="435" t="s">
        <v>354</v>
      </c>
      <c r="ET122" s="552" t="s">
        <v>355</v>
      </c>
      <c r="EU122" s="436"/>
      <c r="EV122" s="554"/>
      <c r="EW122" s="527"/>
      <c r="EX122" s="437"/>
      <c r="EY122" s="162"/>
      <c r="EZ122" s="190"/>
      <c r="FA122" s="190"/>
      <c r="FB122" s="190"/>
      <c r="FC122" s="190"/>
      <c r="FD122" s="200"/>
      <c r="FE122" s="210"/>
      <c r="FF122" s="202"/>
      <c r="FI122" s="516"/>
      <c r="FJ122" s="435" t="s">
        <v>354</v>
      </c>
      <c r="FK122" s="552" t="s">
        <v>355</v>
      </c>
      <c r="FL122" s="436"/>
      <c r="FM122" s="554"/>
      <c r="FN122" s="527"/>
      <c r="FO122" s="437"/>
      <c r="FP122" s="162"/>
      <c r="FQ122" s="190"/>
      <c r="FR122" s="190"/>
      <c r="FS122" s="190"/>
      <c r="FT122" s="190"/>
      <c r="FU122" s="200"/>
      <c r="FV122" s="210"/>
      <c r="FW122" s="202"/>
      <c r="FZ122" s="516"/>
      <c r="GA122" s="435" t="s">
        <v>354</v>
      </c>
      <c r="GB122" s="552" t="s">
        <v>355</v>
      </c>
      <c r="GC122" s="436"/>
      <c r="GD122" s="554"/>
      <c r="GE122" s="583"/>
      <c r="GF122" s="437"/>
      <c r="GG122" s="162"/>
      <c r="GH122" s="190"/>
      <c r="GI122" s="190"/>
      <c r="GJ122" s="190"/>
      <c r="GK122" s="190"/>
      <c r="GL122" s="200"/>
      <c r="GM122" s="210"/>
      <c r="GN122" s="202"/>
      <c r="GQ122" s="516"/>
      <c r="GR122" s="435" t="s">
        <v>354</v>
      </c>
      <c r="GS122" s="552" t="s">
        <v>355</v>
      </c>
      <c r="GT122" s="436"/>
      <c r="GU122" s="554"/>
      <c r="GV122" s="527"/>
      <c r="GW122" s="437"/>
      <c r="GX122" s="162"/>
      <c r="GY122" s="190"/>
      <c r="GZ122" s="190"/>
      <c r="HA122" s="190"/>
      <c r="HB122" s="190"/>
      <c r="HC122" s="200"/>
      <c r="HD122" s="210"/>
      <c r="HE122" s="202"/>
      <c r="HH122" s="516"/>
      <c r="HI122" s="435" t="s">
        <v>354</v>
      </c>
      <c r="HJ122" s="552" t="s">
        <v>355</v>
      </c>
      <c r="HK122" s="436"/>
      <c r="HL122" s="554"/>
      <c r="HM122" s="527"/>
      <c r="HN122" s="437"/>
      <c r="HO122" s="162"/>
      <c r="HP122" s="190"/>
      <c r="HQ122" s="190"/>
      <c r="HR122" s="190"/>
      <c r="HS122" s="190"/>
      <c r="HT122" s="200"/>
      <c r="HU122" s="210"/>
      <c r="HV122" s="202"/>
      <c r="HY122" s="230"/>
      <c r="HZ122" s="170"/>
      <c r="IA122" s="205"/>
      <c r="IB122" s="257"/>
      <c r="IC122" s="207"/>
      <c r="ID122" s="229"/>
      <c r="IE122" s="209"/>
      <c r="IF122" s="209" t="e">
        <f t="shared" si="764"/>
        <v>#N/A</v>
      </c>
      <c r="IG122" s="199" t="e">
        <f t="shared" si="765"/>
        <v>#N/A</v>
      </c>
      <c r="IH122" s="200" t="e">
        <f t="shared" si="766"/>
        <v>#N/A</v>
      </c>
      <c r="II122" s="200">
        <f t="shared" si="767"/>
        <v>0</v>
      </c>
      <c r="IJ122" s="200">
        <f t="shared" si="768"/>
        <v>0</v>
      </c>
      <c r="IK122" s="200" t="e">
        <f t="shared" si="769"/>
        <v>#N/A</v>
      </c>
      <c r="IL122" s="210">
        <f t="shared" si="770"/>
        <v>0</v>
      </c>
      <c r="IM122" s="202">
        <f t="shared" si="771"/>
        <v>0</v>
      </c>
      <c r="IP122" s="230"/>
      <c r="IQ122" s="170"/>
      <c r="IR122" s="205"/>
      <c r="IS122" s="257"/>
      <c r="IT122" s="207"/>
      <c r="IU122" s="229"/>
      <c r="IV122" s="209"/>
      <c r="IW122" s="209" t="e">
        <f t="shared" si="772"/>
        <v>#N/A</v>
      </c>
      <c r="IX122" s="199" t="e">
        <f t="shared" si="773"/>
        <v>#N/A</v>
      </c>
      <c r="IY122" s="200" t="e">
        <f t="shared" si="774"/>
        <v>#N/A</v>
      </c>
      <c r="IZ122" s="200">
        <f t="shared" si="775"/>
        <v>0</v>
      </c>
      <c r="JA122" s="200">
        <f t="shared" si="776"/>
        <v>0</v>
      </c>
      <c r="JB122" s="200" t="e">
        <f t="shared" si="777"/>
        <v>#N/A</v>
      </c>
      <c r="JC122" s="210">
        <f t="shared" si="778"/>
        <v>0</v>
      </c>
      <c r="JD122" s="202">
        <f t="shared" si="779"/>
        <v>0</v>
      </c>
      <c r="JG122" s="230"/>
      <c r="JH122" s="170"/>
      <c r="JI122" s="205"/>
      <c r="JJ122" s="257"/>
      <c r="JK122" s="207"/>
      <c r="JL122" s="229"/>
      <c r="JM122" s="209"/>
      <c r="JN122" s="209" t="e">
        <f t="shared" si="780"/>
        <v>#N/A</v>
      </c>
      <c r="JO122" s="199" t="e">
        <f t="shared" si="781"/>
        <v>#N/A</v>
      </c>
      <c r="JP122" s="200" t="e">
        <f t="shared" si="782"/>
        <v>#N/A</v>
      </c>
      <c r="JQ122" s="200">
        <f t="shared" si="783"/>
        <v>0</v>
      </c>
      <c r="JR122" s="200">
        <f t="shared" si="784"/>
        <v>0</v>
      </c>
      <c r="JS122" s="200" t="e">
        <f t="shared" si="785"/>
        <v>#N/A</v>
      </c>
      <c r="JT122" s="210">
        <f t="shared" si="786"/>
        <v>0</v>
      </c>
      <c r="JU122" s="202">
        <f t="shared" si="787"/>
        <v>0</v>
      </c>
      <c r="JX122" s="230"/>
      <c r="JY122" s="170"/>
      <c r="JZ122" s="205"/>
      <c r="KA122" s="257"/>
      <c r="KB122" s="207"/>
      <c r="KC122" s="229"/>
      <c r="KD122" s="209"/>
      <c r="KE122" s="209" t="e">
        <f t="shared" si="788"/>
        <v>#N/A</v>
      </c>
      <c r="KF122" s="199" t="e">
        <f t="shared" si="789"/>
        <v>#N/A</v>
      </c>
      <c r="KG122" s="200" t="e">
        <f t="shared" si="790"/>
        <v>#N/A</v>
      </c>
      <c r="KH122" s="200">
        <f t="shared" si="791"/>
        <v>0</v>
      </c>
      <c r="KI122" s="200">
        <f t="shared" si="792"/>
        <v>0</v>
      </c>
      <c r="KJ122" s="200" t="e">
        <f t="shared" si="793"/>
        <v>#N/A</v>
      </c>
      <c r="KK122" s="210">
        <f t="shared" si="794"/>
        <v>0</v>
      </c>
      <c r="KL122" s="202">
        <f t="shared" si="795"/>
        <v>0</v>
      </c>
      <c r="KO122" s="230"/>
      <c r="KP122" s="170"/>
      <c r="KQ122" s="205"/>
      <c r="KR122" s="257"/>
      <c r="KS122" s="207"/>
      <c r="KT122" s="229"/>
      <c r="KU122" s="209"/>
      <c r="KV122" s="209" t="e">
        <f t="shared" si="796"/>
        <v>#N/A</v>
      </c>
      <c r="KW122" s="199" t="e">
        <f t="shared" si="797"/>
        <v>#N/A</v>
      </c>
      <c r="KX122" s="200" t="e">
        <f t="shared" si="798"/>
        <v>#N/A</v>
      </c>
      <c r="KY122" s="200">
        <f t="shared" si="799"/>
        <v>0</v>
      </c>
      <c r="KZ122" s="200">
        <f t="shared" si="800"/>
        <v>0</v>
      </c>
      <c r="LA122" s="200" t="e">
        <f t="shared" si="801"/>
        <v>#N/A</v>
      </c>
      <c r="LB122" s="210">
        <f t="shared" si="802"/>
        <v>0</v>
      </c>
      <c r="LC122" s="202">
        <f t="shared" si="803"/>
        <v>0</v>
      </c>
      <c r="LF122" s="230"/>
      <c r="LG122" s="170"/>
      <c r="LH122" s="205"/>
      <c r="LI122" s="257"/>
      <c r="LJ122" s="207"/>
      <c r="LK122" s="229"/>
      <c r="LL122" s="209"/>
      <c r="LM122" s="209" t="e">
        <f t="shared" si="804"/>
        <v>#N/A</v>
      </c>
      <c r="LN122" s="199" t="e">
        <f t="shared" si="805"/>
        <v>#N/A</v>
      </c>
      <c r="LO122" s="200" t="e">
        <f t="shared" si="806"/>
        <v>#N/A</v>
      </c>
      <c r="LP122" s="200">
        <f t="shared" si="807"/>
        <v>0</v>
      </c>
      <c r="LQ122" s="200">
        <f t="shared" si="808"/>
        <v>0</v>
      </c>
      <c r="LR122" s="200" t="e">
        <f t="shared" si="809"/>
        <v>#N/A</v>
      </c>
      <c r="LS122" s="210">
        <f t="shared" si="810"/>
        <v>0</v>
      </c>
      <c r="LT122" s="202">
        <f t="shared" si="811"/>
        <v>0</v>
      </c>
      <c r="LW122" s="230"/>
      <c r="LX122" s="170"/>
      <c r="LY122" s="205"/>
      <c r="LZ122" s="257"/>
      <c r="MA122" s="207"/>
      <c r="MB122" s="229"/>
      <c r="MC122" s="209"/>
      <c r="MD122" s="209" t="e">
        <f t="shared" si="812"/>
        <v>#N/A</v>
      </c>
      <c r="ME122" s="199" t="e">
        <f t="shared" si="813"/>
        <v>#N/A</v>
      </c>
      <c r="MF122" s="200" t="e">
        <f t="shared" si="814"/>
        <v>#N/A</v>
      </c>
      <c r="MG122" s="200">
        <f t="shared" si="815"/>
        <v>0</v>
      </c>
      <c r="MH122" s="200">
        <f t="shared" si="816"/>
        <v>0</v>
      </c>
      <c r="MI122" s="200" t="e">
        <f t="shared" si="817"/>
        <v>#N/A</v>
      </c>
      <c r="MJ122" s="210">
        <f t="shared" si="818"/>
        <v>0</v>
      </c>
      <c r="MK122" s="202">
        <f t="shared" si="819"/>
        <v>0</v>
      </c>
      <c r="MN122" s="230"/>
      <c r="MO122" s="170"/>
      <c r="MP122" s="205"/>
      <c r="MQ122" s="257"/>
      <c r="MR122" s="207"/>
      <c r="MS122" s="229"/>
      <c r="MT122" s="209"/>
      <c r="MU122" s="209" t="e">
        <f t="shared" si="820"/>
        <v>#N/A</v>
      </c>
      <c r="MV122" s="199" t="e">
        <f t="shared" si="821"/>
        <v>#N/A</v>
      </c>
      <c r="MW122" s="200" t="e">
        <f t="shared" si="822"/>
        <v>#N/A</v>
      </c>
      <c r="MX122" s="200">
        <f t="shared" si="823"/>
        <v>0</v>
      </c>
      <c r="MY122" s="200">
        <f t="shared" si="824"/>
        <v>0</v>
      </c>
      <c r="MZ122" s="200" t="e">
        <f t="shared" si="825"/>
        <v>#N/A</v>
      </c>
      <c r="NA122" s="210">
        <f t="shared" si="826"/>
        <v>0</v>
      </c>
      <c r="NB122" s="202">
        <f t="shared" si="827"/>
        <v>0</v>
      </c>
      <c r="NE122" s="230"/>
      <c r="NF122" s="170"/>
      <c r="NG122" s="205"/>
      <c r="NH122" s="257"/>
      <c r="NI122" s="207"/>
      <c r="NJ122" s="229"/>
      <c r="NK122" s="209"/>
      <c r="NL122" s="209" t="e">
        <f t="shared" si="828"/>
        <v>#N/A</v>
      </c>
      <c r="NM122" s="199" t="e">
        <f t="shared" si="829"/>
        <v>#N/A</v>
      </c>
      <c r="NN122" s="200" t="e">
        <f t="shared" si="830"/>
        <v>#N/A</v>
      </c>
      <c r="NO122" s="200">
        <f t="shared" si="831"/>
        <v>0</v>
      </c>
      <c r="NP122" s="200">
        <f t="shared" si="832"/>
        <v>0</v>
      </c>
      <c r="NQ122" s="200" t="e">
        <f t="shared" si="833"/>
        <v>#N/A</v>
      </c>
      <c r="NR122" s="210">
        <f t="shared" si="834"/>
        <v>0</v>
      </c>
      <c r="NS122" s="202">
        <f t="shared" si="835"/>
        <v>0</v>
      </c>
      <c r="NV122" s="230"/>
      <c r="NW122" s="170"/>
      <c r="NX122" s="205"/>
      <c r="NY122" s="257"/>
      <c r="NZ122" s="207"/>
      <c r="OA122" s="229"/>
      <c r="OB122" s="209"/>
      <c r="OC122" s="209" t="e">
        <f t="shared" si="836"/>
        <v>#N/A</v>
      </c>
      <c r="OD122" s="199" t="e">
        <f t="shared" si="837"/>
        <v>#N/A</v>
      </c>
      <c r="OE122" s="200" t="e">
        <f t="shared" si="838"/>
        <v>#N/A</v>
      </c>
      <c r="OF122" s="200">
        <f t="shared" si="839"/>
        <v>0</v>
      </c>
      <c r="OG122" s="200">
        <f t="shared" si="840"/>
        <v>0</v>
      </c>
      <c r="OH122" s="200" t="e">
        <f t="shared" si="841"/>
        <v>#N/A</v>
      </c>
      <c r="OI122" s="210">
        <f t="shared" si="842"/>
        <v>0</v>
      </c>
      <c r="OJ122" s="202">
        <f t="shared" si="843"/>
        <v>0</v>
      </c>
      <c r="OM122" s="230"/>
      <c r="ON122" s="170"/>
      <c r="OO122" s="205"/>
      <c r="OP122" s="257"/>
      <c r="OQ122" s="207"/>
      <c r="OR122" s="229"/>
      <c r="OS122" s="209"/>
      <c r="OT122" s="209" t="e">
        <f t="shared" si="844"/>
        <v>#N/A</v>
      </c>
      <c r="OU122" s="199" t="e">
        <f t="shared" si="845"/>
        <v>#N/A</v>
      </c>
      <c r="OV122" s="200" t="e">
        <f t="shared" si="846"/>
        <v>#N/A</v>
      </c>
      <c r="OW122" s="200">
        <f t="shared" si="847"/>
        <v>0</v>
      </c>
      <c r="OX122" s="200">
        <f t="shared" si="848"/>
        <v>0</v>
      </c>
      <c r="OY122" s="200" t="e">
        <f t="shared" si="849"/>
        <v>#N/A</v>
      </c>
      <c r="OZ122" s="210">
        <f t="shared" si="850"/>
        <v>0</v>
      </c>
      <c r="PA122" s="202">
        <f t="shared" si="851"/>
        <v>0</v>
      </c>
      <c r="PD122" s="230"/>
      <c r="PE122" s="170"/>
      <c r="PF122" s="205"/>
      <c r="PG122" s="257"/>
      <c r="PH122" s="207"/>
      <c r="PI122" s="229"/>
      <c r="PJ122" s="209"/>
      <c r="PK122" s="209" t="e">
        <f t="shared" si="852"/>
        <v>#N/A</v>
      </c>
      <c r="PL122" s="199" t="e">
        <f t="shared" si="853"/>
        <v>#N/A</v>
      </c>
      <c r="PM122" s="200" t="e">
        <f t="shared" si="854"/>
        <v>#N/A</v>
      </c>
      <c r="PN122" s="200">
        <f t="shared" si="855"/>
        <v>0</v>
      </c>
      <c r="PO122" s="200">
        <f t="shared" si="856"/>
        <v>0</v>
      </c>
      <c r="PP122" s="200" t="e">
        <f t="shared" si="857"/>
        <v>#N/A</v>
      </c>
      <c r="PQ122" s="210">
        <f t="shared" si="858"/>
        <v>0</v>
      </c>
      <c r="PR122" s="202">
        <f t="shared" si="859"/>
        <v>0</v>
      </c>
      <c r="PU122" s="230"/>
      <c r="PV122" s="170"/>
      <c r="PW122" s="205"/>
      <c r="PX122" s="257"/>
      <c r="PY122" s="207"/>
      <c r="PZ122" s="229"/>
      <c r="QA122" s="209"/>
      <c r="QB122" s="209" t="e">
        <f t="shared" si="860"/>
        <v>#N/A</v>
      </c>
      <c r="QC122" s="199" t="e">
        <f t="shared" si="861"/>
        <v>#N/A</v>
      </c>
      <c r="QD122" s="200" t="e">
        <f t="shared" si="862"/>
        <v>#N/A</v>
      </c>
      <c r="QE122" s="200">
        <f t="shared" si="863"/>
        <v>0</v>
      </c>
      <c r="QF122" s="200">
        <f t="shared" si="864"/>
        <v>0</v>
      </c>
      <c r="QG122" s="200" t="e">
        <f t="shared" si="865"/>
        <v>#N/A</v>
      </c>
      <c r="QH122" s="210">
        <f t="shared" si="866"/>
        <v>0</v>
      </c>
      <c r="QI122" s="202">
        <f t="shared" si="867"/>
        <v>0</v>
      </c>
      <c r="QL122" s="230"/>
      <c r="QM122" s="170"/>
      <c r="QN122" s="205"/>
      <c r="QO122" s="257"/>
      <c r="QP122" s="207"/>
      <c r="QQ122" s="229"/>
      <c r="QR122" s="209"/>
      <c r="QS122" s="209" t="e">
        <f t="shared" si="868"/>
        <v>#N/A</v>
      </c>
      <c r="QT122" s="199" t="e">
        <f t="shared" si="869"/>
        <v>#N/A</v>
      </c>
      <c r="QU122" s="200" t="e">
        <f t="shared" si="870"/>
        <v>#N/A</v>
      </c>
      <c r="QV122" s="200">
        <f t="shared" si="871"/>
        <v>0</v>
      </c>
      <c r="QW122" s="200">
        <f t="shared" si="872"/>
        <v>0</v>
      </c>
      <c r="QX122" s="200" t="e">
        <f t="shared" si="873"/>
        <v>#N/A</v>
      </c>
      <c r="QY122" s="210">
        <f t="shared" si="874"/>
        <v>0</v>
      </c>
      <c r="QZ122" s="202">
        <f t="shared" si="875"/>
        <v>0</v>
      </c>
      <c r="RC122" s="230"/>
      <c r="RD122" s="170"/>
      <c r="RE122" s="205"/>
      <c r="RF122" s="257"/>
      <c r="RG122" s="207"/>
      <c r="RH122" s="229"/>
      <c r="RI122" s="209"/>
      <c r="RJ122" s="209" t="e">
        <f t="shared" si="876"/>
        <v>#N/A</v>
      </c>
      <c r="RK122" s="199" t="e">
        <f t="shared" si="877"/>
        <v>#N/A</v>
      </c>
      <c r="RL122" s="200" t="e">
        <f t="shared" si="878"/>
        <v>#N/A</v>
      </c>
      <c r="RM122" s="200">
        <f t="shared" si="879"/>
        <v>0</v>
      </c>
      <c r="RN122" s="200">
        <f t="shared" si="880"/>
        <v>0</v>
      </c>
      <c r="RO122" s="200" t="e">
        <f t="shared" si="881"/>
        <v>#N/A</v>
      </c>
      <c r="RP122" s="210">
        <f t="shared" si="882"/>
        <v>0</v>
      </c>
      <c r="RQ122" s="202">
        <f t="shared" si="883"/>
        <v>0</v>
      </c>
      <c r="RT122" s="230"/>
      <c r="RU122" s="170"/>
      <c r="RV122" s="205"/>
      <c r="RW122" s="257"/>
      <c r="RX122" s="207"/>
      <c r="RY122" s="229"/>
      <c r="RZ122" s="209"/>
      <c r="SA122" s="209" t="e">
        <f t="shared" si="884"/>
        <v>#N/A</v>
      </c>
      <c r="SB122" s="199" t="e">
        <f t="shared" si="885"/>
        <v>#N/A</v>
      </c>
      <c r="SC122" s="200" t="e">
        <f t="shared" si="886"/>
        <v>#N/A</v>
      </c>
      <c r="SD122" s="200">
        <f t="shared" si="887"/>
        <v>0</v>
      </c>
      <c r="SE122" s="200">
        <f t="shared" si="888"/>
        <v>0</v>
      </c>
      <c r="SF122" s="200" t="e">
        <f t="shared" si="889"/>
        <v>#N/A</v>
      </c>
      <c r="SG122" s="210">
        <f t="shared" si="890"/>
        <v>0</v>
      </c>
      <c r="SH122" s="202">
        <f t="shared" si="891"/>
        <v>0</v>
      </c>
      <c r="SK122" s="230"/>
      <c r="SL122" s="170"/>
      <c r="SM122" s="205"/>
      <c r="SN122" s="257"/>
      <c r="SO122" s="207"/>
      <c r="SP122" s="229"/>
      <c r="SQ122" s="209"/>
      <c r="SR122" s="209" t="e">
        <f t="shared" si="892"/>
        <v>#N/A</v>
      </c>
      <c r="SS122" s="199" t="e">
        <f t="shared" si="893"/>
        <v>#N/A</v>
      </c>
      <c r="ST122" s="200" t="e">
        <f t="shared" si="894"/>
        <v>#N/A</v>
      </c>
      <c r="SU122" s="200">
        <f t="shared" si="895"/>
        <v>0</v>
      </c>
      <c r="SV122" s="200">
        <f t="shared" si="896"/>
        <v>0</v>
      </c>
      <c r="SW122" s="200" t="e">
        <f t="shared" si="897"/>
        <v>#N/A</v>
      </c>
      <c r="SX122" s="210">
        <f t="shared" si="898"/>
        <v>0</v>
      </c>
      <c r="SY122" s="202">
        <f t="shared" si="899"/>
        <v>0</v>
      </c>
    </row>
    <row r="123" spans="2:519" ht="84" customHeight="1" thickTop="1" thickBot="1">
      <c r="B123" s="203" t="s">
        <v>215</v>
      </c>
      <c r="C123" s="230" t="s">
        <v>356</v>
      </c>
      <c r="D123" s="171" t="s">
        <v>357</v>
      </c>
      <c r="E123" s="231" t="s">
        <v>145</v>
      </c>
      <c r="F123" s="228">
        <v>1</v>
      </c>
      <c r="G123" s="207">
        <v>0</v>
      </c>
      <c r="H123" s="260">
        <f t="shared" ref="H123:H132" si="1411">G123*F123</f>
        <v>0</v>
      </c>
      <c r="I123" s="646"/>
      <c r="L123" s="375" t="s">
        <v>215</v>
      </c>
      <c r="M123" s="403" t="s">
        <v>356</v>
      </c>
      <c r="N123" s="415" t="s">
        <v>357</v>
      </c>
      <c r="O123" s="404" t="s">
        <v>145</v>
      </c>
      <c r="P123" s="401">
        <v>1</v>
      </c>
      <c r="Q123" s="380">
        <v>145000</v>
      </c>
      <c r="R123" s="438">
        <f t="shared" ref="R123:R132" si="1412">Q123*P123</f>
        <v>145000</v>
      </c>
      <c r="S123" s="162">
        <f t="shared" ref="S123:S133" si="1413">IF($D123=N123,1,0)</f>
        <v>1</v>
      </c>
      <c r="T123" s="190">
        <f t="shared" si="756"/>
        <v>1</v>
      </c>
      <c r="U123" s="190">
        <f t="shared" si="763"/>
        <v>1</v>
      </c>
      <c r="V123" s="190">
        <f t="shared" si="757"/>
        <v>1</v>
      </c>
      <c r="W123" s="190">
        <f t="shared" si="758"/>
        <v>1</v>
      </c>
      <c r="X123" s="200">
        <f t="shared" si="759"/>
        <v>1</v>
      </c>
      <c r="Y123" s="210">
        <f t="shared" si="760"/>
        <v>145000</v>
      </c>
      <c r="Z123" s="202">
        <f t="shared" si="761"/>
        <v>0</v>
      </c>
      <c r="AA123" s="185"/>
      <c r="AB123" s="185"/>
      <c r="AC123" s="375" t="s">
        <v>215</v>
      </c>
      <c r="AD123" s="403" t="s">
        <v>356</v>
      </c>
      <c r="AE123" s="415" t="s">
        <v>357</v>
      </c>
      <c r="AF123" s="404" t="s">
        <v>145</v>
      </c>
      <c r="AG123" s="401">
        <v>1</v>
      </c>
      <c r="AH123" s="380">
        <v>93915</v>
      </c>
      <c r="AI123" s="438">
        <f t="shared" ref="AI123:AI132" si="1414">AH123*AG123</f>
        <v>93915</v>
      </c>
      <c r="AJ123" s="162">
        <f t="shared" ref="AJ123:AJ133" si="1415">IF($D123=AE123,1,0)</f>
        <v>1</v>
      </c>
      <c r="AK123" s="190">
        <f t="shared" ref="AK123:AK133" si="1416">IF($E123=AF123,1,0)</f>
        <v>1</v>
      </c>
      <c r="AL123" s="190">
        <f t="shared" ref="AL123:AL133" si="1417">IF($F123=AG123,1,0)</f>
        <v>1</v>
      </c>
      <c r="AM123" s="190">
        <f t="shared" ref="AM123:AM133" si="1418">IF(AH123=0,0,1)</f>
        <v>1</v>
      </c>
      <c r="AN123" s="190">
        <f t="shared" ref="AN123:AN133" si="1419">IF(AI123=0,0,1)</f>
        <v>1</v>
      </c>
      <c r="AO123" s="200">
        <f t="shared" ref="AO123:AO133" si="1420">PRODUCT(AJ123:AN123)</f>
        <v>1</v>
      </c>
      <c r="AP123" s="210">
        <f t="shared" ref="AP123:AP133" si="1421">ROUND(AH123,0)</f>
        <v>93915</v>
      </c>
      <c r="AQ123" s="202">
        <f t="shared" ref="AQ123:AQ133" si="1422">AH123-AP123</f>
        <v>0</v>
      </c>
      <c r="AR123" s="185"/>
      <c r="AS123" s="185"/>
      <c r="AT123" s="461" t="s">
        <v>215</v>
      </c>
      <c r="AU123" s="478" t="s">
        <v>356</v>
      </c>
      <c r="AV123" s="171" t="s">
        <v>357</v>
      </c>
      <c r="AW123" s="479" t="s">
        <v>145</v>
      </c>
      <c r="AX123" s="464">
        <v>1</v>
      </c>
      <c r="AY123" s="455">
        <v>27000</v>
      </c>
      <c r="AZ123" s="515">
        <f t="shared" ref="AZ123:AZ132" si="1423">AY123*AX123</f>
        <v>27000</v>
      </c>
      <c r="BA123" s="162">
        <f t="shared" ref="BA123:BA133" si="1424">IF($D123=AV123,1,0)</f>
        <v>1</v>
      </c>
      <c r="BB123" s="190">
        <f t="shared" ref="BB123:BB133" si="1425">IF($E123=AW123,1,0)</f>
        <v>1</v>
      </c>
      <c r="BC123" s="190">
        <f t="shared" ref="BC123:BC133" si="1426">IF($F123=AX123,1,0)</f>
        <v>1</v>
      </c>
      <c r="BD123" s="190">
        <f t="shared" ref="BD123:BD133" si="1427">IF(AY123=0,0,1)</f>
        <v>1</v>
      </c>
      <c r="BE123" s="190">
        <f t="shared" ref="BE123:BE133" si="1428">IF(AZ123=0,0,1)</f>
        <v>1</v>
      </c>
      <c r="BF123" s="200">
        <f t="shared" ref="BF123:BF133" si="1429">PRODUCT(BA123:BE123)</f>
        <v>1</v>
      </c>
      <c r="BG123" s="210">
        <f t="shared" ref="BG123:BG133" si="1430">ROUND(AY123,0)</f>
        <v>27000</v>
      </c>
      <c r="BH123" s="202">
        <f t="shared" ref="BH123:BH133" si="1431">AY123-BG123</f>
        <v>0</v>
      </c>
      <c r="BK123" s="461" t="s">
        <v>215</v>
      </c>
      <c r="BL123" s="538" t="s">
        <v>356</v>
      </c>
      <c r="BM123" s="545" t="s">
        <v>357</v>
      </c>
      <c r="BN123" s="539" t="s">
        <v>145</v>
      </c>
      <c r="BO123" s="536">
        <v>1</v>
      </c>
      <c r="BP123" s="380">
        <v>9624.985499999997</v>
      </c>
      <c r="BQ123" s="560">
        <f t="shared" ref="BQ123:BQ133" si="1432">BP123*BO123</f>
        <v>9624.985499999997</v>
      </c>
      <c r="BR123" s="162">
        <f t="shared" ref="BR123:BR133" si="1433">IF($D123=BM123,1,0)</f>
        <v>1</v>
      </c>
      <c r="BS123" s="190">
        <f t="shared" ref="BS123:BS133" si="1434">IF($E123=BN123,1,0)</f>
        <v>1</v>
      </c>
      <c r="BT123" s="190">
        <f t="shared" ref="BT123:BT133" si="1435">IF($F123=BO123,1,0)</f>
        <v>1</v>
      </c>
      <c r="BU123" s="190">
        <f t="shared" ref="BU123:BU133" si="1436">IF(BP123=0,0,1)</f>
        <v>1</v>
      </c>
      <c r="BV123" s="190">
        <f t="shared" ref="BV123:BV133" si="1437">IF(BQ123=0,0,1)</f>
        <v>1</v>
      </c>
      <c r="BW123" s="200">
        <f t="shared" ref="BW123:BW133" si="1438">PRODUCT(BR123:BV123)</f>
        <v>1</v>
      </c>
      <c r="BX123" s="210">
        <f t="shared" ref="BX123:BX133" si="1439">ROUND(BP123,0)</f>
        <v>9625</v>
      </c>
      <c r="BY123" s="202">
        <f t="shared" ref="BY123:BY133" si="1440">BP123-BX123</f>
        <v>-1.4500000002954039E-2</v>
      </c>
      <c r="CB123" s="461" t="s">
        <v>215</v>
      </c>
      <c r="CC123" s="538" t="s">
        <v>356</v>
      </c>
      <c r="CD123" s="545" t="s">
        <v>357</v>
      </c>
      <c r="CE123" s="539" t="s">
        <v>145</v>
      </c>
      <c r="CF123" s="536">
        <v>1</v>
      </c>
      <c r="CG123" s="380">
        <v>130000</v>
      </c>
      <c r="CH123" s="560">
        <f t="shared" ref="CH123:CH132" si="1441">CG123*CF123</f>
        <v>130000</v>
      </c>
      <c r="CI123" s="162">
        <f t="shared" ref="CI123:CI133" si="1442">IF($D123=CD123,1,0)</f>
        <v>1</v>
      </c>
      <c r="CJ123" s="190">
        <f t="shared" ref="CJ123:CJ133" si="1443">IF($E123=CE123,1,0)</f>
        <v>1</v>
      </c>
      <c r="CK123" s="190">
        <f t="shared" ref="CK123:CK133" si="1444">IF($F123=CF123,1,0)</f>
        <v>1</v>
      </c>
      <c r="CL123" s="190">
        <f t="shared" ref="CL123:CL133" si="1445">IF(CG123=0,0,1)</f>
        <v>1</v>
      </c>
      <c r="CM123" s="190">
        <f t="shared" ref="CM123:CM133" si="1446">IF(CH123=0,0,1)</f>
        <v>1</v>
      </c>
      <c r="CN123" s="200">
        <f t="shared" ref="CN123:CN133" si="1447">PRODUCT(CI123:CM123)</f>
        <v>1</v>
      </c>
      <c r="CO123" s="210">
        <f t="shared" ref="CO123:CO133" si="1448">ROUND(CG123,0)</f>
        <v>130000</v>
      </c>
      <c r="CP123" s="202">
        <f t="shared" ref="CP123:CP133" si="1449">CG123-CO123</f>
        <v>0</v>
      </c>
      <c r="CS123" s="461" t="s">
        <v>215</v>
      </c>
      <c r="CT123" s="538" t="s">
        <v>356</v>
      </c>
      <c r="CU123" s="545" t="s">
        <v>357</v>
      </c>
      <c r="CV123" s="539" t="s">
        <v>145</v>
      </c>
      <c r="CW123" s="536">
        <v>1</v>
      </c>
      <c r="CX123" s="565">
        <v>95000</v>
      </c>
      <c r="CY123" s="560">
        <f t="shared" ref="CY123:CY132" si="1450">CX123*CW123</f>
        <v>95000</v>
      </c>
      <c r="CZ123" s="162">
        <f t="shared" ref="CZ123:CZ133" si="1451">IF($D123=CU123,1,0)</f>
        <v>1</v>
      </c>
      <c r="DA123" s="190">
        <f t="shared" ref="DA123:DA133" si="1452">IF($E123=CV123,1,0)</f>
        <v>1</v>
      </c>
      <c r="DB123" s="190">
        <f t="shared" ref="DB123:DB133" si="1453">IF($F123=CW123,1,0)</f>
        <v>1</v>
      </c>
      <c r="DC123" s="190">
        <f t="shared" ref="DC123:DC133" si="1454">IF(CX123=0,0,1)</f>
        <v>1</v>
      </c>
      <c r="DD123" s="190">
        <f t="shared" ref="DD123:DD133" si="1455">IF(CY123=0,0,1)</f>
        <v>1</v>
      </c>
      <c r="DE123" s="200">
        <f t="shared" ref="DE123:DE133" si="1456">PRODUCT(CZ123:DD123)</f>
        <v>1</v>
      </c>
      <c r="DF123" s="210">
        <f t="shared" ref="DF123:DF133" si="1457">ROUND(CX123,0)</f>
        <v>95000</v>
      </c>
      <c r="DG123" s="202">
        <f t="shared" ref="DG123:DG133" si="1458">CX123-DF123</f>
        <v>0</v>
      </c>
      <c r="DJ123" s="461" t="s">
        <v>215</v>
      </c>
      <c r="DK123" s="538" t="s">
        <v>356</v>
      </c>
      <c r="DL123" s="545" t="s">
        <v>357</v>
      </c>
      <c r="DM123" s="539" t="s">
        <v>145</v>
      </c>
      <c r="DN123" s="536">
        <v>1</v>
      </c>
      <c r="DO123" s="380">
        <v>151967.54799999998</v>
      </c>
      <c r="DP123" s="560">
        <f t="shared" ref="DP123:DP132" si="1459">DO123*DN123</f>
        <v>151967.54799999998</v>
      </c>
      <c r="DQ123" s="162">
        <f t="shared" ref="DQ123:DQ133" si="1460">IF($D123=DL123,1,0)</f>
        <v>1</v>
      </c>
      <c r="DR123" s="190">
        <f t="shared" ref="DR123:DR133" si="1461">IF($E123=DM123,1,0)</f>
        <v>1</v>
      </c>
      <c r="DS123" s="190">
        <f t="shared" ref="DS123:DS133" si="1462">IF($F123=DN123,1,0)</f>
        <v>1</v>
      </c>
      <c r="DT123" s="190">
        <f t="shared" ref="DT123:DT133" si="1463">IF(DO123=0,0,1)</f>
        <v>1</v>
      </c>
      <c r="DU123" s="190">
        <f t="shared" ref="DU123:DU133" si="1464">IF(DP123=0,0,1)</f>
        <v>1</v>
      </c>
      <c r="DV123" s="200">
        <f t="shared" ref="DV123:DV133" si="1465">PRODUCT(DQ123:DU123)</f>
        <v>1</v>
      </c>
      <c r="DW123" s="210">
        <f t="shared" ref="DW123:DW133" si="1466">ROUND(DO123,0)</f>
        <v>151968</v>
      </c>
      <c r="DX123" s="202">
        <f t="shared" ref="DX123:DX133" si="1467">DO123-DW123</f>
        <v>-0.45200000001932494</v>
      </c>
      <c r="EA123" s="461" t="s">
        <v>215</v>
      </c>
      <c r="EB123" s="538" t="s">
        <v>356</v>
      </c>
      <c r="EC123" s="545" t="s">
        <v>357</v>
      </c>
      <c r="ED123" s="539" t="s">
        <v>145</v>
      </c>
      <c r="EE123" s="536">
        <v>1</v>
      </c>
      <c r="EF123" s="380">
        <v>135000</v>
      </c>
      <c r="EG123" s="381">
        <f t="shared" si="762"/>
        <v>135000</v>
      </c>
      <c r="EH123" s="162">
        <f t="shared" ref="EH123:EH133" si="1468">IF($D123=EC123,1,0)</f>
        <v>1</v>
      </c>
      <c r="EI123" s="190">
        <f t="shared" ref="EI123:EI133" si="1469">IF($E123=ED123,1,0)</f>
        <v>1</v>
      </c>
      <c r="EJ123" s="190">
        <f t="shared" ref="EJ123:EJ133" si="1470">IF($F123=EE123,1,0)</f>
        <v>1</v>
      </c>
      <c r="EK123" s="190">
        <f t="shared" ref="EK123:EK133" si="1471">IF(EF123=0,0,1)</f>
        <v>1</v>
      </c>
      <c r="EL123" s="190">
        <f t="shared" ref="EL123:EL133" si="1472">IF(EG123=0,0,1)</f>
        <v>1</v>
      </c>
      <c r="EM123" s="200">
        <f t="shared" ref="EM123:EM133" si="1473">PRODUCT(EH123:EL123)</f>
        <v>1</v>
      </c>
      <c r="EN123" s="210">
        <f t="shared" ref="EN123:EN133" si="1474">ROUND(EF123,0)</f>
        <v>135000</v>
      </c>
      <c r="EO123" s="202">
        <f t="shared" ref="EO123:EO133" si="1475">EF123-EN123</f>
        <v>0</v>
      </c>
      <c r="ER123" s="461" t="s">
        <v>215</v>
      </c>
      <c r="ES123" s="538" t="s">
        <v>356</v>
      </c>
      <c r="ET123" s="545" t="s">
        <v>357</v>
      </c>
      <c r="EU123" s="539" t="s">
        <v>145</v>
      </c>
      <c r="EV123" s="536">
        <v>1</v>
      </c>
      <c r="EW123" s="380">
        <v>9577.0999999999985</v>
      </c>
      <c r="EX123" s="560">
        <f t="shared" ref="EX123:EX133" si="1476">EW123*EV123</f>
        <v>9577.0999999999985</v>
      </c>
      <c r="EY123" s="162">
        <f t="shared" ref="EY123:EY133" si="1477">IF($D123=ET123,1,0)</f>
        <v>1</v>
      </c>
      <c r="EZ123" s="190">
        <f t="shared" ref="EZ123:EZ133" si="1478">IF($E123=EU123,1,0)</f>
        <v>1</v>
      </c>
      <c r="FA123" s="190">
        <f t="shared" ref="FA123:FA133" si="1479">IF($F123=EV123,1,0)</f>
        <v>1</v>
      </c>
      <c r="FB123" s="190">
        <f t="shared" ref="FB123:FB133" si="1480">IF(EW123=0,0,1)</f>
        <v>1</v>
      </c>
      <c r="FC123" s="190">
        <f t="shared" ref="FC123:FC133" si="1481">IF(EX123=0,0,1)</f>
        <v>1</v>
      </c>
      <c r="FD123" s="200">
        <f t="shared" ref="FD123:FD133" si="1482">PRODUCT(EY123:FC123)</f>
        <v>1</v>
      </c>
      <c r="FE123" s="210">
        <f t="shared" ref="FE123:FE133" si="1483">ROUND(EW123,0)</f>
        <v>9577</v>
      </c>
      <c r="FF123" s="202">
        <f t="shared" ref="FF123:FF133" si="1484">EW123-FE123</f>
        <v>9.9999999998544808E-2</v>
      </c>
      <c r="FI123" s="461" t="s">
        <v>215</v>
      </c>
      <c r="FJ123" s="538" t="s">
        <v>356</v>
      </c>
      <c r="FK123" s="545" t="s">
        <v>357</v>
      </c>
      <c r="FL123" s="539" t="s">
        <v>145</v>
      </c>
      <c r="FM123" s="536">
        <v>1</v>
      </c>
      <c r="FN123" s="380">
        <v>189210</v>
      </c>
      <c r="FO123" s="560">
        <f t="shared" ref="FO123:FO132" si="1485">FN123*FM123</f>
        <v>189210</v>
      </c>
      <c r="FP123" s="162">
        <f t="shared" ref="FP123:FP133" si="1486">IF($D123=FK123,1,0)</f>
        <v>1</v>
      </c>
      <c r="FQ123" s="190">
        <f t="shared" ref="FQ123:FQ133" si="1487">IF($E123=FL123,1,0)</f>
        <v>1</v>
      </c>
      <c r="FR123" s="190">
        <f t="shared" ref="FR123:FR133" si="1488">IF($F123=FM123,1,0)</f>
        <v>1</v>
      </c>
      <c r="FS123" s="190">
        <f t="shared" ref="FS123:FS133" si="1489">IF(FN123=0,0,1)</f>
        <v>1</v>
      </c>
      <c r="FT123" s="190">
        <f t="shared" ref="FT123:FT133" si="1490">IF(FO123=0,0,1)</f>
        <v>1</v>
      </c>
      <c r="FU123" s="200">
        <f t="shared" ref="FU123:FU133" si="1491">PRODUCT(FP123:FT123)</f>
        <v>1</v>
      </c>
      <c r="FV123" s="210">
        <f t="shared" ref="FV123:FV133" si="1492">ROUND(FN123,0)</f>
        <v>189210</v>
      </c>
      <c r="FW123" s="202">
        <f t="shared" ref="FW123:FW133" si="1493">FN123-FV123</f>
        <v>0</v>
      </c>
      <c r="FZ123" s="461" t="s">
        <v>215</v>
      </c>
      <c r="GA123" s="538" t="s">
        <v>356</v>
      </c>
      <c r="GB123" s="545" t="s">
        <v>357</v>
      </c>
      <c r="GC123" s="539" t="s">
        <v>145</v>
      </c>
      <c r="GD123" s="536">
        <v>1</v>
      </c>
      <c r="GE123" s="582">
        <v>205516</v>
      </c>
      <c r="GF123" s="560">
        <f t="shared" ref="GF123:GF132" si="1494">GE123*GD123</f>
        <v>205516</v>
      </c>
      <c r="GG123" s="162">
        <f t="shared" ref="GG123:GG133" si="1495">IF($D123=GB123,1,0)</f>
        <v>1</v>
      </c>
      <c r="GH123" s="190">
        <f t="shared" ref="GH123:GH133" si="1496">IF($E123=GC123,1,0)</f>
        <v>1</v>
      </c>
      <c r="GI123" s="190">
        <f t="shared" ref="GI123:GI133" si="1497">IF($F123=GD123,1,0)</f>
        <v>1</v>
      </c>
      <c r="GJ123" s="190">
        <f t="shared" ref="GJ123:GJ133" si="1498">IF(GE123=0,0,1)</f>
        <v>1</v>
      </c>
      <c r="GK123" s="190">
        <f t="shared" ref="GK123:GK133" si="1499">IF(GF123=0,0,1)</f>
        <v>1</v>
      </c>
      <c r="GL123" s="200">
        <f t="shared" ref="GL123:GL133" si="1500">PRODUCT(GG123:GK123)</f>
        <v>1</v>
      </c>
      <c r="GM123" s="210">
        <f t="shared" ref="GM123:GM133" si="1501">ROUND(GE123,0)</f>
        <v>205516</v>
      </c>
      <c r="GN123" s="202">
        <f t="shared" ref="GN123:GN133" si="1502">GE123-GM123</f>
        <v>0</v>
      </c>
      <c r="GQ123" s="461" t="s">
        <v>215</v>
      </c>
      <c r="GR123" s="538" t="s">
        <v>356</v>
      </c>
      <c r="GS123" s="545" t="s">
        <v>357</v>
      </c>
      <c r="GT123" s="539" t="s">
        <v>145</v>
      </c>
      <c r="GU123" s="536">
        <v>1</v>
      </c>
      <c r="GV123" s="380">
        <v>15000</v>
      </c>
      <c r="GW123" s="560">
        <f t="shared" ref="GW123:GW132" si="1503">GV123*GU123</f>
        <v>15000</v>
      </c>
      <c r="GX123" s="162">
        <f t="shared" ref="GX123:GX133" si="1504">IF($D123=GS123,1,0)</f>
        <v>1</v>
      </c>
      <c r="GY123" s="190">
        <f t="shared" ref="GY123:GY133" si="1505">IF($E123=GT123,1,0)</f>
        <v>1</v>
      </c>
      <c r="GZ123" s="190">
        <f t="shared" ref="GZ123:GZ133" si="1506">IF($F123=GU123,1,0)</f>
        <v>1</v>
      </c>
      <c r="HA123" s="190">
        <f t="shared" ref="HA123:HA133" si="1507">IF(GV123=0,0,1)</f>
        <v>1</v>
      </c>
      <c r="HB123" s="190">
        <f t="shared" ref="HB123:HB133" si="1508">IF(GW123=0,0,1)</f>
        <v>1</v>
      </c>
      <c r="HC123" s="200">
        <f t="shared" ref="HC123:HC133" si="1509">PRODUCT(GX123:HB123)</f>
        <v>1</v>
      </c>
      <c r="HD123" s="210">
        <f t="shared" ref="HD123:HD133" si="1510">ROUND(GV123,0)</f>
        <v>15000</v>
      </c>
      <c r="HE123" s="202">
        <f t="shared" ref="HE123:HE133" si="1511">GV123-HD123</f>
        <v>0</v>
      </c>
      <c r="HH123" s="461" t="s">
        <v>215</v>
      </c>
      <c r="HI123" s="538" t="s">
        <v>356</v>
      </c>
      <c r="HJ123" s="563" t="s">
        <v>357</v>
      </c>
      <c r="HK123" s="539" t="s">
        <v>145</v>
      </c>
      <c r="HL123" s="536">
        <v>1</v>
      </c>
      <c r="HM123" s="380">
        <v>28499.999999999996</v>
      </c>
      <c r="HN123" s="560">
        <f t="shared" ref="HN123:HN132" si="1512">HM123*HL123</f>
        <v>28499.999999999996</v>
      </c>
      <c r="HO123" s="162">
        <f t="shared" ref="HO123:HO133" si="1513">IF($D123=HJ123,1,0)</f>
        <v>1</v>
      </c>
      <c r="HP123" s="190">
        <f t="shared" ref="HP123:HP133" si="1514">IF($E123=HK123,1,0)</f>
        <v>1</v>
      </c>
      <c r="HQ123" s="190">
        <f t="shared" ref="HQ123:HQ133" si="1515">IF($F123=HL123,1,0)</f>
        <v>1</v>
      </c>
      <c r="HR123" s="190">
        <f t="shared" ref="HR123:HR133" si="1516">IF(HM123=0,0,1)</f>
        <v>1</v>
      </c>
      <c r="HS123" s="190">
        <f t="shared" ref="HS123:HS133" si="1517">IF(HN123=0,0,1)</f>
        <v>1</v>
      </c>
      <c r="HT123" s="200">
        <f t="shared" ref="HT123:HT133" si="1518">PRODUCT(HO123:HS123)</f>
        <v>1</v>
      </c>
      <c r="HU123" s="210">
        <f t="shared" ref="HU123:HU133" si="1519">ROUND(HM123,0)</f>
        <v>28500</v>
      </c>
      <c r="HV123" s="202">
        <f t="shared" ref="HV123:HV133" si="1520">HM123-HU123</f>
        <v>0</v>
      </c>
      <c r="HY123" s="230"/>
      <c r="HZ123" s="170"/>
      <c r="IA123" s="241"/>
      <c r="IB123" s="228"/>
      <c r="IC123" s="207"/>
      <c r="ID123" s="229"/>
      <c r="IE123" s="209"/>
      <c r="IF123" s="209" t="e">
        <f t="shared" si="764"/>
        <v>#N/A</v>
      </c>
      <c r="IG123" s="199" t="e">
        <f t="shared" si="765"/>
        <v>#N/A</v>
      </c>
      <c r="IH123" s="200" t="e">
        <f t="shared" si="766"/>
        <v>#N/A</v>
      </c>
      <c r="II123" s="200">
        <f t="shared" si="767"/>
        <v>0</v>
      </c>
      <c r="IJ123" s="200">
        <f t="shared" si="768"/>
        <v>0</v>
      </c>
      <c r="IK123" s="200" t="e">
        <f t="shared" si="769"/>
        <v>#N/A</v>
      </c>
      <c r="IL123" s="210">
        <f t="shared" si="770"/>
        <v>0</v>
      </c>
      <c r="IM123" s="202">
        <f t="shared" si="771"/>
        <v>0</v>
      </c>
      <c r="IP123" s="230"/>
      <c r="IQ123" s="170"/>
      <c r="IR123" s="241"/>
      <c r="IS123" s="228"/>
      <c r="IT123" s="207"/>
      <c r="IU123" s="229"/>
      <c r="IV123" s="209"/>
      <c r="IW123" s="209" t="e">
        <f t="shared" si="772"/>
        <v>#N/A</v>
      </c>
      <c r="IX123" s="199" t="e">
        <f t="shared" si="773"/>
        <v>#N/A</v>
      </c>
      <c r="IY123" s="200" t="e">
        <f t="shared" si="774"/>
        <v>#N/A</v>
      </c>
      <c r="IZ123" s="200">
        <f t="shared" si="775"/>
        <v>0</v>
      </c>
      <c r="JA123" s="200">
        <f t="shared" si="776"/>
        <v>0</v>
      </c>
      <c r="JB123" s="200" t="e">
        <f t="shared" si="777"/>
        <v>#N/A</v>
      </c>
      <c r="JC123" s="210">
        <f t="shared" si="778"/>
        <v>0</v>
      </c>
      <c r="JD123" s="202">
        <f t="shared" si="779"/>
        <v>0</v>
      </c>
      <c r="JG123" s="230"/>
      <c r="JH123" s="170"/>
      <c r="JI123" s="241"/>
      <c r="JJ123" s="228"/>
      <c r="JK123" s="207"/>
      <c r="JL123" s="229"/>
      <c r="JM123" s="209"/>
      <c r="JN123" s="209" t="e">
        <f t="shared" si="780"/>
        <v>#N/A</v>
      </c>
      <c r="JO123" s="199" t="e">
        <f t="shared" si="781"/>
        <v>#N/A</v>
      </c>
      <c r="JP123" s="200" t="e">
        <f t="shared" si="782"/>
        <v>#N/A</v>
      </c>
      <c r="JQ123" s="200">
        <f t="shared" si="783"/>
        <v>0</v>
      </c>
      <c r="JR123" s="200">
        <f t="shared" si="784"/>
        <v>0</v>
      </c>
      <c r="JS123" s="200" t="e">
        <f t="shared" si="785"/>
        <v>#N/A</v>
      </c>
      <c r="JT123" s="210">
        <f t="shared" si="786"/>
        <v>0</v>
      </c>
      <c r="JU123" s="202">
        <f t="shared" si="787"/>
        <v>0</v>
      </c>
      <c r="JX123" s="230"/>
      <c r="JY123" s="170"/>
      <c r="JZ123" s="241"/>
      <c r="KA123" s="228"/>
      <c r="KB123" s="207"/>
      <c r="KC123" s="229"/>
      <c r="KD123" s="209"/>
      <c r="KE123" s="209" t="e">
        <f t="shared" si="788"/>
        <v>#N/A</v>
      </c>
      <c r="KF123" s="199" t="e">
        <f t="shared" si="789"/>
        <v>#N/A</v>
      </c>
      <c r="KG123" s="200" t="e">
        <f t="shared" si="790"/>
        <v>#N/A</v>
      </c>
      <c r="KH123" s="200">
        <f t="shared" si="791"/>
        <v>0</v>
      </c>
      <c r="KI123" s="200">
        <f t="shared" si="792"/>
        <v>0</v>
      </c>
      <c r="KJ123" s="200" t="e">
        <f t="shared" si="793"/>
        <v>#N/A</v>
      </c>
      <c r="KK123" s="210">
        <f t="shared" si="794"/>
        <v>0</v>
      </c>
      <c r="KL123" s="202">
        <f t="shared" si="795"/>
        <v>0</v>
      </c>
      <c r="KO123" s="230"/>
      <c r="KP123" s="170"/>
      <c r="KQ123" s="241"/>
      <c r="KR123" s="228"/>
      <c r="KS123" s="207"/>
      <c r="KT123" s="229"/>
      <c r="KU123" s="209"/>
      <c r="KV123" s="209" t="e">
        <f t="shared" si="796"/>
        <v>#N/A</v>
      </c>
      <c r="KW123" s="199" t="e">
        <f t="shared" si="797"/>
        <v>#N/A</v>
      </c>
      <c r="KX123" s="200" t="e">
        <f t="shared" si="798"/>
        <v>#N/A</v>
      </c>
      <c r="KY123" s="200">
        <f t="shared" si="799"/>
        <v>0</v>
      </c>
      <c r="KZ123" s="200">
        <f t="shared" si="800"/>
        <v>0</v>
      </c>
      <c r="LA123" s="200" t="e">
        <f t="shared" si="801"/>
        <v>#N/A</v>
      </c>
      <c r="LB123" s="210">
        <f t="shared" si="802"/>
        <v>0</v>
      </c>
      <c r="LC123" s="202">
        <f t="shared" si="803"/>
        <v>0</v>
      </c>
      <c r="LF123" s="230"/>
      <c r="LG123" s="170"/>
      <c r="LH123" s="241"/>
      <c r="LI123" s="228"/>
      <c r="LJ123" s="207"/>
      <c r="LK123" s="229"/>
      <c r="LL123" s="209"/>
      <c r="LM123" s="209" t="e">
        <f t="shared" si="804"/>
        <v>#N/A</v>
      </c>
      <c r="LN123" s="199" t="e">
        <f t="shared" si="805"/>
        <v>#N/A</v>
      </c>
      <c r="LO123" s="200" t="e">
        <f t="shared" si="806"/>
        <v>#N/A</v>
      </c>
      <c r="LP123" s="200">
        <f t="shared" si="807"/>
        <v>0</v>
      </c>
      <c r="LQ123" s="200">
        <f t="shared" si="808"/>
        <v>0</v>
      </c>
      <c r="LR123" s="200" t="e">
        <f t="shared" si="809"/>
        <v>#N/A</v>
      </c>
      <c r="LS123" s="210">
        <f t="shared" si="810"/>
        <v>0</v>
      </c>
      <c r="LT123" s="202">
        <f t="shared" si="811"/>
        <v>0</v>
      </c>
      <c r="LW123" s="230"/>
      <c r="LX123" s="170"/>
      <c r="LY123" s="241"/>
      <c r="LZ123" s="228"/>
      <c r="MA123" s="207"/>
      <c r="MB123" s="229"/>
      <c r="MC123" s="209"/>
      <c r="MD123" s="209" t="e">
        <f t="shared" si="812"/>
        <v>#N/A</v>
      </c>
      <c r="ME123" s="199" t="e">
        <f t="shared" si="813"/>
        <v>#N/A</v>
      </c>
      <c r="MF123" s="200" t="e">
        <f t="shared" si="814"/>
        <v>#N/A</v>
      </c>
      <c r="MG123" s="200">
        <f t="shared" si="815"/>
        <v>0</v>
      </c>
      <c r="MH123" s="200">
        <f t="shared" si="816"/>
        <v>0</v>
      </c>
      <c r="MI123" s="200" t="e">
        <f t="shared" si="817"/>
        <v>#N/A</v>
      </c>
      <c r="MJ123" s="210">
        <f t="shared" si="818"/>
        <v>0</v>
      </c>
      <c r="MK123" s="202">
        <f t="shared" si="819"/>
        <v>0</v>
      </c>
      <c r="MN123" s="230"/>
      <c r="MO123" s="170"/>
      <c r="MP123" s="241"/>
      <c r="MQ123" s="228"/>
      <c r="MR123" s="207"/>
      <c r="MS123" s="229"/>
      <c r="MT123" s="209"/>
      <c r="MU123" s="209" t="e">
        <f t="shared" si="820"/>
        <v>#N/A</v>
      </c>
      <c r="MV123" s="199" t="e">
        <f t="shared" si="821"/>
        <v>#N/A</v>
      </c>
      <c r="MW123" s="200" t="e">
        <f t="shared" si="822"/>
        <v>#N/A</v>
      </c>
      <c r="MX123" s="200">
        <f t="shared" si="823"/>
        <v>0</v>
      </c>
      <c r="MY123" s="200">
        <f t="shared" si="824"/>
        <v>0</v>
      </c>
      <c r="MZ123" s="200" t="e">
        <f t="shared" si="825"/>
        <v>#N/A</v>
      </c>
      <c r="NA123" s="210">
        <f t="shared" si="826"/>
        <v>0</v>
      </c>
      <c r="NB123" s="202">
        <f t="shared" si="827"/>
        <v>0</v>
      </c>
      <c r="NE123" s="230"/>
      <c r="NF123" s="170"/>
      <c r="NG123" s="241"/>
      <c r="NH123" s="228"/>
      <c r="NI123" s="207"/>
      <c r="NJ123" s="229"/>
      <c r="NK123" s="209"/>
      <c r="NL123" s="209" t="e">
        <f t="shared" si="828"/>
        <v>#N/A</v>
      </c>
      <c r="NM123" s="199" t="e">
        <f t="shared" si="829"/>
        <v>#N/A</v>
      </c>
      <c r="NN123" s="200" t="e">
        <f t="shared" si="830"/>
        <v>#N/A</v>
      </c>
      <c r="NO123" s="200">
        <f t="shared" si="831"/>
        <v>0</v>
      </c>
      <c r="NP123" s="200">
        <f t="shared" si="832"/>
        <v>0</v>
      </c>
      <c r="NQ123" s="200" t="e">
        <f t="shared" si="833"/>
        <v>#N/A</v>
      </c>
      <c r="NR123" s="210">
        <f t="shared" si="834"/>
        <v>0</v>
      </c>
      <c r="NS123" s="202">
        <f t="shared" si="835"/>
        <v>0</v>
      </c>
      <c r="NV123" s="230"/>
      <c r="NW123" s="170"/>
      <c r="NX123" s="241"/>
      <c r="NY123" s="228"/>
      <c r="NZ123" s="207"/>
      <c r="OA123" s="229"/>
      <c r="OB123" s="209"/>
      <c r="OC123" s="209" t="e">
        <f t="shared" si="836"/>
        <v>#N/A</v>
      </c>
      <c r="OD123" s="199" t="e">
        <f t="shared" si="837"/>
        <v>#N/A</v>
      </c>
      <c r="OE123" s="200" t="e">
        <f t="shared" si="838"/>
        <v>#N/A</v>
      </c>
      <c r="OF123" s="200">
        <f t="shared" si="839"/>
        <v>0</v>
      </c>
      <c r="OG123" s="200">
        <f t="shared" si="840"/>
        <v>0</v>
      </c>
      <c r="OH123" s="200" t="e">
        <f t="shared" si="841"/>
        <v>#N/A</v>
      </c>
      <c r="OI123" s="210">
        <f t="shared" si="842"/>
        <v>0</v>
      </c>
      <c r="OJ123" s="202">
        <f t="shared" si="843"/>
        <v>0</v>
      </c>
      <c r="OM123" s="230"/>
      <c r="ON123" s="170"/>
      <c r="OO123" s="241"/>
      <c r="OP123" s="228"/>
      <c r="OQ123" s="207"/>
      <c r="OR123" s="229"/>
      <c r="OS123" s="209"/>
      <c r="OT123" s="209" t="e">
        <f t="shared" si="844"/>
        <v>#N/A</v>
      </c>
      <c r="OU123" s="199" t="e">
        <f t="shared" si="845"/>
        <v>#N/A</v>
      </c>
      <c r="OV123" s="200" t="e">
        <f t="shared" si="846"/>
        <v>#N/A</v>
      </c>
      <c r="OW123" s="200">
        <f t="shared" si="847"/>
        <v>0</v>
      </c>
      <c r="OX123" s="200">
        <f t="shared" si="848"/>
        <v>0</v>
      </c>
      <c r="OY123" s="200" t="e">
        <f t="shared" si="849"/>
        <v>#N/A</v>
      </c>
      <c r="OZ123" s="210">
        <f t="shared" si="850"/>
        <v>0</v>
      </c>
      <c r="PA123" s="202">
        <f t="shared" si="851"/>
        <v>0</v>
      </c>
      <c r="PD123" s="230"/>
      <c r="PE123" s="170"/>
      <c r="PF123" s="241"/>
      <c r="PG123" s="228"/>
      <c r="PH123" s="207"/>
      <c r="PI123" s="229"/>
      <c r="PJ123" s="209"/>
      <c r="PK123" s="209" t="e">
        <f t="shared" si="852"/>
        <v>#N/A</v>
      </c>
      <c r="PL123" s="199" t="e">
        <f t="shared" si="853"/>
        <v>#N/A</v>
      </c>
      <c r="PM123" s="200" t="e">
        <f t="shared" si="854"/>
        <v>#N/A</v>
      </c>
      <c r="PN123" s="200">
        <f t="shared" si="855"/>
        <v>0</v>
      </c>
      <c r="PO123" s="200">
        <f t="shared" si="856"/>
        <v>0</v>
      </c>
      <c r="PP123" s="200" t="e">
        <f t="shared" si="857"/>
        <v>#N/A</v>
      </c>
      <c r="PQ123" s="210">
        <f t="shared" si="858"/>
        <v>0</v>
      </c>
      <c r="PR123" s="202">
        <f t="shared" si="859"/>
        <v>0</v>
      </c>
      <c r="PU123" s="230"/>
      <c r="PV123" s="170"/>
      <c r="PW123" s="241"/>
      <c r="PX123" s="228"/>
      <c r="PY123" s="207"/>
      <c r="PZ123" s="229"/>
      <c r="QA123" s="209"/>
      <c r="QB123" s="209" t="e">
        <f t="shared" si="860"/>
        <v>#N/A</v>
      </c>
      <c r="QC123" s="199" t="e">
        <f t="shared" si="861"/>
        <v>#N/A</v>
      </c>
      <c r="QD123" s="200" t="e">
        <f t="shared" si="862"/>
        <v>#N/A</v>
      </c>
      <c r="QE123" s="200">
        <f t="shared" si="863"/>
        <v>0</v>
      </c>
      <c r="QF123" s="200">
        <f t="shared" si="864"/>
        <v>0</v>
      </c>
      <c r="QG123" s="200" t="e">
        <f t="shared" si="865"/>
        <v>#N/A</v>
      </c>
      <c r="QH123" s="210">
        <f t="shared" si="866"/>
        <v>0</v>
      </c>
      <c r="QI123" s="202">
        <f t="shared" si="867"/>
        <v>0</v>
      </c>
      <c r="QL123" s="230"/>
      <c r="QM123" s="170"/>
      <c r="QN123" s="241"/>
      <c r="QO123" s="228"/>
      <c r="QP123" s="207"/>
      <c r="QQ123" s="229"/>
      <c r="QR123" s="209"/>
      <c r="QS123" s="209" t="e">
        <f t="shared" si="868"/>
        <v>#N/A</v>
      </c>
      <c r="QT123" s="199" t="e">
        <f t="shared" si="869"/>
        <v>#N/A</v>
      </c>
      <c r="QU123" s="200" t="e">
        <f t="shared" si="870"/>
        <v>#N/A</v>
      </c>
      <c r="QV123" s="200">
        <f t="shared" si="871"/>
        <v>0</v>
      </c>
      <c r="QW123" s="200">
        <f t="shared" si="872"/>
        <v>0</v>
      </c>
      <c r="QX123" s="200" t="e">
        <f t="shared" si="873"/>
        <v>#N/A</v>
      </c>
      <c r="QY123" s="210">
        <f t="shared" si="874"/>
        <v>0</v>
      </c>
      <c r="QZ123" s="202">
        <f t="shared" si="875"/>
        <v>0</v>
      </c>
      <c r="RC123" s="230"/>
      <c r="RD123" s="170"/>
      <c r="RE123" s="241"/>
      <c r="RF123" s="228"/>
      <c r="RG123" s="207"/>
      <c r="RH123" s="229"/>
      <c r="RI123" s="209"/>
      <c r="RJ123" s="209" t="e">
        <f t="shared" si="876"/>
        <v>#N/A</v>
      </c>
      <c r="RK123" s="199" t="e">
        <f t="shared" si="877"/>
        <v>#N/A</v>
      </c>
      <c r="RL123" s="200" t="e">
        <f t="shared" si="878"/>
        <v>#N/A</v>
      </c>
      <c r="RM123" s="200">
        <f t="shared" si="879"/>
        <v>0</v>
      </c>
      <c r="RN123" s="200">
        <f t="shared" si="880"/>
        <v>0</v>
      </c>
      <c r="RO123" s="200" t="e">
        <f t="shared" si="881"/>
        <v>#N/A</v>
      </c>
      <c r="RP123" s="210">
        <f t="shared" si="882"/>
        <v>0</v>
      </c>
      <c r="RQ123" s="202">
        <f t="shared" si="883"/>
        <v>0</v>
      </c>
      <c r="RT123" s="230"/>
      <c r="RU123" s="170"/>
      <c r="RV123" s="241"/>
      <c r="RW123" s="228"/>
      <c r="RX123" s="207"/>
      <c r="RY123" s="229"/>
      <c r="RZ123" s="209"/>
      <c r="SA123" s="209" t="e">
        <f t="shared" si="884"/>
        <v>#N/A</v>
      </c>
      <c r="SB123" s="199" t="e">
        <f t="shared" si="885"/>
        <v>#N/A</v>
      </c>
      <c r="SC123" s="200" t="e">
        <f t="shared" si="886"/>
        <v>#N/A</v>
      </c>
      <c r="SD123" s="200">
        <f t="shared" si="887"/>
        <v>0</v>
      </c>
      <c r="SE123" s="200">
        <f t="shared" si="888"/>
        <v>0</v>
      </c>
      <c r="SF123" s="200" t="e">
        <f t="shared" si="889"/>
        <v>#N/A</v>
      </c>
      <c r="SG123" s="210">
        <f t="shared" si="890"/>
        <v>0</v>
      </c>
      <c r="SH123" s="202">
        <f t="shared" si="891"/>
        <v>0</v>
      </c>
      <c r="SK123" s="230"/>
      <c r="SL123" s="170"/>
      <c r="SM123" s="241"/>
      <c r="SN123" s="228"/>
      <c r="SO123" s="207"/>
      <c r="SP123" s="229"/>
      <c r="SQ123" s="209"/>
      <c r="SR123" s="209" t="e">
        <f t="shared" si="892"/>
        <v>#N/A</v>
      </c>
      <c r="SS123" s="199" t="e">
        <f t="shared" si="893"/>
        <v>#N/A</v>
      </c>
      <c r="ST123" s="200" t="e">
        <f t="shared" si="894"/>
        <v>#N/A</v>
      </c>
      <c r="SU123" s="200">
        <f t="shared" si="895"/>
        <v>0</v>
      </c>
      <c r="SV123" s="200">
        <f t="shared" si="896"/>
        <v>0</v>
      </c>
      <c r="SW123" s="200" t="e">
        <f t="shared" si="897"/>
        <v>#N/A</v>
      </c>
      <c r="SX123" s="210">
        <f t="shared" si="898"/>
        <v>0</v>
      </c>
      <c r="SY123" s="202">
        <f t="shared" si="899"/>
        <v>0</v>
      </c>
    </row>
    <row r="124" spans="2:519" ht="119.25" customHeight="1" thickTop="1" thickBot="1">
      <c r="B124" s="203" t="s">
        <v>215</v>
      </c>
      <c r="C124" s="230" t="s">
        <v>358</v>
      </c>
      <c r="D124" s="171" t="s">
        <v>359</v>
      </c>
      <c r="E124" s="231" t="s">
        <v>144</v>
      </c>
      <c r="F124" s="228">
        <v>1</v>
      </c>
      <c r="G124" s="207">
        <v>0</v>
      </c>
      <c r="H124" s="260">
        <f t="shared" si="1411"/>
        <v>0</v>
      </c>
      <c r="I124" s="646"/>
      <c r="L124" s="375" t="s">
        <v>215</v>
      </c>
      <c r="M124" s="403" t="s">
        <v>358</v>
      </c>
      <c r="N124" s="415" t="s">
        <v>359</v>
      </c>
      <c r="O124" s="404" t="s">
        <v>144</v>
      </c>
      <c r="P124" s="401">
        <v>1</v>
      </c>
      <c r="Q124" s="380">
        <v>163800</v>
      </c>
      <c r="R124" s="438">
        <f t="shared" si="1412"/>
        <v>163800</v>
      </c>
      <c r="S124" s="162">
        <f t="shared" si="1413"/>
        <v>1</v>
      </c>
      <c r="T124" s="190">
        <f t="shared" si="756"/>
        <v>1</v>
      </c>
      <c r="U124" s="190">
        <f t="shared" si="763"/>
        <v>1</v>
      </c>
      <c r="V124" s="190">
        <f t="shared" si="757"/>
        <v>1</v>
      </c>
      <c r="W124" s="190">
        <f t="shared" si="758"/>
        <v>1</v>
      </c>
      <c r="X124" s="200">
        <f t="shared" si="759"/>
        <v>1</v>
      </c>
      <c r="Y124" s="210">
        <f t="shared" si="760"/>
        <v>163800</v>
      </c>
      <c r="Z124" s="202">
        <f t="shared" si="761"/>
        <v>0</v>
      </c>
      <c r="AA124" s="185"/>
      <c r="AB124" s="185"/>
      <c r="AC124" s="375" t="s">
        <v>215</v>
      </c>
      <c r="AD124" s="403" t="s">
        <v>358</v>
      </c>
      <c r="AE124" s="415" t="s">
        <v>359</v>
      </c>
      <c r="AF124" s="404" t="s">
        <v>144</v>
      </c>
      <c r="AG124" s="401">
        <v>1</v>
      </c>
      <c r="AH124" s="380">
        <v>180525</v>
      </c>
      <c r="AI124" s="438">
        <f t="shared" si="1414"/>
        <v>180525</v>
      </c>
      <c r="AJ124" s="162">
        <f t="shared" si="1415"/>
        <v>1</v>
      </c>
      <c r="AK124" s="190">
        <f t="shared" si="1416"/>
        <v>1</v>
      </c>
      <c r="AL124" s="190">
        <f t="shared" si="1417"/>
        <v>1</v>
      </c>
      <c r="AM124" s="190">
        <f t="shared" si="1418"/>
        <v>1</v>
      </c>
      <c r="AN124" s="190">
        <f t="shared" si="1419"/>
        <v>1</v>
      </c>
      <c r="AO124" s="200">
        <f t="shared" si="1420"/>
        <v>1</v>
      </c>
      <c r="AP124" s="210">
        <f t="shared" si="1421"/>
        <v>180525</v>
      </c>
      <c r="AQ124" s="202">
        <f t="shared" si="1422"/>
        <v>0</v>
      </c>
      <c r="AR124" s="185"/>
      <c r="AS124" s="185"/>
      <c r="AT124" s="461" t="s">
        <v>215</v>
      </c>
      <c r="AU124" s="478" t="s">
        <v>358</v>
      </c>
      <c r="AV124" s="171" t="s">
        <v>359</v>
      </c>
      <c r="AW124" s="479" t="s">
        <v>144</v>
      </c>
      <c r="AX124" s="464">
        <v>1</v>
      </c>
      <c r="AY124" s="455">
        <v>221000</v>
      </c>
      <c r="AZ124" s="515">
        <f t="shared" si="1423"/>
        <v>221000</v>
      </c>
      <c r="BA124" s="162">
        <f t="shared" si="1424"/>
        <v>1</v>
      </c>
      <c r="BB124" s="190">
        <f t="shared" si="1425"/>
        <v>1</v>
      </c>
      <c r="BC124" s="190">
        <f t="shared" si="1426"/>
        <v>1</v>
      </c>
      <c r="BD124" s="190">
        <f t="shared" si="1427"/>
        <v>1</v>
      </c>
      <c r="BE124" s="190">
        <f t="shared" si="1428"/>
        <v>1</v>
      </c>
      <c r="BF124" s="200">
        <f t="shared" si="1429"/>
        <v>1</v>
      </c>
      <c r="BG124" s="210">
        <f t="shared" si="1430"/>
        <v>221000</v>
      </c>
      <c r="BH124" s="202">
        <f t="shared" si="1431"/>
        <v>0</v>
      </c>
      <c r="BK124" s="461" t="s">
        <v>215</v>
      </c>
      <c r="BL124" s="538" t="s">
        <v>358</v>
      </c>
      <c r="BM124" s="545" t="s">
        <v>359</v>
      </c>
      <c r="BN124" s="539" t="s">
        <v>144</v>
      </c>
      <c r="BO124" s="536">
        <v>1</v>
      </c>
      <c r="BP124" s="380">
        <v>340855.8</v>
      </c>
      <c r="BQ124" s="560">
        <f t="shared" si="1432"/>
        <v>340855.8</v>
      </c>
      <c r="BR124" s="162">
        <f t="shared" si="1433"/>
        <v>1</v>
      </c>
      <c r="BS124" s="190">
        <f t="shared" si="1434"/>
        <v>1</v>
      </c>
      <c r="BT124" s="190">
        <f t="shared" si="1435"/>
        <v>1</v>
      </c>
      <c r="BU124" s="190">
        <f t="shared" si="1436"/>
        <v>1</v>
      </c>
      <c r="BV124" s="190">
        <f t="shared" si="1437"/>
        <v>1</v>
      </c>
      <c r="BW124" s="200">
        <f t="shared" si="1438"/>
        <v>1</v>
      </c>
      <c r="BX124" s="210">
        <f t="shared" si="1439"/>
        <v>340856</v>
      </c>
      <c r="BY124" s="202">
        <f t="shared" si="1440"/>
        <v>-0.20000000001164153</v>
      </c>
      <c r="CB124" s="461" t="s">
        <v>215</v>
      </c>
      <c r="CC124" s="538" t="s">
        <v>358</v>
      </c>
      <c r="CD124" s="545" t="s">
        <v>359</v>
      </c>
      <c r="CE124" s="539" t="s">
        <v>144</v>
      </c>
      <c r="CF124" s="536">
        <v>1</v>
      </c>
      <c r="CG124" s="380">
        <v>160000</v>
      </c>
      <c r="CH124" s="560">
        <f t="shared" si="1441"/>
        <v>160000</v>
      </c>
      <c r="CI124" s="162">
        <f t="shared" si="1442"/>
        <v>1</v>
      </c>
      <c r="CJ124" s="190">
        <f t="shared" si="1443"/>
        <v>1</v>
      </c>
      <c r="CK124" s="190">
        <f t="shared" si="1444"/>
        <v>1</v>
      </c>
      <c r="CL124" s="190">
        <f t="shared" si="1445"/>
        <v>1</v>
      </c>
      <c r="CM124" s="190">
        <f t="shared" si="1446"/>
        <v>1</v>
      </c>
      <c r="CN124" s="200">
        <f t="shared" si="1447"/>
        <v>1</v>
      </c>
      <c r="CO124" s="210">
        <f t="shared" si="1448"/>
        <v>160000</v>
      </c>
      <c r="CP124" s="202">
        <f t="shared" si="1449"/>
        <v>0</v>
      </c>
      <c r="CS124" s="461" t="s">
        <v>215</v>
      </c>
      <c r="CT124" s="538" t="s">
        <v>358</v>
      </c>
      <c r="CU124" s="545" t="s">
        <v>359</v>
      </c>
      <c r="CV124" s="539" t="s">
        <v>144</v>
      </c>
      <c r="CW124" s="536">
        <v>1</v>
      </c>
      <c r="CX124" s="565">
        <v>126326</v>
      </c>
      <c r="CY124" s="560">
        <f t="shared" si="1450"/>
        <v>126326</v>
      </c>
      <c r="CZ124" s="162">
        <f t="shared" si="1451"/>
        <v>1</v>
      </c>
      <c r="DA124" s="190">
        <f t="shared" si="1452"/>
        <v>1</v>
      </c>
      <c r="DB124" s="190">
        <f t="shared" si="1453"/>
        <v>1</v>
      </c>
      <c r="DC124" s="190">
        <f t="shared" si="1454"/>
        <v>1</v>
      </c>
      <c r="DD124" s="190">
        <f t="shared" si="1455"/>
        <v>1</v>
      </c>
      <c r="DE124" s="200">
        <f t="shared" si="1456"/>
        <v>1</v>
      </c>
      <c r="DF124" s="210">
        <f t="shared" si="1457"/>
        <v>126326</v>
      </c>
      <c r="DG124" s="202">
        <f t="shared" si="1458"/>
        <v>0</v>
      </c>
      <c r="DJ124" s="461" t="s">
        <v>215</v>
      </c>
      <c r="DK124" s="538" t="s">
        <v>358</v>
      </c>
      <c r="DL124" s="545" t="s">
        <v>359</v>
      </c>
      <c r="DM124" s="539" t="s">
        <v>144</v>
      </c>
      <c r="DN124" s="536">
        <v>1</v>
      </c>
      <c r="DO124" s="380">
        <v>155775.98799999998</v>
      </c>
      <c r="DP124" s="560">
        <f t="shared" si="1459"/>
        <v>155775.98799999998</v>
      </c>
      <c r="DQ124" s="162">
        <f t="shared" si="1460"/>
        <v>1</v>
      </c>
      <c r="DR124" s="190">
        <f t="shared" si="1461"/>
        <v>1</v>
      </c>
      <c r="DS124" s="190">
        <f t="shared" si="1462"/>
        <v>1</v>
      </c>
      <c r="DT124" s="190">
        <f t="shared" si="1463"/>
        <v>1</v>
      </c>
      <c r="DU124" s="190">
        <f t="shared" si="1464"/>
        <v>1</v>
      </c>
      <c r="DV124" s="200">
        <f t="shared" si="1465"/>
        <v>1</v>
      </c>
      <c r="DW124" s="210">
        <f t="shared" si="1466"/>
        <v>155776</v>
      </c>
      <c r="DX124" s="202">
        <f t="shared" si="1467"/>
        <v>-1.2000000016996637E-2</v>
      </c>
      <c r="EA124" s="461" t="s">
        <v>215</v>
      </c>
      <c r="EB124" s="538" t="s">
        <v>358</v>
      </c>
      <c r="EC124" s="545" t="s">
        <v>359</v>
      </c>
      <c r="ED124" s="539" t="s">
        <v>144</v>
      </c>
      <c r="EE124" s="536">
        <v>1</v>
      </c>
      <c r="EF124" s="380">
        <v>122000</v>
      </c>
      <c r="EG124" s="381">
        <f t="shared" si="762"/>
        <v>122000</v>
      </c>
      <c r="EH124" s="162">
        <f t="shared" si="1468"/>
        <v>1</v>
      </c>
      <c r="EI124" s="190">
        <f t="shared" si="1469"/>
        <v>1</v>
      </c>
      <c r="EJ124" s="190">
        <f t="shared" si="1470"/>
        <v>1</v>
      </c>
      <c r="EK124" s="190">
        <f t="shared" si="1471"/>
        <v>1</v>
      </c>
      <c r="EL124" s="190">
        <f t="shared" si="1472"/>
        <v>1</v>
      </c>
      <c r="EM124" s="200">
        <f t="shared" si="1473"/>
        <v>1</v>
      </c>
      <c r="EN124" s="210">
        <f t="shared" si="1474"/>
        <v>122000</v>
      </c>
      <c r="EO124" s="202">
        <f t="shared" si="1475"/>
        <v>0</v>
      </c>
      <c r="ER124" s="461" t="s">
        <v>215</v>
      </c>
      <c r="ES124" s="538" t="s">
        <v>358</v>
      </c>
      <c r="ET124" s="545" t="s">
        <v>359</v>
      </c>
      <c r="EU124" s="539" t="s">
        <v>144</v>
      </c>
      <c r="EV124" s="536">
        <v>1</v>
      </c>
      <c r="EW124" s="380">
        <v>339160</v>
      </c>
      <c r="EX124" s="560">
        <f t="shared" si="1476"/>
        <v>339160</v>
      </c>
      <c r="EY124" s="162">
        <f t="shared" si="1477"/>
        <v>1</v>
      </c>
      <c r="EZ124" s="190">
        <f t="shared" si="1478"/>
        <v>1</v>
      </c>
      <c r="FA124" s="190">
        <f t="shared" si="1479"/>
        <v>1</v>
      </c>
      <c r="FB124" s="190">
        <f t="shared" si="1480"/>
        <v>1</v>
      </c>
      <c r="FC124" s="190">
        <f t="shared" si="1481"/>
        <v>1</v>
      </c>
      <c r="FD124" s="200">
        <f t="shared" si="1482"/>
        <v>1</v>
      </c>
      <c r="FE124" s="210">
        <f t="shared" si="1483"/>
        <v>339160</v>
      </c>
      <c r="FF124" s="202">
        <f t="shared" si="1484"/>
        <v>0</v>
      </c>
      <c r="FI124" s="461" t="s">
        <v>215</v>
      </c>
      <c r="FJ124" s="538" t="s">
        <v>358</v>
      </c>
      <c r="FK124" s="545" t="s">
        <v>359</v>
      </c>
      <c r="FL124" s="539" t="s">
        <v>144</v>
      </c>
      <c r="FM124" s="536">
        <v>1</v>
      </c>
      <c r="FN124" s="380">
        <v>86933</v>
      </c>
      <c r="FO124" s="560">
        <f t="shared" si="1485"/>
        <v>86933</v>
      </c>
      <c r="FP124" s="162">
        <f t="shared" si="1486"/>
        <v>1</v>
      </c>
      <c r="FQ124" s="190">
        <f t="shared" si="1487"/>
        <v>1</v>
      </c>
      <c r="FR124" s="190">
        <f t="shared" si="1488"/>
        <v>1</v>
      </c>
      <c r="FS124" s="190">
        <f t="shared" si="1489"/>
        <v>1</v>
      </c>
      <c r="FT124" s="190">
        <f t="shared" si="1490"/>
        <v>1</v>
      </c>
      <c r="FU124" s="200">
        <f t="shared" si="1491"/>
        <v>1</v>
      </c>
      <c r="FV124" s="210">
        <f t="shared" si="1492"/>
        <v>86933</v>
      </c>
      <c r="FW124" s="202">
        <f t="shared" si="1493"/>
        <v>0</v>
      </c>
      <c r="FZ124" s="461" t="s">
        <v>215</v>
      </c>
      <c r="GA124" s="538" t="s">
        <v>358</v>
      </c>
      <c r="GB124" s="545" t="s">
        <v>359</v>
      </c>
      <c r="GC124" s="539" t="s">
        <v>144</v>
      </c>
      <c r="GD124" s="536">
        <v>1</v>
      </c>
      <c r="GE124" s="582">
        <v>486299</v>
      </c>
      <c r="GF124" s="560">
        <f t="shared" si="1494"/>
        <v>486299</v>
      </c>
      <c r="GG124" s="162">
        <f t="shared" si="1495"/>
        <v>1</v>
      </c>
      <c r="GH124" s="190">
        <f t="shared" si="1496"/>
        <v>1</v>
      </c>
      <c r="GI124" s="190">
        <f t="shared" si="1497"/>
        <v>1</v>
      </c>
      <c r="GJ124" s="190">
        <f t="shared" si="1498"/>
        <v>1</v>
      </c>
      <c r="GK124" s="190">
        <f t="shared" si="1499"/>
        <v>1</v>
      </c>
      <c r="GL124" s="200">
        <f t="shared" si="1500"/>
        <v>1</v>
      </c>
      <c r="GM124" s="210">
        <f t="shared" si="1501"/>
        <v>486299</v>
      </c>
      <c r="GN124" s="202">
        <f t="shared" si="1502"/>
        <v>0</v>
      </c>
      <c r="GQ124" s="461" t="s">
        <v>215</v>
      </c>
      <c r="GR124" s="538" t="s">
        <v>358</v>
      </c>
      <c r="GS124" s="545" t="s">
        <v>359</v>
      </c>
      <c r="GT124" s="539" t="s">
        <v>144</v>
      </c>
      <c r="GU124" s="536">
        <v>1</v>
      </c>
      <c r="GV124" s="380">
        <v>110000</v>
      </c>
      <c r="GW124" s="560">
        <f t="shared" si="1503"/>
        <v>110000</v>
      </c>
      <c r="GX124" s="162">
        <f t="shared" si="1504"/>
        <v>1</v>
      </c>
      <c r="GY124" s="190">
        <f t="shared" si="1505"/>
        <v>1</v>
      </c>
      <c r="GZ124" s="190">
        <f t="shared" si="1506"/>
        <v>1</v>
      </c>
      <c r="HA124" s="190">
        <f t="shared" si="1507"/>
        <v>1</v>
      </c>
      <c r="HB124" s="190">
        <f t="shared" si="1508"/>
        <v>1</v>
      </c>
      <c r="HC124" s="200">
        <f t="shared" si="1509"/>
        <v>1</v>
      </c>
      <c r="HD124" s="210">
        <f t="shared" si="1510"/>
        <v>110000</v>
      </c>
      <c r="HE124" s="202">
        <f t="shared" si="1511"/>
        <v>0</v>
      </c>
      <c r="HH124" s="461" t="s">
        <v>215</v>
      </c>
      <c r="HI124" s="538" t="s">
        <v>358</v>
      </c>
      <c r="HJ124" s="563" t="s">
        <v>359</v>
      </c>
      <c r="HK124" s="539" t="s">
        <v>144</v>
      </c>
      <c r="HL124" s="536">
        <v>1</v>
      </c>
      <c r="HM124" s="380">
        <v>108299.99999999999</v>
      </c>
      <c r="HN124" s="560">
        <f t="shared" si="1512"/>
        <v>108299.99999999999</v>
      </c>
      <c r="HO124" s="162">
        <f t="shared" si="1513"/>
        <v>1</v>
      </c>
      <c r="HP124" s="190">
        <f t="shared" si="1514"/>
        <v>1</v>
      </c>
      <c r="HQ124" s="190">
        <f t="shared" si="1515"/>
        <v>1</v>
      </c>
      <c r="HR124" s="190">
        <f t="shared" si="1516"/>
        <v>1</v>
      </c>
      <c r="HS124" s="190">
        <f t="shared" si="1517"/>
        <v>1</v>
      </c>
      <c r="HT124" s="200">
        <f t="shared" si="1518"/>
        <v>1</v>
      </c>
      <c r="HU124" s="210">
        <f t="shared" si="1519"/>
        <v>108300</v>
      </c>
      <c r="HV124" s="202">
        <f t="shared" si="1520"/>
        <v>0</v>
      </c>
      <c r="HY124" s="175"/>
      <c r="HZ124" s="246"/>
      <c r="IA124" s="258"/>
      <c r="IB124" s="248"/>
      <c r="IC124" s="215"/>
      <c r="ID124" s="259"/>
      <c r="IE124" s="209"/>
      <c r="IF124" s="209" t="e">
        <f t="shared" si="764"/>
        <v>#N/A</v>
      </c>
      <c r="IG124" s="199" t="e">
        <f t="shared" si="765"/>
        <v>#N/A</v>
      </c>
      <c r="IH124" s="200" t="e">
        <f t="shared" si="766"/>
        <v>#N/A</v>
      </c>
      <c r="II124" s="200">
        <f t="shared" si="767"/>
        <v>0</v>
      </c>
      <c r="IJ124" s="200">
        <f t="shared" si="768"/>
        <v>0</v>
      </c>
      <c r="IK124" s="200" t="e">
        <f t="shared" si="769"/>
        <v>#N/A</v>
      </c>
      <c r="IL124" s="210">
        <f t="shared" si="770"/>
        <v>0</v>
      </c>
      <c r="IM124" s="202">
        <f t="shared" si="771"/>
        <v>0</v>
      </c>
      <c r="IP124" s="175"/>
      <c r="IQ124" s="246"/>
      <c r="IR124" s="258"/>
      <c r="IS124" s="248"/>
      <c r="IT124" s="215"/>
      <c r="IU124" s="259"/>
      <c r="IV124" s="209"/>
      <c r="IW124" s="209" t="e">
        <f t="shared" si="772"/>
        <v>#N/A</v>
      </c>
      <c r="IX124" s="199" t="e">
        <f t="shared" si="773"/>
        <v>#N/A</v>
      </c>
      <c r="IY124" s="200" t="e">
        <f t="shared" si="774"/>
        <v>#N/A</v>
      </c>
      <c r="IZ124" s="200">
        <f t="shared" si="775"/>
        <v>0</v>
      </c>
      <c r="JA124" s="200">
        <f t="shared" si="776"/>
        <v>0</v>
      </c>
      <c r="JB124" s="200" t="e">
        <f t="shared" si="777"/>
        <v>#N/A</v>
      </c>
      <c r="JC124" s="210">
        <f t="shared" si="778"/>
        <v>0</v>
      </c>
      <c r="JD124" s="202">
        <f t="shared" si="779"/>
        <v>0</v>
      </c>
      <c r="JG124" s="175"/>
      <c r="JH124" s="246"/>
      <c r="JI124" s="258"/>
      <c r="JJ124" s="248"/>
      <c r="JK124" s="215"/>
      <c r="JL124" s="259"/>
      <c r="JM124" s="209"/>
      <c r="JN124" s="209" t="e">
        <f t="shared" si="780"/>
        <v>#N/A</v>
      </c>
      <c r="JO124" s="199" t="e">
        <f t="shared" si="781"/>
        <v>#N/A</v>
      </c>
      <c r="JP124" s="200" t="e">
        <f t="shared" si="782"/>
        <v>#N/A</v>
      </c>
      <c r="JQ124" s="200">
        <f t="shared" si="783"/>
        <v>0</v>
      </c>
      <c r="JR124" s="200">
        <f t="shared" si="784"/>
        <v>0</v>
      </c>
      <c r="JS124" s="200" t="e">
        <f t="shared" si="785"/>
        <v>#N/A</v>
      </c>
      <c r="JT124" s="210">
        <f t="shared" si="786"/>
        <v>0</v>
      </c>
      <c r="JU124" s="202">
        <f t="shared" si="787"/>
        <v>0</v>
      </c>
      <c r="JX124" s="175"/>
      <c r="JY124" s="246"/>
      <c r="JZ124" s="258"/>
      <c r="KA124" s="248"/>
      <c r="KB124" s="215"/>
      <c r="KC124" s="259"/>
      <c r="KD124" s="209"/>
      <c r="KE124" s="209" t="e">
        <f t="shared" si="788"/>
        <v>#N/A</v>
      </c>
      <c r="KF124" s="199" t="e">
        <f t="shared" si="789"/>
        <v>#N/A</v>
      </c>
      <c r="KG124" s="200" t="e">
        <f t="shared" si="790"/>
        <v>#N/A</v>
      </c>
      <c r="KH124" s="200">
        <f t="shared" si="791"/>
        <v>0</v>
      </c>
      <c r="KI124" s="200">
        <f t="shared" si="792"/>
        <v>0</v>
      </c>
      <c r="KJ124" s="200" t="e">
        <f t="shared" si="793"/>
        <v>#N/A</v>
      </c>
      <c r="KK124" s="210">
        <f t="shared" si="794"/>
        <v>0</v>
      </c>
      <c r="KL124" s="202">
        <f t="shared" si="795"/>
        <v>0</v>
      </c>
      <c r="KO124" s="175"/>
      <c r="KP124" s="246"/>
      <c r="KQ124" s="258"/>
      <c r="KR124" s="248"/>
      <c r="KS124" s="215"/>
      <c r="KT124" s="259"/>
      <c r="KU124" s="209"/>
      <c r="KV124" s="209" t="e">
        <f t="shared" si="796"/>
        <v>#N/A</v>
      </c>
      <c r="KW124" s="199" t="e">
        <f t="shared" si="797"/>
        <v>#N/A</v>
      </c>
      <c r="KX124" s="200" t="e">
        <f t="shared" si="798"/>
        <v>#N/A</v>
      </c>
      <c r="KY124" s="200">
        <f t="shared" si="799"/>
        <v>0</v>
      </c>
      <c r="KZ124" s="200">
        <f t="shared" si="800"/>
        <v>0</v>
      </c>
      <c r="LA124" s="200" t="e">
        <f t="shared" si="801"/>
        <v>#N/A</v>
      </c>
      <c r="LB124" s="210">
        <f t="shared" si="802"/>
        <v>0</v>
      </c>
      <c r="LC124" s="202">
        <f t="shared" si="803"/>
        <v>0</v>
      </c>
      <c r="LF124" s="175"/>
      <c r="LG124" s="246"/>
      <c r="LH124" s="258"/>
      <c r="LI124" s="248"/>
      <c r="LJ124" s="215"/>
      <c r="LK124" s="259"/>
      <c r="LL124" s="209"/>
      <c r="LM124" s="209" t="e">
        <f t="shared" si="804"/>
        <v>#N/A</v>
      </c>
      <c r="LN124" s="199" t="e">
        <f t="shared" si="805"/>
        <v>#N/A</v>
      </c>
      <c r="LO124" s="200" t="e">
        <f t="shared" si="806"/>
        <v>#N/A</v>
      </c>
      <c r="LP124" s="200">
        <f t="shared" si="807"/>
        <v>0</v>
      </c>
      <c r="LQ124" s="200">
        <f t="shared" si="808"/>
        <v>0</v>
      </c>
      <c r="LR124" s="200" t="e">
        <f t="shared" si="809"/>
        <v>#N/A</v>
      </c>
      <c r="LS124" s="210">
        <f t="shared" si="810"/>
        <v>0</v>
      </c>
      <c r="LT124" s="202">
        <f t="shared" si="811"/>
        <v>0</v>
      </c>
      <c r="LW124" s="175"/>
      <c r="LX124" s="246"/>
      <c r="LY124" s="258"/>
      <c r="LZ124" s="248"/>
      <c r="MA124" s="215"/>
      <c r="MB124" s="259"/>
      <c r="MC124" s="209"/>
      <c r="MD124" s="209" t="e">
        <f t="shared" si="812"/>
        <v>#N/A</v>
      </c>
      <c r="ME124" s="199" t="e">
        <f t="shared" si="813"/>
        <v>#N/A</v>
      </c>
      <c r="MF124" s="200" t="e">
        <f t="shared" si="814"/>
        <v>#N/A</v>
      </c>
      <c r="MG124" s="200">
        <f t="shared" si="815"/>
        <v>0</v>
      </c>
      <c r="MH124" s="200">
        <f t="shared" si="816"/>
        <v>0</v>
      </c>
      <c r="MI124" s="200" t="e">
        <f t="shared" si="817"/>
        <v>#N/A</v>
      </c>
      <c r="MJ124" s="210">
        <f t="shared" si="818"/>
        <v>0</v>
      </c>
      <c r="MK124" s="202">
        <f t="shared" si="819"/>
        <v>0</v>
      </c>
      <c r="MN124" s="175"/>
      <c r="MO124" s="246"/>
      <c r="MP124" s="258"/>
      <c r="MQ124" s="248"/>
      <c r="MR124" s="215"/>
      <c r="MS124" s="259"/>
      <c r="MT124" s="209"/>
      <c r="MU124" s="209" t="e">
        <f t="shared" si="820"/>
        <v>#N/A</v>
      </c>
      <c r="MV124" s="199" t="e">
        <f t="shared" si="821"/>
        <v>#N/A</v>
      </c>
      <c r="MW124" s="200" t="e">
        <f t="shared" si="822"/>
        <v>#N/A</v>
      </c>
      <c r="MX124" s="200">
        <f t="shared" si="823"/>
        <v>0</v>
      </c>
      <c r="MY124" s="200">
        <f t="shared" si="824"/>
        <v>0</v>
      </c>
      <c r="MZ124" s="200" t="e">
        <f t="shared" si="825"/>
        <v>#N/A</v>
      </c>
      <c r="NA124" s="210">
        <f t="shared" si="826"/>
        <v>0</v>
      </c>
      <c r="NB124" s="202">
        <f t="shared" si="827"/>
        <v>0</v>
      </c>
      <c r="NE124" s="175"/>
      <c r="NF124" s="246"/>
      <c r="NG124" s="258"/>
      <c r="NH124" s="248"/>
      <c r="NI124" s="215"/>
      <c r="NJ124" s="259"/>
      <c r="NK124" s="209"/>
      <c r="NL124" s="209" t="e">
        <f t="shared" si="828"/>
        <v>#N/A</v>
      </c>
      <c r="NM124" s="199" t="e">
        <f t="shared" si="829"/>
        <v>#N/A</v>
      </c>
      <c r="NN124" s="200" t="e">
        <f t="shared" si="830"/>
        <v>#N/A</v>
      </c>
      <c r="NO124" s="200">
        <f t="shared" si="831"/>
        <v>0</v>
      </c>
      <c r="NP124" s="200">
        <f t="shared" si="832"/>
        <v>0</v>
      </c>
      <c r="NQ124" s="200" t="e">
        <f t="shared" si="833"/>
        <v>#N/A</v>
      </c>
      <c r="NR124" s="210">
        <f t="shared" si="834"/>
        <v>0</v>
      </c>
      <c r="NS124" s="202">
        <f t="shared" si="835"/>
        <v>0</v>
      </c>
      <c r="NV124" s="175"/>
      <c r="NW124" s="246"/>
      <c r="NX124" s="258"/>
      <c r="NY124" s="248"/>
      <c r="NZ124" s="215"/>
      <c r="OA124" s="259"/>
      <c r="OB124" s="209"/>
      <c r="OC124" s="209" t="e">
        <f t="shared" si="836"/>
        <v>#N/A</v>
      </c>
      <c r="OD124" s="199" t="e">
        <f t="shared" si="837"/>
        <v>#N/A</v>
      </c>
      <c r="OE124" s="200" t="e">
        <f t="shared" si="838"/>
        <v>#N/A</v>
      </c>
      <c r="OF124" s="200">
        <f t="shared" si="839"/>
        <v>0</v>
      </c>
      <c r="OG124" s="200">
        <f t="shared" si="840"/>
        <v>0</v>
      </c>
      <c r="OH124" s="200" t="e">
        <f t="shared" si="841"/>
        <v>#N/A</v>
      </c>
      <c r="OI124" s="210">
        <f t="shared" si="842"/>
        <v>0</v>
      </c>
      <c r="OJ124" s="202">
        <f t="shared" si="843"/>
        <v>0</v>
      </c>
      <c r="OM124" s="175"/>
      <c r="ON124" s="246"/>
      <c r="OO124" s="258"/>
      <c r="OP124" s="248"/>
      <c r="OQ124" s="215"/>
      <c r="OR124" s="259"/>
      <c r="OS124" s="209"/>
      <c r="OT124" s="209" t="e">
        <f t="shared" si="844"/>
        <v>#N/A</v>
      </c>
      <c r="OU124" s="199" t="e">
        <f t="shared" si="845"/>
        <v>#N/A</v>
      </c>
      <c r="OV124" s="200" t="e">
        <f t="shared" si="846"/>
        <v>#N/A</v>
      </c>
      <c r="OW124" s="200">
        <f t="shared" si="847"/>
        <v>0</v>
      </c>
      <c r="OX124" s="200">
        <f t="shared" si="848"/>
        <v>0</v>
      </c>
      <c r="OY124" s="200" t="e">
        <f t="shared" si="849"/>
        <v>#N/A</v>
      </c>
      <c r="OZ124" s="210">
        <f t="shared" si="850"/>
        <v>0</v>
      </c>
      <c r="PA124" s="202">
        <f t="shared" si="851"/>
        <v>0</v>
      </c>
      <c r="PD124" s="175"/>
      <c r="PE124" s="246"/>
      <c r="PF124" s="258"/>
      <c r="PG124" s="248"/>
      <c r="PH124" s="215"/>
      <c r="PI124" s="259"/>
      <c r="PJ124" s="209"/>
      <c r="PK124" s="209" t="e">
        <f t="shared" si="852"/>
        <v>#N/A</v>
      </c>
      <c r="PL124" s="199" t="e">
        <f t="shared" si="853"/>
        <v>#N/A</v>
      </c>
      <c r="PM124" s="200" t="e">
        <f t="shared" si="854"/>
        <v>#N/A</v>
      </c>
      <c r="PN124" s="200">
        <f t="shared" si="855"/>
        <v>0</v>
      </c>
      <c r="PO124" s="200">
        <f t="shared" si="856"/>
        <v>0</v>
      </c>
      <c r="PP124" s="200" t="e">
        <f t="shared" si="857"/>
        <v>#N/A</v>
      </c>
      <c r="PQ124" s="210">
        <f t="shared" si="858"/>
        <v>0</v>
      </c>
      <c r="PR124" s="202">
        <f t="shared" si="859"/>
        <v>0</v>
      </c>
      <c r="PU124" s="175"/>
      <c r="PV124" s="246"/>
      <c r="PW124" s="258"/>
      <c r="PX124" s="248"/>
      <c r="PY124" s="215"/>
      <c r="PZ124" s="259"/>
      <c r="QA124" s="209"/>
      <c r="QB124" s="209" t="e">
        <f t="shared" si="860"/>
        <v>#N/A</v>
      </c>
      <c r="QC124" s="199" t="e">
        <f t="shared" si="861"/>
        <v>#N/A</v>
      </c>
      <c r="QD124" s="200" t="e">
        <f t="shared" si="862"/>
        <v>#N/A</v>
      </c>
      <c r="QE124" s="200">
        <f t="shared" si="863"/>
        <v>0</v>
      </c>
      <c r="QF124" s="200">
        <f t="shared" si="864"/>
        <v>0</v>
      </c>
      <c r="QG124" s="200" t="e">
        <f t="shared" si="865"/>
        <v>#N/A</v>
      </c>
      <c r="QH124" s="210">
        <f t="shared" si="866"/>
        <v>0</v>
      </c>
      <c r="QI124" s="202">
        <f t="shared" si="867"/>
        <v>0</v>
      </c>
      <c r="QL124" s="175"/>
      <c r="QM124" s="246"/>
      <c r="QN124" s="258"/>
      <c r="QO124" s="248"/>
      <c r="QP124" s="215"/>
      <c r="QQ124" s="259"/>
      <c r="QR124" s="209"/>
      <c r="QS124" s="209" t="e">
        <f t="shared" si="868"/>
        <v>#N/A</v>
      </c>
      <c r="QT124" s="199" t="e">
        <f t="shared" si="869"/>
        <v>#N/A</v>
      </c>
      <c r="QU124" s="200" t="e">
        <f t="shared" si="870"/>
        <v>#N/A</v>
      </c>
      <c r="QV124" s="200">
        <f t="shared" si="871"/>
        <v>0</v>
      </c>
      <c r="QW124" s="200">
        <f t="shared" si="872"/>
        <v>0</v>
      </c>
      <c r="QX124" s="200" t="e">
        <f t="shared" si="873"/>
        <v>#N/A</v>
      </c>
      <c r="QY124" s="210">
        <f t="shared" si="874"/>
        <v>0</v>
      </c>
      <c r="QZ124" s="202">
        <f t="shared" si="875"/>
        <v>0</v>
      </c>
      <c r="RC124" s="175"/>
      <c r="RD124" s="246"/>
      <c r="RE124" s="258"/>
      <c r="RF124" s="248"/>
      <c r="RG124" s="215"/>
      <c r="RH124" s="259"/>
      <c r="RI124" s="209"/>
      <c r="RJ124" s="209" t="e">
        <f t="shared" si="876"/>
        <v>#N/A</v>
      </c>
      <c r="RK124" s="199" t="e">
        <f t="shared" si="877"/>
        <v>#N/A</v>
      </c>
      <c r="RL124" s="200" t="e">
        <f t="shared" si="878"/>
        <v>#N/A</v>
      </c>
      <c r="RM124" s="200">
        <f t="shared" si="879"/>
        <v>0</v>
      </c>
      <c r="RN124" s="200">
        <f t="shared" si="880"/>
        <v>0</v>
      </c>
      <c r="RO124" s="200" t="e">
        <f t="shared" si="881"/>
        <v>#N/A</v>
      </c>
      <c r="RP124" s="210">
        <f t="shared" si="882"/>
        <v>0</v>
      </c>
      <c r="RQ124" s="202">
        <f t="shared" si="883"/>
        <v>0</v>
      </c>
      <c r="RT124" s="175"/>
      <c r="RU124" s="246"/>
      <c r="RV124" s="258"/>
      <c r="RW124" s="248"/>
      <c r="RX124" s="215"/>
      <c r="RY124" s="259"/>
      <c r="RZ124" s="209"/>
      <c r="SA124" s="209" t="e">
        <f t="shared" si="884"/>
        <v>#N/A</v>
      </c>
      <c r="SB124" s="199" t="e">
        <f t="shared" si="885"/>
        <v>#N/A</v>
      </c>
      <c r="SC124" s="200" t="e">
        <f t="shared" si="886"/>
        <v>#N/A</v>
      </c>
      <c r="SD124" s="200">
        <f t="shared" si="887"/>
        <v>0</v>
      </c>
      <c r="SE124" s="200">
        <f t="shared" si="888"/>
        <v>0</v>
      </c>
      <c r="SF124" s="200" t="e">
        <f t="shared" si="889"/>
        <v>#N/A</v>
      </c>
      <c r="SG124" s="210">
        <f t="shared" si="890"/>
        <v>0</v>
      </c>
      <c r="SH124" s="202">
        <f t="shared" si="891"/>
        <v>0</v>
      </c>
      <c r="SK124" s="175"/>
      <c r="SL124" s="246"/>
      <c r="SM124" s="258"/>
      <c r="SN124" s="248"/>
      <c r="SO124" s="215"/>
      <c r="SP124" s="259"/>
      <c r="SQ124" s="209"/>
      <c r="SR124" s="209" t="e">
        <f t="shared" si="892"/>
        <v>#N/A</v>
      </c>
      <c r="SS124" s="199" t="e">
        <f t="shared" si="893"/>
        <v>#N/A</v>
      </c>
      <c r="ST124" s="200" t="e">
        <f t="shared" si="894"/>
        <v>#N/A</v>
      </c>
      <c r="SU124" s="200">
        <f t="shared" si="895"/>
        <v>0</v>
      </c>
      <c r="SV124" s="200">
        <f t="shared" si="896"/>
        <v>0</v>
      </c>
      <c r="SW124" s="200" t="e">
        <f t="shared" si="897"/>
        <v>#N/A</v>
      </c>
      <c r="SX124" s="210">
        <f t="shared" si="898"/>
        <v>0</v>
      </c>
      <c r="SY124" s="202">
        <f t="shared" si="899"/>
        <v>0</v>
      </c>
    </row>
    <row r="125" spans="2:519" ht="96.75" customHeight="1" thickTop="1" thickBot="1">
      <c r="B125" s="203" t="s">
        <v>215</v>
      </c>
      <c r="C125" s="230" t="s">
        <v>360</v>
      </c>
      <c r="D125" s="171" t="s">
        <v>361</v>
      </c>
      <c r="E125" s="231" t="s">
        <v>145</v>
      </c>
      <c r="F125" s="250">
        <v>1</v>
      </c>
      <c r="G125" s="207">
        <v>0</v>
      </c>
      <c r="H125" s="229">
        <f t="shared" si="1411"/>
        <v>0</v>
      </c>
      <c r="I125" s="646"/>
      <c r="L125" s="375" t="s">
        <v>215</v>
      </c>
      <c r="M125" s="403" t="s">
        <v>360</v>
      </c>
      <c r="N125" s="415" t="s">
        <v>361</v>
      </c>
      <c r="O125" s="404" t="s">
        <v>145</v>
      </c>
      <c r="P125" s="427">
        <v>1</v>
      </c>
      <c r="Q125" s="380">
        <v>20000</v>
      </c>
      <c r="R125" s="402">
        <f t="shared" si="1412"/>
        <v>20000</v>
      </c>
      <c r="S125" s="162">
        <f t="shared" si="1413"/>
        <v>1</v>
      </c>
      <c r="T125" s="190">
        <f t="shared" si="756"/>
        <v>1</v>
      </c>
      <c r="U125" s="190">
        <f t="shared" si="763"/>
        <v>1</v>
      </c>
      <c r="V125" s="190">
        <f t="shared" si="757"/>
        <v>1</v>
      </c>
      <c r="W125" s="190">
        <f t="shared" si="758"/>
        <v>1</v>
      </c>
      <c r="X125" s="200">
        <f t="shared" si="759"/>
        <v>1</v>
      </c>
      <c r="Y125" s="210">
        <f t="shared" si="760"/>
        <v>20000</v>
      </c>
      <c r="Z125" s="202">
        <f t="shared" si="761"/>
        <v>0</v>
      </c>
      <c r="AA125" s="185"/>
      <c r="AB125" s="185"/>
      <c r="AC125" s="375" t="s">
        <v>215</v>
      </c>
      <c r="AD125" s="403" t="s">
        <v>360</v>
      </c>
      <c r="AE125" s="415" t="s">
        <v>361</v>
      </c>
      <c r="AF125" s="404" t="s">
        <v>145</v>
      </c>
      <c r="AG125" s="427">
        <v>1</v>
      </c>
      <c r="AH125" s="380">
        <v>18675</v>
      </c>
      <c r="AI125" s="402">
        <f t="shared" si="1414"/>
        <v>18675</v>
      </c>
      <c r="AJ125" s="162">
        <f t="shared" si="1415"/>
        <v>1</v>
      </c>
      <c r="AK125" s="190">
        <f t="shared" si="1416"/>
        <v>1</v>
      </c>
      <c r="AL125" s="190">
        <f t="shared" si="1417"/>
        <v>1</v>
      </c>
      <c r="AM125" s="190">
        <f t="shared" si="1418"/>
        <v>1</v>
      </c>
      <c r="AN125" s="190">
        <f t="shared" si="1419"/>
        <v>1</v>
      </c>
      <c r="AO125" s="200">
        <f t="shared" si="1420"/>
        <v>1</v>
      </c>
      <c r="AP125" s="210">
        <f t="shared" si="1421"/>
        <v>18675</v>
      </c>
      <c r="AQ125" s="202">
        <f t="shared" si="1422"/>
        <v>0</v>
      </c>
      <c r="AR125" s="185"/>
      <c r="AS125" s="185"/>
      <c r="AT125" s="461" t="s">
        <v>215</v>
      </c>
      <c r="AU125" s="478" t="s">
        <v>360</v>
      </c>
      <c r="AV125" s="171" t="s">
        <v>361</v>
      </c>
      <c r="AW125" s="479" t="s">
        <v>145</v>
      </c>
      <c r="AX125" s="458">
        <v>1</v>
      </c>
      <c r="AY125" s="455">
        <v>119000</v>
      </c>
      <c r="AZ125" s="466">
        <f t="shared" si="1423"/>
        <v>119000</v>
      </c>
      <c r="BA125" s="162">
        <f t="shared" si="1424"/>
        <v>1</v>
      </c>
      <c r="BB125" s="190">
        <f t="shared" si="1425"/>
        <v>1</v>
      </c>
      <c r="BC125" s="190">
        <f t="shared" si="1426"/>
        <v>1</v>
      </c>
      <c r="BD125" s="190">
        <f t="shared" si="1427"/>
        <v>1</v>
      </c>
      <c r="BE125" s="190">
        <f t="shared" si="1428"/>
        <v>1</v>
      </c>
      <c r="BF125" s="200">
        <f t="shared" si="1429"/>
        <v>1</v>
      </c>
      <c r="BG125" s="210">
        <f t="shared" si="1430"/>
        <v>119000</v>
      </c>
      <c r="BH125" s="202">
        <f t="shared" si="1431"/>
        <v>0</v>
      </c>
      <c r="BK125" s="461" t="s">
        <v>215</v>
      </c>
      <c r="BL125" s="538" t="s">
        <v>360</v>
      </c>
      <c r="BM125" s="545" t="s">
        <v>361</v>
      </c>
      <c r="BN125" s="539" t="s">
        <v>145</v>
      </c>
      <c r="BO125" s="536">
        <v>1</v>
      </c>
      <c r="BP125" s="380">
        <v>22351.199999999997</v>
      </c>
      <c r="BQ125" s="560">
        <f t="shared" si="1432"/>
        <v>22351.199999999997</v>
      </c>
      <c r="BR125" s="162">
        <f t="shared" si="1433"/>
        <v>1</v>
      </c>
      <c r="BS125" s="190">
        <f t="shared" si="1434"/>
        <v>1</v>
      </c>
      <c r="BT125" s="190">
        <f t="shared" si="1435"/>
        <v>1</v>
      </c>
      <c r="BU125" s="190">
        <f t="shared" si="1436"/>
        <v>1</v>
      </c>
      <c r="BV125" s="190">
        <f t="shared" si="1437"/>
        <v>1</v>
      </c>
      <c r="BW125" s="200">
        <f t="shared" si="1438"/>
        <v>1</v>
      </c>
      <c r="BX125" s="210">
        <f t="shared" si="1439"/>
        <v>22351</v>
      </c>
      <c r="BY125" s="202">
        <f t="shared" si="1440"/>
        <v>0.19999999999708962</v>
      </c>
      <c r="CB125" s="461" t="s">
        <v>215</v>
      </c>
      <c r="CC125" s="538" t="s">
        <v>360</v>
      </c>
      <c r="CD125" s="545" t="s">
        <v>361</v>
      </c>
      <c r="CE125" s="539" t="s">
        <v>145</v>
      </c>
      <c r="CF125" s="427">
        <v>1</v>
      </c>
      <c r="CG125" s="380">
        <v>15000</v>
      </c>
      <c r="CH125" s="537">
        <f t="shared" si="1441"/>
        <v>15000</v>
      </c>
      <c r="CI125" s="162">
        <f t="shared" si="1442"/>
        <v>1</v>
      </c>
      <c r="CJ125" s="190">
        <f t="shared" si="1443"/>
        <v>1</v>
      </c>
      <c r="CK125" s="190">
        <f t="shared" si="1444"/>
        <v>1</v>
      </c>
      <c r="CL125" s="190">
        <f t="shared" si="1445"/>
        <v>1</v>
      </c>
      <c r="CM125" s="190">
        <f t="shared" si="1446"/>
        <v>1</v>
      </c>
      <c r="CN125" s="200">
        <f t="shared" si="1447"/>
        <v>1</v>
      </c>
      <c r="CO125" s="210">
        <f t="shared" si="1448"/>
        <v>15000</v>
      </c>
      <c r="CP125" s="202">
        <f t="shared" si="1449"/>
        <v>0</v>
      </c>
      <c r="CS125" s="461" t="s">
        <v>215</v>
      </c>
      <c r="CT125" s="538" t="s">
        <v>360</v>
      </c>
      <c r="CU125" s="545" t="s">
        <v>361</v>
      </c>
      <c r="CV125" s="539" t="s">
        <v>145</v>
      </c>
      <c r="CW125" s="427">
        <v>1</v>
      </c>
      <c r="CX125" s="565">
        <v>9231</v>
      </c>
      <c r="CY125" s="537">
        <f t="shared" si="1450"/>
        <v>9231</v>
      </c>
      <c r="CZ125" s="162">
        <f t="shared" si="1451"/>
        <v>1</v>
      </c>
      <c r="DA125" s="190">
        <f t="shared" si="1452"/>
        <v>1</v>
      </c>
      <c r="DB125" s="190">
        <f t="shared" si="1453"/>
        <v>1</v>
      </c>
      <c r="DC125" s="190">
        <f t="shared" si="1454"/>
        <v>1</v>
      </c>
      <c r="DD125" s="190">
        <f t="shared" si="1455"/>
        <v>1</v>
      </c>
      <c r="DE125" s="200">
        <f t="shared" si="1456"/>
        <v>1</v>
      </c>
      <c r="DF125" s="210">
        <f t="shared" si="1457"/>
        <v>9231</v>
      </c>
      <c r="DG125" s="202">
        <f t="shared" si="1458"/>
        <v>0</v>
      </c>
      <c r="DJ125" s="461" t="s">
        <v>215</v>
      </c>
      <c r="DK125" s="538" t="s">
        <v>360</v>
      </c>
      <c r="DL125" s="545" t="s">
        <v>361</v>
      </c>
      <c r="DM125" s="539" t="s">
        <v>145</v>
      </c>
      <c r="DN125" s="427">
        <v>1</v>
      </c>
      <c r="DO125" s="380">
        <v>26445.3</v>
      </c>
      <c r="DP125" s="537">
        <f t="shared" si="1459"/>
        <v>26445.3</v>
      </c>
      <c r="DQ125" s="162">
        <f t="shared" si="1460"/>
        <v>1</v>
      </c>
      <c r="DR125" s="190">
        <f t="shared" si="1461"/>
        <v>1</v>
      </c>
      <c r="DS125" s="190">
        <f t="shared" si="1462"/>
        <v>1</v>
      </c>
      <c r="DT125" s="190">
        <f t="shared" si="1463"/>
        <v>1</v>
      </c>
      <c r="DU125" s="190">
        <f t="shared" si="1464"/>
        <v>1</v>
      </c>
      <c r="DV125" s="200">
        <f t="shared" si="1465"/>
        <v>1</v>
      </c>
      <c r="DW125" s="210">
        <f t="shared" si="1466"/>
        <v>26445</v>
      </c>
      <c r="DX125" s="202">
        <f t="shared" si="1467"/>
        <v>0.2999999999992724</v>
      </c>
      <c r="EA125" s="461" t="s">
        <v>215</v>
      </c>
      <c r="EB125" s="538" t="s">
        <v>360</v>
      </c>
      <c r="EC125" s="545" t="s">
        <v>361</v>
      </c>
      <c r="ED125" s="539" t="s">
        <v>145</v>
      </c>
      <c r="EE125" s="427">
        <v>1</v>
      </c>
      <c r="EF125" s="380">
        <v>97500</v>
      </c>
      <c r="EG125" s="381">
        <f t="shared" si="762"/>
        <v>97500</v>
      </c>
      <c r="EH125" s="162">
        <f t="shared" si="1468"/>
        <v>1</v>
      </c>
      <c r="EI125" s="190">
        <f t="shared" si="1469"/>
        <v>1</v>
      </c>
      <c r="EJ125" s="190">
        <f t="shared" si="1470"/>
        <v>1</v>
      </c>
      <c r="EK125" s="190">
        <f t="shared" si="1471"/>
        <v>1</v>
      </c>
      <c r="EL125" s="190">
        <f t="shared" si="1472"/>
        <v>1</v>
      </c>
      <c r="EM125" s="200">
        <f t="shared" si="1473"/>
        <v>1</v>
      </c>
      <c r="EN125" s="210">
        <f t="shared" si="1474"/>
        <v>97500</v>
      </c>
      <c r="EO125" s="202">
        <f t="shared" si="1475"/>
        <v>0</v>
      </c>
      <c r="ER125" s="461" t="s">
        <v>215</v>
      </c>
      <c r="ES125" s="538" t="s">
        <v>360</v>
      </c>
      <c r="ET125" s="545" t="s">
        <v>361</v>
      </c>
      <c r="EU125" s="539" t="s">
        <v>145</v>
      </c>
      <c r="EV125" s="427">
        <v>1</v>
      </c>
      <c r="EW125" s="380">
        <v>22240</v>
      </c>
      <c r="EX125" s="537">
        <f t="shared" si="1476"/>
        <v>22240</v>
      </c>
      <c r="EY125" s="162">
        <f t="shared" si="1477"/>
        <v>1</v>
      </c>
      <c r="EZ125" s="190">
        <f t="shared" si="1478"/>
        <v>1</v>
      </c>
      <c r="FA125" s="190">
        <f t="shared" si="1479"/>
        <v>1</v>
      </c>
      <c r="FB125" s="190">
        <f t="shared" si="1480"/>
        <v>1</v>
      </c>
      <c r="FC125" s="190">
        <f t="shared" si="1481"/>
        <v>1</v>
      </c>
      <c r="FD125" s="200">
        <f t="shared" si="1482"/>
        <v>1</v>
      </c>
      <c r="FE125" s="210">
        <f t="shared" si="1483"/>
        <v>22240</v>
      </c>
      <c r="FF125" s="202">
        <f t="shared" si="1484"/>
        <v>0</v>
      </c>
      <c r="FI125" s="461" t="s">
        <v>215</v>
      </c>
      <c r="FJ125" s="538" t="s">
        <v>360</v>
      </c>
      <c r="FK125" s="545" t="s">
        <v>361</v>
      </c>
      <c r="FL125" s="539" t="s">
        <v>145</v>
      </c>
      <c r="FM125" s="427">
        <v>1</v>
      </c>
      <c r="FN125" s="380">
        <v>24756</v>
      </c>
      <c r="FO125" s="537">
        <f t="shared" si="1485"/>
        <v>24756</v>
      </c>
      <c r="FP125" s="162">
        <f t="shared" si="1486"/>
        <v>1</v>
      </c>
      <c r="FQ125" s="190">
        <f t="shared" si="1487"/>
        <v>1</v>
      </c>
      <c r="FR125" s="190">
        <f t="shared" si="1488"/>
        <v>1</v>
      </c>
      <c r="FS125" s="190">
        <f t="shared" si="1489"/>
        <v>1</v>
      </c>
      <c r="FT125" s="190">
        <f t="shared" si="1490"/>
        <v>1</v>
      </c>
      <c r="FU125" s="200">
        <f t="shared" si="1491"/>
        <v>1</v>
      </c>
      <c r="FV125" s="210">
        <f t="shared" si="1492"/>
        <v>24756</v>
      </c>
      <c r="FW125" s="202">
        <f t="shared" si="1493"/>
        <v>0</v>
      </c>
      <c r="FZ125" s="461" t="s">
        <v>215</v>
      </c>
      <c r="GA125" s="538" t="s">
        <v>360</v>
      </c>
      <c r="GB125" s="545" t="s">
        <v>361</v>
      </c>
      <c r="GC125" s="539" t="s">
        <v>145</v>
      </c>
      <c r="GD125" s="427">
        <v>1</v>
      </c>
      <c r="GE125" s="582">
        <v>43400</v>
      </c>
      <c r="GF125" s="537">
        <f t="shared" si="1494"/>
        <v>43400</v>
      </c>
      <c r="GG125" s="162">
        <f t="shared" si="1495"/>
        <v>1</v>
      </c>
      <c r="GH125" s="190">
        <f t="shared" si="1496"/>
        <v>1</v>
      </c>
      <c r="GI125" s="190">
        <f t="shared" si="1497"/>
        <v>1</v>
      </c>
      <c r="GJ125" s="190">
        <f t="shared" si="1498"/>
        <v>1</v>
      </c>
      <c r="GK125" s="190">
        <f t="shared" si="1499"/>
        <v>1</v>
      </c>
      <c r="GL125" s="200">
        <f t="shared" si="1500"/>
        <v>1</v>
      </c>
      <c r="GM125" s="210">
        <f t="shared" si="1501"/>
        <v>43400</v>
      </c>
      <c r="GN125" s="202">
        <f t="shared" si="1502"/>
        <v>0</v>
      </c>
      <c r="GQ125" s="461" t="s">
        <v>215</v>
      </c>
      <c r="GR125" s="538" t="s">
        <v>360</v>
      </c>
      <c r="GS125" s="545" t="s">
        <v>361</v>
      </c>
      <c r="GT125" s="539" t="s">
        <v>145</v>
      </c>
      <c r="GU125" s="427">
        <v>1</v>
      </c>
      <c r="GV125" s="380">
        <v>20000</v>
      </c>
      <c r="GW125" s="537">
        <f t="shared" si="1503"/>
        <v>20000</v>
      </c>
      <c r="GX125" s="162">
        <f t="shared" si="1504"/>
        <v>1</v>
      </c>
      <c r="GY125" s="190">
        <f t="shared" si="1505"/>
        <v>1</v>
      </c>
      <c r="GZ125" s="190">
        <f t="shared" si="1506"/>
        <v>1</v>
      </c>
      <c r="HA125" s="190">
        <f t="shared" si="1507"/>
        <v>1</v>
      </c>
      <c r="HB125" s="190">
        <f t="shared" si="1508"/>
        <v>1</v>
      </c>
      <c r="HC125" s="200">
        <f t="shared" si="1509"/>
        <v>1</v>
      </c>
      <c r="HD125" s="210">
        <f t="shared" si="1510"/>
        <v>20000</v>
      </c>
      <c r="HE125" s="202">
        <f t="shared" si="1511"/>
        <v>0</v>
      </c>
      <c r="HH125" s="461" t="s">
        <v>215</v>
      </c>
      <c r="HI125" s="538" t="s">
        <v>360</v>
      </c>
      <c r="HJ125" s="563" t="s">
        <v>361</v>
      </c>
      <c r="HK125" s="539" t="s">
        <v>145</v>
      </c>
      <c r="HL125" s="427">
        <v>1</v>
      </c>
      <c r="HM125" s="380">
        <v>34200</v>
      </c>
      <c r="HN125" s="537">
        <f t="shared" si="1512"/>
        <v>34200</v>
      </c>
      <c r="HO125" s="162">
        <f t="shared" si="1513"/>
        <v>1</v>
      </c>
      <c r="HP125" s="190">
        <f t="shared" si="1514"/>
        <v>1</v>
      </c>
      <c r="HQ125" s="190">
        <f t="shared" si="1515"/>
        <v>1</v>
      </c>
      <c r="HR125" s="190">
        <f t="shared" si="1516"/>
        <v>1</v>
      </c>
      <c r="HS125" s="190">
        <f t="shared" si="1517"/>
        <v>1</v>
      </c>
      <c r="HT125" s="200">
        <f t="shared" si="1518"/>
        <v>1</v>
      </c>
      <c r="HU125" s="210">
        <f t="shared" si="1519"/>
        <v>34200</v>
      </c>
      <c r="HV125" s="202">
        <f t="shared" si="1520"/>
        <v>0</v>
      </c>
      <c r="HY125" s="230"/>
      <c r="HZ125" s="171"/>
      <c r="IA125" s="231"/>
      <c r="IB125" s="228"/>
      <c r="IC125" s="207"/>
      <c r="ID125" s="260"/>
      <c r="IE125" s="209"/>
      <c r="IF125" s="209" t="e">
        <f t="shared" si="764"/>
        <v>#N/A</v>
      </c>
      <c r="IG125" s="199" t="e">
        <f t="shared" si="765"/>
        <v>#N/A</v>
      </c>
      <c r="IH125" s="200" t="e">
        <f t="shared" si="766"/>
        <v>#N/A</v>
      </c>
      <c r="II125" s="200">
        <f t="shared" si="767"/>
        <v>0</v>
      </c>
      <c r="IJ125" s="200">
        <f t="shared" si="768"/>
        <v>0</v>
      </c>
      <c r="IK125" s="200" t="e">
        <f t="shared" si="769"/>
        <v>#N/A</v>
      </c>
      <c r="IL125" s="210">
        <f t="shared" si="770"/>
        <v>0</v>
      </c>
      <c r="IM125" s="202">
        <f t="shared" si="771"/>
        <v>0</v>
      </c>
      <c r="IP125" s="230"/>
      <c r="IQ125" s="171"/>
      <c r="IR125" s="231"/>
      <c r="IS125" s="228"/>
      <c r="IT125" s="207"/>
      <c r="IU125" s="260"/>
      <c r="IV125" s="209"/>
      <c r="IW125" s="209" t="e">
        <f t="shared" si="772"/>
        <v>#N/A</v>
      </c>
      <c r="IX125" s="199" t="e">
        <f t="shared" si="773"/>
        <v>#N/A</v>
      </c>
      <c r="IY125" s="200" t="e">
        <f t="shared" si="774"/>
        <v>#N/A</v>
      </c>
      <c r="IZ125" s="200">
        <f t="shared" si="775"/>
        <v>0</v>
      </c>
      <c r="JA125" s="200">
        <f t="shared" si="776"/>
        <v>0</v>
      </c>
      <c r="JB125" s="200" t="e">
        <f t="shared" si="777"/>
        <v>#N/A</v>
      </c>
      <c r="JC125" s="210">
        <f t="shared" si="778"/>
        <v>0</v>
      </c>
      <c r="JD125" s="202">
        <f t="shared" si="779"/>
        <v>0</v>
      </c>
      <c r="JG125" s="230"/>
      <c r="JH125" s="171"/>
      <c r="JI125" s="231"/>
      <c r="JJ125" s="228"/>
      <c r="JK125" s="207"/>
      <c r="JL125" s="260"/>
      <c r="JM125" s="209"/>
      <c r="JN125" s="209" t="e">
        <f t="shared" si="780"/>
        <v>#N/A</v>
      </c>
      <c r="JO125" s="199" t="e">
        <f t="shared" si="781"/>
        <v>#N/A</v>
      </c>
      <c r="JP125" s="200" t="e">
        <f t="shared" si="782"/>
        <v>#N/A</v>
      </c>
      <c r="JQ125" s="200">
        <f t="shared" si="783"/>
        <v>0</v>
      </c>
      <c r="JR125" s="200">
        <f t="shared" si="784"/>
        <v>0</v>
      </c>
      <c r="JS125" s="200" t="e">
        <f t="shared" si="785"/>
        <v>#N/A</v>
      </c>
      <c r="JT125" s="210">
        <f t="shared" si="786"/>
        <v>0</v>
      </c>
      <c r="JU125" s="202">
        <f t="shared" si="787"/>
        <v>0</v>
      </c>
      <c r="JX125" s="230"/>
      <c r="JY125" s="171"/>
      <c r="JZ125" s="231"/>
      <c r="KA125" s="228"/>
      <c r="KB125" s="207"/>
      <c r="KC125" s="260"/>
      <c r="KD125" s="209"/>
      <c r="KE125" s="209" t="e">
        <f t="shared" si="788"/>
        <v>#N/A</v>
      </c>
      <c r="KF125" s="199" t="e">
        <f t="shared" si="789"/>
        <v>#N/A</v>
      </c>
      <c r="KG125" s="200" t="e">
        <f t="shared" si="790"/>
        <v>#N/A</v>
      </c>
      <c r="KH125" s="200">
        <f t="shared" si="791"/>
        <v>0</v>
      </c>
      <c r="KI125" s="200">
        <f t="shared" si="792"/>
        <v>0</v>
      </c>
      <c r="KJ125" s="200" t="e">
        <f t="shared" si="793"/>
        <v>#N/A</v>
      </c>
      <c r="KK125" s="210">
        <f t="shared" si="794"/>
        <v>0</v>
      </c>
      <c r="KL125" s="202">
        <f t="shared" si="795"/>
        <v>0</v>
      </c>
      <c r="KO125" s="230"/>
      <c r="KP125" s="171"/>
      <c r="KQ125" s="231"/>
      <c r="KR125" s="228"/>
      <c r="KS125" s="207"/>
      <c r="KT125" s="260"/>
      <c r="KU125" s="209"/>
      <c r="KV125" s="209" t="e">
        <f t="shared" si="796"/>
        <v>#N/A</v>
      </c>
      <c r="KW125" s="199" t="e">
        <f t="shared" si="797"/>
        <v>#N/A</v>
      </c>
      <c r="KX125" s="200" t="e">
        <f t="shared" si="798"/>
        <v>#N/A</v>
      </c>
      <c r="KY125" s="200">
        <f t="shared" si="799"/>
        <v>0</v>
      </c>
      <c r="KZ125" s="200">
        <f t="shared" si="800"/>
        <v>0</v>
      </c>
      <c r="LA125" s="200" t="e">
        <f t="shared" si="801"/>
        <v>#N/A</v>
      </c>
      <c r="LB125" s="210">
        <f t="shared" si="802"/>
        <v>0</v>
      </c>
      <c r="LC125" s="202">
        <f t="shared" si="803"/>
        <v>0</v>
      </c>
      <c r="LF125" s="230"/>
      <c r="LG125" s="171"/>
      <c r="LH125" s="231"/>
      <c r="LI125" s="228"/>
      <c r="LJ125" s="207"/>
      <c r="LK125" s="260"/>
      <c r="LL125" s="209"/>
      <c r="LM125" s="209" t="e">
        <f t="shared" si="804"/>
        <v>#N/A</v>
      </c>
      <c r="LN125" s="199" t="e">
        <f t="shared" si="805"/>
        <v>#N/A</v>
      </c>
      <c r="LO125" s="200" t="e">
        <f t="shared" si="806"/>
        <v>#N/A</v>
      </c>
      <c r="LP125" s="200">
        <f t="shared" si="807"/>
        <v>0</v>
      </c>
      <c r="LQ125" s="200">
        <f t="shared" si="808"/>
        <v>0</v>
      </c>
      <c r="LR125" s="200" t="e">
        <f t="shared" si="809"/>
        <v>#N/A</v>
      </c>
      <c r="LS125" s="210">
        <f t="shared" si="810"/>
        <v>0</v>
      </c>
      <c r="LT125" s="202">
        <f t="shared" si="811"/>
        <v>0</v>
      </c>
      <c r="LW125" s="230"/>
      <c r="LX125" s="171"/>
      <c r="LY125" s="231"/>
      <c r="LZ125" s="228"/>
      <c r="MA125" s="207"/>
      <c r="MB125" s="260"/>
      <c r="MC125" s="209"/>
      <c r="MD125" s="209" t="e">
        <f t="shared" si="812"/>
        <v>#N/A</v>
      </c>
      <c r="ME125" s="199" t="e">
        <f t="shared" si="813"/>
        <v>#N/A</v>
      </c>
      <c r="MF125" s="200" t="e">
        <f t="shared" si="814"/>
        <v>#N/A</v>
      </c>
      <c r="MG125" s="200">
        <f t="shared" si="815"/>
        <v>0</v>
      </c>
      <c r="MH125" s="200">
        <f t="shared" si="816"/>
        <v>0</v>
      </c>
      <c r="MI125" s="200" t="e">
        <f t="shared" si="817"/>
        <v>#N/A</v>
      </c>
      <c r="MJ125" s="210">
        <f t="shared" si="818"/>
        <v>0</v>
      </c>
      <c r="MK125" s="202">
        <f t="shared" si="819"/>
        <v>0</v>
      </c>
      <c r="MN125" s="230"/>
      <c r="MO125" s="171"/>
      <c r="MP125" s="231"/>
      <c r="MQ125" s="228"/>
      <c r="MR125" s="207"/>
      <c r="MS125" s="260"/>
      <c r="MT125" s="209"/>
      <c r="MU125" s="209" t="e">
        <f t="shared" si="820"/>
        <v>#N/A</v>
      </c>
      <c r="MV125" s="199" t="e">
        <f t="shared" si="821"/>
        <v>#N/A</v>
      </c>
      <c r="MW125" s="200" t="e">
        <f t="shared" si="822"/>
        <v>#N/A</v>
      </c>
      <c r="MX125" s="200">
        <f t="shared" si="823"/>
        <v>0</v>
      </c>
      <c r="MY125" s="200">
        <f t="shared" si="824"/>
        <v>0</v>
      </c>
      <c r="MZ125" s="200" t="e">
        <f t="shared" si="825"/>
        <v>#N/A</v>
      </c>
      <c r="NA125" s="210">
        <f t="shared" si="826"/>
        <v>0</v>
      </c>
      <c r="NB125" s="202">
        <f t="shared" si="827"/>
        <v>0</v>
      </c>
      <c r="NE125" s="230"/>
      <c r="NF125" s="171"/>
      <c r="NG125" s="231"/>
      <c r="NH125" s="228"/>
      <c r="NI125" s="207"/>
      <c r="NJ125" s="260"/>
      <c r="NK125" s="209"/>
      <c r="NL125" s="209" t="e">
        <f t="shared" si="828"/>
        <v>#N/A</v>
      </c>
      <c r="NM125" s="199" t="e">
        <f t="shared" si="829"/>
        <v>#N/A</v>
      </c>
      <c r="NN125" s="200" t="e">
        <f t="shared" si="830"/>
        <v>#N/A</v>
      </c>
      <c r="NO125" s="200">
        <f t="shared" si="831"/>
        <v>0</v>
      </c>
      <c r="NP125" s="200">
        <f t="shared" si="832"/>
        <v>0</v>
      </c>
      <c r="NQ125" s="200" t="e">
        <f t="shared" si="833"/>
        <v>#N/A</v>
      </c>
      <c r="NR125" s="210">
        <f t="shared" si="834"/>
        <v>0</v>
      </c>
      <c r="NS125" s="202">
        <f t="shared" si="835"/>
        <v>0</v>
      </c>
      <c r="NV125" s="230"/>
      <c r="NW125" s="171"/>
      <c r="NX125" s="231"/>
      <c r="NY125" s="228"/>
      <c r="NZ125" s="207"/>
      <c r="OA125" s="260"/>
      <c r="OB125" s="209"/>
      <c r="OC125" s="209" t="e">
        <f t="shared" si="836"/>
        <v>#N/A</v>
      </c>
      <c r="OD125" s="199" t="e">
        <f t="shared" si="837"/>
        <v>#N/A</v>
      </c>
      <c r="OE125" s="200" t="e">
        <f t="shared" si="838"/>
        <v>#N/A</v>
      </c>
      <c r="OF125" s="200">
        <f t="shared" si="839"/>
        <v>0</v>
      </c>
      <c r="OG125" s="200">
        <f t="shared" si="840"/>
        <v>0</v>
      </c>
      <c r="OH125" s="200" t="e">
        <f t="shared" si="841"/>
        <v>#N/A</v>
      </c>
      <c r="OI125" s="210">
        <f t="shared" si="842"/>
        <v>0</v>
      </c>
      <c r="OJ125" s="202">
        <f t="shared" si="843"/>
        <v>0</v>
      </c>
      <c r="OM125" s="230"/>
      <c r="ON125" s="171"/>
      <c r="OO125" s="231"/>
      <c r="OP125" s="228"/>
      <c r="OQ125" s="207"/>
      <c r="OR125" s="260"/>
      <c r="OS125" s="209"/>
      <c r="OT125" s="209" t="e">
        <f t="shared" si="844"/>
        <v>#N/A</v>
      </c>
      <c r="OU125" s="199" t="e">
        <f t="shared" si="845"/>
        <v>#N/A</v>
      </c>
      <c r="OV125" s="200" t="e">
        <f t="shared" si="846"/>
        <v>#N/A</v>
      </c>
      <c r="OW125" s="200">
        <f t="shared" si="847"/>
        <v>0</v>
      </c>
      <c r="OX125" s="200">
        <f t="shared" si="848"/>
        <v>0</v>
      </c>
      <c r="OY125" s="200" t="e">
        <f t="shared" si="849"/>
        <v>#N/A</v>
      </c>
      <c r="OZ125" s="210">
        <f t="shared" si="850"/>
        <v>0</v>
      </c>
      <c r="PA125" s="202">
        <f t="shared" si="851"/>
        <v>0</v>
      </c>
      <c r="PD125" s="230"/>
      <c r="PE125" s="171"/>
      <c r="PF125" s="231"/>
      <c r="PG125" s="228"/>
      <c r="PH125" s="207"/>
      <c r="PI125" s="260"/>
      <c r="PJ125" s="209"/>
      <c r="PK125" s="209" t="e">
        <f t="shared" si="852"/>
        <v>#N/A</v>
      </c>
      <c r="PL125" s="199" t="e">
        <f t="shared" si="853"/>
        <v>#N/A</v>
      </c>
      <c r="PM125" s="200" t="e">
        <f t="shared" si="854"/>
        <v>#N/A</v>
      </c>
      <c r="PN125" s="200">
        <f t="shared" si="855"/>
        <v>0</v>
      </c>
      <c r="PO125" s="200">
        <f t="shared" si="856"/>
        <v>0</v>
      </c>
      <c r="PP125" s="200" t="e">
        <f t="shared" si="857"/>
        <v>#N/A</v>
      </c>
      <c r="PQ125" s="210">
        <f t="shared" si="858"/>
        <v>0</v>
      </c>
      <c r="PR125" s="202">
        <f t="shared" si="859"/>
        <v>0</v>
      </c>
      <c r="PU125" s="230"/>
      <c r="PV125" s="171"/>
      <c r="PW125" s="231"/>
      <c r="PX125" s="228"/>
      <c r="PY125" s="207"/>
      <c r="PZ125" s="260"/>
      <c r="QA125" s="209"/>
      <c r="QB125" s="209" t="e">
        <f t="shared" si="860"/>
        <v>#N/A</v>
      </c>
      <c r="QC125" s="199" t="e">
        <f t="shared" si="861"/>
        <v>#N/A</v>
      </c>
      <c r="QD125" s="200" t="e">
        <f t="shared" si="862"/>
        <v>#N/A</v>
      </c>
      <c r="QE125" s="200">
        <f t="shared" si="863"/>
        <v>0</v>
      </c>
      <c r="QF125" s="200">
        <f t="shared" si="864"/>
        <v>0</v>
      </c>
      <c r="QG125" s="200" t="e">
        <f t="shared" si="865"/>
        <v>#N/A</v>
      </c>
      <c r="QH125" s="210">
        <f t="shared" si="866"/>
        <v>0</v>
      </c>
      <c r="QI125" s="202">
        <f t="shared" si="867"/>
        <v>0</v>
      </c>
      <c r="QL125" s="230"/>
      <c r="QM125" s="171"/>
      <c r="QN125" s="231"/>
      <c r="QO125" s="228"/>
      <c r="QP125" s="207"/>
      <c r="QQ125" s="260"/>
      <c r="QR125" s="209"/>
      <c r="QS125" s="209" t="e">
        <f t="shared" si="868"/>
        <v>#N/A</v>
      </c>
      <c r="QT125" s="199" t="e">
        <f t="shared" si="869"/>
        <v>#N/A</v>
      </c>
      <c r="QU125" s="200" t="e">
        <f t="shared" si="870"/>
        <v>#N/A</v>
      </c>
      <c r="QV125" s="200">
        <f t="shared" si="871"/>
        <v>0</v>
      </c>
      <c r="QW125" s="200">
        <f t="shared" si="872"/>
        <v>0</v>
      </c>
      <c r="QX125" s="200" t="e">
        <f t="shared" si="873"/>
        <v>#N/A</v>
      </c>
      <c r="QY125" s="210">
        <f t="shared" si="874"/>
        <v>0</v>
      </c>
      <c r="QZ125" s="202">
        <f t="shared" si="875"/>
        <v>0</v>
      </c>
      <c r="RC125" s="230"/>
      <c r="RD125" s="171"/>
      <c r="RE125" s="231"/>
      <c r="RF125" s="228"/>
      <c r="RG125" s="207"/>
      <c r="RH125" s="260"/>
      <c r="RI125" s="209"/>
      <c r="RJ125" s="209" t="e">
        <f t="shared" si="876"/>
        <v>#N/A</v>
      </c>
      <c r="RK125" s="199" t="e">
        <f t="shared" si="877"/>
        <v>#N/A</v>
      </c>
      <c r="RL125" s="200" t="e">
        <f t="shared" si="878"/>
        <v>#N/A</v>
      </c>
      <c r="RM125" s="200">
        <f t="shared" si="879"/>
        <v>0</v>
      </c>
      <c r="RN125" s="200">
        <f t="shared" si="880"/>
        <v>0</v>
      </c>
      <c r="RO125" s="200" t="e">
        <f t="shared" si="881"/>
        <v>#N/A</v>
      </c>
      <c r="RP125" s="210">
        <f t="shared" si="882"/>
        <v>0</v>
      </c>
      <c r="RQ125" s="202">
        <f t="shared" si="883"/>
        <v>0</v>
      </c>
      <c r="RT125" s="230"/>
      <c r="RU125" s="171"/>
      <c r="RV125" s="231"/>
      <c r="RW125" s="228"/>
      <c r="RX125" s="207"/>
      <c r="RY125" s="260"/>
      <c r="RZ125" s="209"/>
      <c r="SA125" s="209" t="e">
        <f t="shared" si="884"/>
        <v>#N/A</v>
      </c>
      <c r="SB125" s="199" t="e">
        <f t="shared" si="885"/>
        <v>#N/A</v>
      </c>
      <c r="SC125" s="200" t="e">
        <f t="shared" si="886"/>
        <v>#N/A</v>
      </c>
      <c r="SD125" s="200">
        <f t="shared" si="887"/>
        <v>0</v>
      </c>
      <c r="SE125" s="200">
        <f t="shared" si="888"/>
        <v>0</v>
      </c>
      <c r="SF125" s="200" t="e">
        <f t="shared" si="889"/>
        <v>#N/A</v>
      </c>
      <c r="SG125" s="210">
        <f t="shared" si="890"/>
        <v>0</v>
      </c>
      <c r="SH125" s="202">
        <f t="shared" si="891"/>
        <v>0</v>
      </c>
      <c r="SK125" s="230"/>
      <c r="SL125" s="171"/>
      <c r="SM125" s="231"/>
      <c r="SN125" s="228"/>
      <c r="SO125" s="207"/>
      <c r="SP125" s="260"/>
      <c r="SQ125" s="209"/>
      <c r="SR125" s="209" t="e">
        <f t="shared" si="892"/>
        <v>#N/A</v>
      </c>
      <c r="SS125" s="199" t="e">
        <f t="shared" si="893"/>
        <v>#N/A</v>
      </c>
      <c r="ST125" s="200" t="e">
        <f t="shared" si="894"/>
        <v>#N/A</v>
      </c>
      <c r="SU125" s="200">
        <f t="shared" si="895"/>
        <v>0</v>
      </c>
      <c r="SV125" s="200">
        <f t="shared" si="896"/>
        <v>0</v>
      </c>
      <c r="SW125" s="200" t="e">
        <f t="shared" si="897"/>
        <v>#N/A</v>
      </c>
      <c r="SX125" s="210">
        <f t="shared" si="898"/>
        <v>0</v>
      </c>
      <c r="SY125" s="202">
        <f t="shared" si="899"/>
        <v>0</v>
      </c>
    </row>
    <row r="126" spans="2:519" ht="51" customHeight="1" thickTop="1" thickBot="1">
      <c r="B126" s="203" t="s">
        <v>215</v>
      </c>
      <c r="C126" s="230" t="s">
        <v>362</v>
      </c>
      <c r="D126" s="171" t="s">
        <v>363</v>
      </c>
      <c r="E126" s="227" t="s">
        <v>145</v>
      </c>
      <c r="F126" s="228">
        <v>1</v>
      </c>
      <c r="G126" s="207">
        <v>0</v>
      </c>
      <c r="H126" s="261">
        <f t="shared" si="1411"/>
        <v>0</v>
      </c>
      <c r="I126" s="646"/>
      <c r="L126" s="375" t="s">
        <v>215</v>
      </c>
      <c r="M126" s="403" t="s">
        <v>362</v>
      </c>
      <c r="N126" s="415" t="s">
        <v>363</v>
      </c>
      <c r="O126" s="400" t="s">
        <v>145</v>
      </c>
      <c r="P126" s="401">
        <v>1</v>
      </c>
      <c r="Q126" s="380">
        <v>80000</v>
      </c>
      <c r="R126" s="439">
        <f t="shared" si="1412"/>
        <v>80000</v>
      </c>
      <c r="S126" s="162">
        <f t="shared" si="1413"/>
        <v>1</v>
      </c>
      <c r="T126" s="190">
        <f t="shared" si="756"/>
        <v>1</v>
      </c>
      <c r="U126" s="190">
        <f t="shared" si="763"/>
        <v>1</v>
      </c>
      <c r="V126" s="190">
        <f t="shared" si="757"/>
        <v>1</v>
      </c>
      <c r="W126" s="190">
        <f t="shared" si="758"/>
        <v>1</v>
      </c>
      <c r="X126" s="200">
        <f t="shared" si="759"/>
        <v>1</v>
      </c>
      <c r="Y126" s="210">
        <f t="shared" si="760"/>
        <v>80000</v>
      </c>
      <c r="Z126" s="202">
        <f t="shared" si="761"/>
        <v>0</v>
      </c>
      <c r="AA126" s="185"/>
      <c r="AB126" s="185"/>
      <c r="AC126" s="375" t="s">
        <v>215</v>
      </c>
      <c r="AD126" s="403" t="s">
        <v>362</v>
      </c>
      <c r="AE126" s="415" t="s">
        <v>363</v>
      </c>
      <c r="AF126" s="400" t="s">
        <v>145</v>
      </c>
      <c r="AG126" s="401">
        <v>1</v>
      </c>
      <c r="AH126" s="380">
        <v>236550</v>
      </c>
      <c r="AI126" s="439">
        <f t="shared" si="1414"/>
        <v>236550</v>
      </c>
      <c r="AJ126" s="162">
        <f t="shared" si="1415"/>
        <v>1</v>
      </c>
      <c r="AK126" s="190">
        <f t="shared" si="1416"/>
        <v>1</v>
      </c>
      <c r="AL126" s="190">
        <f t="shared" si="1417"/>
        <v>1</v>
      </c>
      <c r="AM126" s="190">
        <f t="shared" si="1418"/>
        <v>1</v>
      </c>
      <c r="AN126" s="190">
        <f t="shared" si="1419"/>
        <v>1</v>
      </c>
      <c r="AO126" s="200">
        <f t="shared" si="1420"/>
        <v>1</v>
      </c>
      <c r="AP126" s="210">
        <f t="shared" si="1421"/>
        <v>236550</v>
      </c>
      <c r="AQ126" s="202">
        <f t="shared" si="1422"/>
        <v>0</v>
      </c>
      <c r="AR126" s="185"/>
      <c r="AS126" s="185"/>
      <c r="AT126" s="461" t="s">
        <v>215</v>
      </c>
      <c r="AU126" s="478" t="s">
        <v>362</v>
      </c>
      <c r="AV126" s="171" t="s">
        <v>363</v>
      </c>
      <c r="AW126" s="477" t="s">
        <v>145</v>
      </c>
      <c r="AX126" s="464">
        <v>1</v>
      </c>
      <c r="AY126" s="455">
        <v>221000</v>
      </c>
      <c r="AZ126" s="460">
        <f t="shared" si="1423"/>
        <v>221000</v>
      </c>
      <c r="BA126" s="162">
        <f t="shared" si="1424"/>
        <v>1</v>
      </c>
      <c r="BB126" s="190">
        <f t="shared" si="1425"/>
        <v>1</v>
      </c>
      <c r="BC126" s="190">
        <f t="shared" si="1426"/>
        <v>1</v>
      </c>
      <c r="BD126" s="190">
        <f t="shared" si="1427"/>
        <v>1</v>
      </c>
      <c r="BE126" s="190">
        <f t="shared" si="1428"/>
        <v>1</v>
      </c>
      <c r="BF126" s="200">
        <f t="shared" si="1429"/>
        <v>1</v>
      </c>
      <c r="BG126" s="210">
        <f t="shared" si="1430"/>
        <v>221000</v>
      </c>
      <c r="BH126" s="202">
        <f t="shared" si="1431"/>
        <v>0</v>
      </c>
      <c r="BK126" s="461" t="s">
        <v>215</v>
      </c>
      <c r="BL126" s="538" t="s">
        <v>362</v>
      </c>
      <c r="BM126" s="545" t="s">
        <v>363</v>
      </c>
      <c r="BN126" s="535" t="s">
        <v>145</v>
      </c>
      <c r="BO126" s="536">
        <v>1</v>
      </c>
      <c r="BP126" s="380">
        <v>335267.99999999994</v>
      </c>
      <c r="BQ126" s="537">
        <f t="shared" si="1432"/>
        <v>335267.99999999994</v>
      </c>
      <c r="BR126" s="162">
        <f t="shared" si="1433"/>
        <v>1</v>
      </c>
      <c r="BS126" s="190">
        <f t="shared" si="1434"/>
        <v>1</v>
      </c>
      <c r="BT126" s="190">
        <f t="shared" si="1435"/>
        <v>1</v>
      </c>
      <c r="BU126" s="190">
        <f t="shared" si="1436"/>
        <v>1</v>
      </c>
      <c r="BV126" s="190">
        <f t="shared" si="1437"/>
        <v>1</v>
      </c>
      <c r="BW126" s="200">
        <f t="shared" si="1438"/>
        <v>1</v>
      </c>
      <c r="BX126" s="210">
        <f t="shared" si="1439"/>
        <v>335268</v>
      </c>
      <c r="BY126" s="202">
        <f t="shared" si="1440"/>
        <v>0</v>
      </c>
      <c r="CB126" s="461" t="s">
        <v>215</v>
      </c>
      <c r="CC126" s="538" t="s">
        <v>362</v>
      </c>
      <c r="CD126" s="545" t="s">
        <v>363</v>
      </c>
      <c r="CE126" s="535" t="s">
        <v>145</v>
      </c>
      <c r="CF126" s="536">
        <v>1</v>
      </c>
      <c r="CG126" s="380">
        <v>100000</v>
      </c>
      <c r="CH126" s="439">
        <f t="shared" si="1441"/>
        <v>100000</v>
      </c>
      <c r="CI126" s="162">
        <f t="shared" si="1442"/>
        <v>1</v>
      </c>
      <c r="CJ126" s="190">
        <f t="shared" si="1443"/>
        <v>1</v>
      </c>
      <c r="CK126" s="190">
        <f t="shared" si="1444"/>
        <v>1</v>
      </c>
      <c r="CL126" s="190">
        <f t="shared" si="1445"/>
        <v>1</v>
      </c>
      <c r="CM126" s="190">
        <f t="shared" si="1446"/>
        <v>1</v>
      </c>
      <c r="CN126" s="200">
        <f t="shared" si="1447"/>
        <v>1</v>
      </c>
      <c r="CO126" s="210">
        <f t="shared" si="1448"/>
        <v>100000</v>
      </c>
      <c r="CP126" s="202">
        <f t="shared" si="1449"/>
        <v>0</v>
      </c>
      <c r="CS126" s="461" t="s">
        <v>215</v>
      </c>
      <c r="CT126" s="538" t="s">
        <v>362</v>
      </c>
      <c r="CU126" s="545" t="s">
        <v>363</v>
      </c>
      <c r="CV126" s="535" t="s">
        <v>145</v>
      </c>
      <c r="CW126" s="536">
        <v>1</v>
      </c>
      <c r="CX126" s="565">
        <v>300000</v>
      </c>
      <c r="CY126" s="439">
        <f t="shared" si="1450"/>
        <v>300000</v>
      </c>
      <c r="CZ126" s="162">
        <f t="shared" si="1451"/>
        <v>1</v>
      </c>
      <c r="DA126" s="190">
        <f t="shared" si="1452"/>
        <v>1</v>
      </c>
      <c r="DB126" s="190">
        <f t="shared" si="1453"/>
        <v>1</v>
      </c>
      <c r="DC126" s="190">
        <f t="shared" si="1454"/>
        <v>1</v>
      </c>
      <c r="DD126" s="190">
        <f t="shared" si="1455"/>
        <v>1</v>
      </c>
      <c r="DE126" s="200">
        <f t="shared" si="1456"/>
        <v>1</v>
      </c>
      <c r="DF126" s="210">
        <f t="shared" si="1457"/>
        <v>300000</v>
      </c>
      <c r="DG126" s="202">
        <f t="shared" si="1458"/>
        <v>0</v>
      </c>
      <c r="DJ126" s="461" t="s">
        <v>215</v>
      </c>
      <c r="DK126" s="538" t="s">
        <v>362</v>
      </c>
      <c r="DL126" s="545" t="s">
        <v>363</v>
      </c>
      <c r="DM126" s="535" t="s">
        <v>145</v>
      </c>
      <c r="DN126" s="536">
        <v>1</v>
      </c>
      <c r="DO126" s="380">
        <v>153218.1</v>
      </c>
      <c r="DP126" s="439">
        <f t="shared" si="1459"/>
        <v>153218.1</v>
      </c>
      <c r="DQ126" s="162">
        <f t="shared" si="1460"/>
        <v>1</v>
      </c>
      <c r="DR126" s="190">
        <f t="shared" si="1461"/>
        <v>1</v>
      </c>
      <c r="DS126" s="190">
        <f t="shared" si="1462"/>
        <v>1</v>
      </c>
      <c r="DT126" s="190">
        <f t="shared" si="1463"/>
        <v>1</v>
      </c>
      <c r="DU126" s="190">
        <f t="shared" si="1464"/>
        <v>1</v>
      </c>
      <c r="DV126" s="200">
        <f t="shared" si="1465"/>
        <v>1</v>
      </c>
      <c r="DW126" s="210">
        <f t="shared" si="1466"/>
        <v>153218</v>
      </c>
      <c r="DX126" s="202">
        <f t="shared" si="1467"/>
        <v>0.10000000000582077</v>
      </c>
      <c r="EA126" s="461" t="s">
        <v>215</v>
      </c>
      <c r="EB126" s="538" t="s">
        <v>362</v>
      </c>
      <c r="EC126" s="545" t="s">
        <v>363</v>
      </c>
      <c r="ED126" s="535" t="s">
        <v>145</v>
      </c>
      <c r="EE126" s="536">
        <v>1</v>
      </c>
      <c r="EF126" s="380">
        <v>162500</v>
      </c>
      <c r="EG126" s="381">
        <f t="shared" si="762"/>
        <v>162500</v>
      </c>
      <c r="EH126" s="162">
        <f t="shared" si="1468"/>
        <v>1</v>
      </c>
      <c r="EI126" s="190">
        <f t="shared" si="1469"/>
        <v>1</v>
      </c>
      <c r="EJ126" s="190">
        <f t="shared" si="1470"/>
        <v>1</v>
      </c>
      <c r="EK126" s="190">
        <f t="shared" si="1471"/>
        <v>1</v>
      </c>
      <c r="EL126" s="190">
        <f t="shared" si="1472"/>
        <v>1</v>
      </c>
      <c r="EM126" s="200">
        <f t="shared" si="1473"/>
        <v>1</v>
      </c>
      <c r="EN126" s="210">
        <f t="shared" si="1474"/>
        <v>162500</v>
      </c>
      <c r="EO126" s="202">
        <f t="shared" si="1475"/>
        <v>0</v>
      </c>
      <c r="ER126" s="461" t="s">
        <v>215</v>
      </c>
      <c r="ES126" s="538" t="s">
        <v>362</v>
      </c>
      <c r="ET126" s="545" t="s">
        <v>363</v>
      </c>
      <c r="EU126" s="535" t="s">
        <v>145</v>
      </c>
      <c r="EV126" s="536">
        <v>1</v>
      </c>
      <c r="EW126" s="380">
        <v>333600</v>
      </c>
      <c r="EX126" s="439">
        <f t="shared" si="1476"/>
        <v>333600</v>
      </c>
      <c r="EY126" s="162">
        <f t="shared" si="1477"/>
        <v>1</v>
      </c>
      <c r="EZ126" s="190">
        <f t="shared" si="1478"/>
        <v>1</v>
      </c>
      <c r="FA126" s="190">
        <f t="shared" si="1479"/>
        <v>1</v>
      </c>
      <c r="FB126" s="190">
        <f t="shared" si="1480"/>
        <v>1</v>
      </c>
      <c r="FC126" s="190">
        <f t="shared" si="1481"/>
        <v>1</v>
      </c>
      <c r="FD126" s="200">
        <f t="shared" si="1482"/>
        <v>1</v>
      </c>
      <c r="FE126" s="210">
        <f t="shared" si="1483"/>
        <v>333600</v>
      </c>
      <c r="FF126" s="202">
        <f t="shared" si="1484"/>
        <v>0</v>
      </c>
      <c r="FI126" s="461" t="s">
        <v>215</v>
      </c>
      <c r="FJ126" s="538" t="s">
        <v>362</v>
      </c>
      <c r="FK126" s="545" t="s">
        <v>363</v>
      </c>
      <c r="FL126" s="535" t="s">
        <v>145</v>
      </c>
      <c r="FM126" s="536">
        <v>1</v>
      </c>
      <c r="FN126" s="380">
        <v>92871</v>
      </c>
      <c r="FO126" s="439">
        <f t="shared" si="1485"/>
        <v>92871</v>
      </c>
      <c r="FP126" s="162">
        <f t="shared" si="1486"/>
        <v>1</v>
      </c>
      <c r="FQ126" s="190">
        <f t="shared" si="1487"/>
        <v>1</v>
      </c>
      <c r="FR126" s="190">
        <f t="shared" si="1488"/>
        <v>1</v>
      </c>
      <c r="FS126" s="190">
        <f t="shared" si="1489"/>
        <v>1</v>
      </c>
      <c r="FT126" s="190">
        <f t="shared" si="1490"/>
        <v>1</v>
      </c>
      <c r="FU126" s="200">
        <f t="shared" si="1491"/>
        <v>1</v>
      </c>
      <c r="FV126" s="210">
        <f t="shared" si="1492"/>
        <v>92871</v>
      </c>
      <c r="FW126" s="202">
        <f t="shared" si="1493"/>
        <v>0</v>
      </c>
      <c r="FZ126" s="461" t="s">
        <v>215</v>
      </c>
      <c r="GA126" s="538" t="s">
        <v>362</v>
      </c>
      <c r="GB126" s="545" t="s">
        <v>363</v>
      </c>
      <c r="GC126" s="535" t="s">
        <v>145</v>
      </c>
      <c r="GD126" s="536">
        <v>1</v>
      </c>
      <c r="GE126" s="582">
        <v>275906</v>
      </c>
      <c r="GF126" s="439">
        <f t="shared" si="1494"/>
        <v>275906</v>
      </c>
      <c r="GG126" s="162">
        <f t="shared" si="1495"/>
        <v>1</v>
      </c>
      <c r="GH126" s="190">
        <f t="shared" si="1496"/>
        <v>1</v>
      </c>
      <c r="GI126" s="190">
        <f t="shared" si="1497"/>
        <v>1</v>
      </c>
      <c r="GJ126" s="190">
        <f t="shared" si="1498"/>
        <v>1</v>
      </c>
      <c r="GK126" s="190">
        <f t="shared" si="1499"/>
        <v>1</v>
      </c>
      <c r="GL126" s="200">
        <f t="shared" si="1500"/>
        <v>1</v>
      </c>
      <c r="GM126" s="210">
        <f t="shared" si="1501"/>
        <v>275906</v>
      </c>
      <c r="GN126" s="202">
        <f t="shared" si="1502"/>
        <v>0</v>
      </c>
      <c r="GQ126" s="461" t="s">
        <v>215</v>
      </c>
      <c r="GR126" s="538" t="s">
        <v>362</v>
      </c>
      <c r="GS126" s="545" t="s">
        <v>363</v>
      </c>
      <c r="GT126" s="535" t="s">
        <v>145</v>
      </c>
      <c r="GU126" s="536">
        <v>1</v>
      </c>
      <c r="GV126" s="380">
        <v>100000</v>
      </c>
      <c r="GW126" s="439">
        <f t="shared" si="1503"/>
        <v>100000</v>
      </c>
      <c r="GX126" s="162">
        <f t="shared" si="1504"/>
        <v>1</v>
      </c>
      <c r="GY126" s="190">
        <f t="shared" si="1505"/>
        <v>1</v>
      </c>
      <c r="GZ126" s="190">
        <f t="shared" si="1506"/>
        <v>1</v>
      </c>
      <c r="HA126" s="190">
        <f t="shared" si="1507"/>
        <v>1</v>
      </c>
      <c r="HB126" s="190">
        <f t="shared" si="1508"/>
        <v>1</v>
      </c>
      <c r="HC126" s="200">
        <f t="shared" si="1509"/>
        <v>1</v>
      </c>
      <c r="HD126" s="210">
        <f t="shared" si="1510"/>
        <v>100000</v>
      </c>
      <c r="HE126" s="202">
        <f t="shared" si="1511"/>
        <v>0</v>
      </c>
      <c r="HH126" s="461" t="s">
        <v>215</v>
      </c>
      <c r="HI126" s="538" t="s">
        <v>362</v>
      </c>
      <c r="HJ126" s="563" t="s">
        <v>363</v>
      </c>
      <c r="HK126" s="535" t="s">
        <v>145</v>
      </c>
      <c r="HL126" s="536">
        <v>1</v>
      </c>
      <c r="HM126" s="380">
        <v>398999.99999999994</v>
      </c>
      <c r="HN126" s="439">
        <f t="shared" si="1512"/>
        <v>398999.99999999994</v>
      </c>
      <c r="HO126" s="162">
        <f t="shared" si="1513"/>
        <v>1</v>
      </c>
      <c r="HP126" s="190">
        <f t="shared" si="1514"/>
        <v>1</v>
      </c>
      <c r="HQ126" s="190">
        <f t="shared" si="1515"/>
        <v>1</v>
      </c>
      <c r="HR126" s="190">
        <f t="shared" si="1516"/>
        <v>1</v>
      </c>
      <c r="HS126" s="190">
        <f t="shared" si="1517"/>
        <v>1</v>
      </c>
      <c r="HT126" s="200">
        <f t="shared" si="1518"/>
        <v>1</v>
      </c>
      <c r="HU126" s="210">
        <f t="shared" si="1519"/>
        <v>399000</v>
      </c>
      <c r="HV126" s="202">
        <f t="shared" si="1520"/>
        <v>0</v>
      </c>
      <c r="HY126" s="230"/>
      <c r="HZ126" s="171"/>
      <c r="IA126" s="231"/>
      <c r="IB126" s="228"/>
      <c r="IC126" s="207"/>
      <c r="ID126" s="260"/>
      <c r="IE126" s="209"/>
      <c r="IF126" s="209" t="e">
        <f t="shared" si="764"/>
        <v>#N/A</v>
      </c>
      <c r="IG126" s="199" t="e">
        <f t="shared" si="765"/>
        <v>#N/A</v>
      </c>
      <c r="IH126" s="200" t="e">
        <f t="shared" si="766"/>
        <v>#N/A</v>
      </c>
      <c r="II126" s="200">
        <f t="shared" si="767"/>
        <v>0</v>
      </c>
      <c r="IJ126" s="200">
        <f t="shared" si="768"/>
        <v>0</v>
      </c>
      <c r="IK126" s="200" t="e">
        <f t="shared" si="769"/>
        <v>#N/A</v>
      </c>
      <c r="IL126" s="210">
        <f t="shared" si="770"/>
        <v>0</v>
      </c>
      <c r="IM126" s="202">
        <f t="shared" si="771"/>
        <v>0</v>
      </c>
      <c r="IP126" s="230"/>
      <c r="IQ126" s="171"/>
      <c r="IR126" s="231"/>
      <c r="IS126" s="228"/>
      <c r="IT126" s="207"/>
      <c r="IU126" s="260"/>
      <c r="IV126" s="209"/>
      <c r="IW126" s="209" t="e">
        <f t="shared" si="772"/>
        <v>#N/A</v>
      </c>
      <c r="IX126" s="199" t="e">
        <f t="shared" si="773"/>
        <v>#N/A</v>
      </c>
      <c r="IY126" s="200" t="e">
        <f t="shared" si="774"/>
        <v>#N/A</v>
      </c>
      <c r="IZ126" s="200">
        <f t="shared" si="775"/>
        <v>0</v>
      </c>
      <c r="JA126" s="200">
        <f t="shared" si="776"/>
        <v>0</v>
      </c>
      <c r="JB126" s="200" t="e">
        <f t="shared" si="777"/>
        <v>#N/A</v>
      </c>
      <c r="JC126" s="210">
        <f t="shared" si="778"/>
        <v>0</v>
      </c>
      <c r="JD126" s="202">
        <f t="shared" si="779"/>
        <v>0</v>
      </c>
      <c r="JG126" s="230"/>
      <c r="JH126" s="171"/>
      <c r="JI126" s="231"/>
      <c r="JJ126" s="228"/>
      <c r="JK126" s="207"/>
      <c r="JL126" s="260"/>
      <c r="JM126" s="209"/>
      <c r="JN126" s="209" t="e">
        <f t="shared" si="780"/>
        <v>#N/A</v>
      </c>
      <c r="JO126" s="199" t="e">
        <f t="shared" si="781"/>
        <v>#N/A</v>
      </c>
      <c r="JP126" s="200" t="e">
        <f t="shared" si="782"/>
        <v>#N/A</v>
      </c>
      <c r="JQ126" s="200">
        <f t="shared" si="783"/>
        <v>0</v>
      </c>
      <c r="JR126" s="200">
        <f t="shared" si="784"/>
        <v>0</v>
      </c>
      <c r="JS126" s="200" t="e">
        <f t="shared" si="785"/>
        <v>#N/A</v>
      </c>
      <c r="JT126" s="210">
        <f t="shared" si="786"/>
        <v>0</v>
      </c>
      <c r="JU126" s="202">
        <f t="shared" si="787"/>
        <v>0</v>
      </c>
      <c r="JX126" s="230"/>
      <c r="JY126" s="171"/>
      <c r="JZ126" s="231"/>
      <c r="KA126" s="228"/>
      <c r="KB126" s="207"/>
      <c r="KC126" s="260"/>
      <c r="KD126" s="209"/>
      <c r="KE126" s="209" t="e">
        <f t="shared" si="788"/>
        <v>#N/A</v>
      </c>
      <c r="KF126" s="199" t="e">
        <f t="shared" si="789"/>
        <v>#N/A</v>
      </c>
      <c r="KG126" s="200" t="e">
        <f t="shared" si="790"/>
        <v>#N/A</v>
      </c>
      <c r="KH126" s="200">
        <f t="shared" si="791"/>
        <v>0</v>
      </c>
      <c r="KI126" s="200">
        <f t="shared" si="792"/>
        <v>0</v>
      </c>
      <c r="KJ126" s="200" t="e">
        <f t="shared" si="793"/>
        <v>#N/A</v>
      </c>
      <c r="KK126" s="210">
        <f t="shared" si="794"/>
        <v>0</v>
      </c>
      <c r="KL126" s="202">
        <f t="shared" si="795"/>
        <v>0</v>
      </c>
      <c r="KO126" s="230"/>
      <c r="KP126" s="171"/>
      <c r="KQ126" s="231"/>
      <c r="KR126" s="228"/>
      <c r="KS126" s="207"/>
      <c r="KT126" s="260"/>
      <c r="KU126" s="209"/>
      <c r="KV126" s="209" t="e">
        <f t="shared" si="796"/>
        <v>#N/A</v>
      </c>
      <c r="KW126" s="199" t="e">
        <f t="shared" si="797"/>
        <v>#N/A</v>
      </c>
      <c r="KX126" s="200" t="e">
        <f t="shared" si="798"/>
        <v>#N/A</v>
      </c>
      <c r="KY126" s="200">
        <f t="shared" si="799"/>
        <v>0</v>
      </c>
      <c r="KZ126" s="200">
        <f t="shared" si="800"/>
        <v>0</v>
      </c>
      <c r="LA126" s="200" t="e">
        <f t="shared" si="801"/>
        <v>#N/A</v>
      </c>
      <c r="LB126" s="210">
        <f t="shared" si="802"/>
        <v>0</v>
      </c>
      <c r="LC126" s="202">
        <f t="shared" si="803"/>
        <v>0</v>
      </c>
      <c r="LF126" s="230"/>
      <c r="LG126" s="171"/>
      <c r="LH126" s="231"/>
      <c r="LI126" s="228"/>
      <c r="LJ126" s="207"/>
      <c r="LK126" s="260"/>
      <c r="LL126" s="209"/>
      <c r="LM126" s="209" t="e">
        <f t="shared" si="804"/>
        <v>#N/A</v>
      </c>
      <c r="LN126" s="199" t="e">
        <f t="shared" si="805"/>
        <v>#N/A</v>
      </c>
      <c r="LO126" s="200" t="e">
        <f t="shared" si="806"/>
        <v>#N/A</v>
      </c>
      <c r="LP126" s="200">
        <f t="shared" si="807"/>
        <v>0</v>
      </c>
      <c r="LQ126" s="200">
        <f t="shared" si="808"/>
        <v>0</v>
      </c>
      <c r="LR126" s="200" t="e">
        <f t="shared" si="809"/>
        <v>#N/A</v>
      </c>
      <c r="LS126" s="210">
        <f t="shared" si="810"/>
        <v>0</v>
      </c>
      <c r="LT126" s="202">
        <f t="shared" si="811"/>
        <v>0</v>
      </c>
      <c r="LW126" s="230"/>
      <c r="LX126" s="171"/>
      <c r="LY126" s="231"/>
      <c r="LZ126" s="228"/>
      <c r="MA126" s="207"/>
      <c r="MB126" s="260"/>
      <c r="MC126" s="209"/>
      <c r="MD126" s="209" t="e">
        <f t="shared" si="812"/>
        <v>#N/A</v>
      </c>
      <c r="ME126" s="199" t="e">
        <f t="shared" si="813"/>
        <v>#N/A</v>
      </c>
      <c r="MF126" s="200" t="e">
        <f t="shared" si="814"/>
        <v>#N/A</v>
      </c>
      <c r="MG126" s="200">
        <f t="shared" si="815"/>
        <v>0</v>
      </c>
      <c r="MH126" s="200">
        <f t="shared" si="816"/>
        <v>0</v>
      </c>
      <c r="MI126" s="200" t="e">
        <f t="shared" si="817"/>
        <v>#N/A</v>
      </c>
      <c r="MJ126" s="210">
        <f t="shared" si="818"/>
        <v>0</v>
      </c>
      <c r="MK126" s="202">
        <f t="shared" si="819"/>
        <v>0</v>
      </c>
      <c r="MN126" s="230"/>
      <c r="MO126" s="171"/>
      <c r="MP126" s="231"/>
      <c r="MQ126" s="228"/>
      <c r="MR126" s="207"/>
      <c r="MS126" s="260"/>
      <c r="MT126" s="209"/>
      <c r="MU126" s="209" t="e">
        <f t="shared" si="820"/>
        <v>#N/A</v>
      </c>
      <c r="MV126" s="199" t="e">
        <f t="shared" si="821"/>
        <v>#N/A</v>
      </c>
      <c r="MW126" s="200" t="e">
        <f t="shared" si="822"/>
        <v>#N/A</v>
      </c>
      <c r="MX126" s="200">
        <f t="shared" si="823"/>
        <v>0</v>
      </c>
      <c r="MY126" s="200">
        <f t="shared" si="824"/>
        <v>0</v>
      </c>
      <c r="MZ126" s="200" t="e">
        <f t="shared" si="825"/>
        <v>#N/A</v>
      </c>
      <c r="NA126" s="210">
        <f t="shared" si="826"/>
        <v>0</v>
      </c>
      <c r="NB126" s="202">
        <f t="shared" si="827"/>
        <v>0</v>
      </c>
      <c r="NE126" s="230"/>
      <c r="NF126" s="171"/>
      <c r="NG126" s="231"/>
      <c r="NH126" s="228"/>
      <c r="NI126" s="207"/>
      <c r="NJ126" s="260"/>
      <c r="NK126" s="209"/>
      <c r="NL126" s="209" t="e">
        <f t="shared" si="828"/>
        <v>#N/A</v>
      </c>
      <c r="NM126" s="199" t="e">
        <f t="shared" si="829"/>
        <v>#N/A</v>
      </c>
      <c r="NN126" s="200" t="e">
        <f t="shared" si="830"/>
        <v>#N/A</v>
      </c>
      <c r="NO126" s="200">
        <f t="shared" si="831"/>
        <v>0</v>
      </c>
      <c r="NP126" s="200">
        <f t="shared" si="832"/>
        <v>0</v>
      </c>
      <c r="NQ126" s="200" t="e">
        <f t="shared" si="833"/>
        <v>#N/A</v>
      </c>
      <c r="NR126" s="210">
        <f t="shared" si="834"/>
        <v>0</v>
      </c>
      <c r="NS126" s="202">
        <f t="shared" si="835"/>
        <v>0</v>
      </c>
      <c r="NV126" s="230"/>
      <c r="NW126" s="171"/>
      <c r="NX126" s="231"/>
      <c r="NY126" s="228"/>
      <c r="NZ126" s="207"/>
      <c r="OA126" s="260"/>
      <c r="OB126" s="209"/>
      <c r="OC126" s="209" t="e">
        <f t="shared" si="836"/>
        <v>#N/A</v>
      </c>
      <c r="OD126" s="199" t="e">
        <f t="shared" si="837"/>
        <v>#N/A</v>
      </c>
      <c r="OE126" s="200" t="e">
        <f t="shared" si="838"/>
        <v>#N/A</v>
      </c>
      <c r="OF126" s="200">
        <f t="shared" si="839"/>
        <v>0</v>
      </c>
      <c r="OG126" s="200">
        <f t="shared" si="840"/>
        <v>0</v>
      </c>
      <c r="OH126" s="200" t="e">
        <f t="shared" si="841"/>
        <v>#N/A</v>
      </c>
      <c r="OI126" s="210">
        <f t="shared" si="842"/>
        <v>0</v>
      </c>
      <c r="OJ126" s="202">
        <f t="shared" si="843"/>
        <v>0</v>
      </c>
      <c r="OM126" s="230"/>
      <c r="ON126" s="171"/>
      <c r="OO126" s="231"/>
      <c r="OP126" s="228"/>
      <c r="OQ126" s="207"/>
      <c r="OR126" s="260"/>
      <c r="OS126" s="209"/>
      <c r="OT126" s="209" t="e">
        <f t="shared" si="844"/>
        <v>#N/A</v>
      </c>
      <c r="OU126" s="199" t="e">
        <f t="shared" si="845"/>
        <v>#N/A</v>
      </c>
      <c r="OV126" s="200" t="e">
        <f t="shared" si="846"/>
        <v>#N/A</v>
      </c>
      <c r="OW126" s="200">
        <f t="shared" si="847"/>
        <v>0</v>
      </c>
      <c r="OX126" s="200">
        <f t="shared" si="848"/>
        <v>0</v>
      </c>
      <c r="OY126" s="200" t="e">
        <f t="shared" si="849"/>
        <v>#N/A</v>
      </c>
      <c r="OZ126" s="210">
        <f t="shared" si="850"/>
        <v>0</v>
      </c>
      <c r="PA126" s="202">
        <f t="shared" si="851"/>
        <v>0</v>
      </c>
      <c r="PD126" s="230"/>
      <c r="PE126" s="171"/>
      <c r="PF126" s="231"/>
      <c r="PG126" s="228"/>
      <c r="PH126" s="207"/>
      <c r="PI126" s="260"/>
      <c r="PJ126" s="209"/>
      <c r="PK126" s="209" t="e">
        <f t="shared" si="852"/>
        <v>#N/A</v>
      </c>
      <c r="PL126" s="199" t="e">
        <f t="shared" si="853"/>
        <v>#N/A</v>
      </c>
      <c r="PM126" s="200" t="e">
        <f t="shared" si="854"/>
        <v>#N/A</v>
      </c>
      <c r="PN126" s="200">
        <f t="shared" si="855"/>
        <v>0</v>
      </c>
      <c r="PO126" s="200">
        <f t="shared" si="856"/>
        <v>0</v>
      </c>
      <c r="PP126" s="200" t="e">
        <f t="shared" si="857"/>
        <v>#N/A</v>
      </c>
      <c r="PQ126" s="210">
        <f t="shared" si="858"/>
        <v>0</v>
      </c>
      <c r="PR126" s="202">
        <f t="shared" si="859"/>
        <v>0</v>
      </c>
      <c r="PU126" s="230"/>
      <c r="PV126" s="171"/>
      <c r="PW126" s="231"/>
      <c r="PX126" s="228"/>
      <c r="PY126" s="207"/>
      <c r="PZ126" s="260"/>
      <c r="QA126" s="209"/>
      <c r="QB126" s="209" t="e">
        <f t="shared" si="860"/>
        <v>#N/A</v>
      </c>
      <c r="QC126" s="199" t="e">
        <f t="shared" si="861"/>
        <v>#N/A</v>
      </c>
      <c r="QD126" s="200" t="e">
        <f t="shared" si="862"/>
        <v>#N/A</v>
      </c>
      <c r="QE126" s="200">
        <f t="shared" si="863"/>
        <v>0</v>
      </c>
      <c r="QF126" s="200">
        <f t="shared" si="864"/>
        <v>0</v>
      </c>
      <c r="QG126" s="200" t="e">
        <f t="shared" si="865"/>
        <v>#N/A</v>
      </c>
      <c r="QH126" s="210">
        <f t="shared" si="866"/>
        <v>0</v>
      </c>
      <c r="QI126" s="202">
        <f t="shared" si="867"/>
        <v>0</v>
      </c>
      <c r="QL126" s="230"/>
      <c r="QM126" s="171"/>
      <c r="QN126" s="231"/>
      <c r="QO126" s="228"/>
      <c r="QP126" s="207"/>
      <c r="QQ126" s="260"/>
      <c r="QR126" s="209"/>
      <c r="QS126" s="209" t="e">
        <f t="shared" si="868"/>
        <v>#N/A</v>
      </c>
      <c r="QT126" s="199" t="e">
        <f t="shared" si="869"/>
        <v>#N/A</v>
      </c>
      <c r="QU126" s="200" t="e">
        <f t="shared" si="870"/>
        <v>#N/A</v>
      </c>
      <c r="QV126" s="200">
        <f t="shared" si="871"/>
        <v>0</v>
      </c>
      <c r="QW126" s="200">
        <f t="shared" si="872"/>
        <v>0</v>
      </c>
      <c r="QX126" s="200" t="e">
        <f t="shared" si="873"/>
        <v>#N/A</v>
      </c>
      <c r="QY126" s="210">
        <f t="shared" si="874"/>
        <v>0</v>
      </c>
      <c r="QZ126" s="202">
        <f t="shared" si="875"/>
        <v>0</v>
      </c>
      <c r="RC126" s="230"/>
      <c r="RD126" s="171"/>
      <c r="RE126" s="231"/>
      <c r="RF126" s="228"/>
      <c r="RG126" s="207"/>
      <c r="RH126" s="260"/>
      <c r="RI126" s="209"/>
      <c r="RJ126" s="209" t="e">
        <f t="shared" si="876"/>
        <v>#N/A</v>
      </c>
      <c r="RK126" s="199" t="e">
        <f t="shared" si="877"/>
        <v>#N/A</v>
      </c>
      <c r="RL126" s="200" t="e">
        <f t="shared" si="878"/>
        <v>#N/A</v>
      </c>
      <c r="RM126" s="200">
        <f t="shared" si="879"/>
        <v>0</v>
      </c>
      <c r="RN126" s="200">
        <f t="shared" si="880"/>
        <v>0</v>
      </c>
      <c r="RO126" s="200" t="e">
        <f t="shared" si="881"/>
        <v>#N/A</v>
      </c>
      <c r="RP126" s="210">
        <f t="shared" si="882"/>
        <v>0</v>
      </c>
      <c r="RQ126" s="202">
        <f t="shared" si="883"/>
        <v>0</v>
      </c>
      <c r="RT126" s="230"/>
      <c r="RU126" s="171"/>
      <c r="RV126" s="231"/>
      <c r="RW126" s="228"/>
      <c r="RX126" s="207"/>
      <c r="RY126" s="260"/>
      <c r="RZ126" s="209"/>
      <c r="SA126" s="209" t="e">
        <f t="shared" si="884"/>
        <v>#N/A</v>
      </c>
      <c r="SB126" s="199" t="e">
        <f t="shared" si="885"/>
        <v>#N/A</v>
      </c>
      <c r="SC126" s="200" t="e">
        <f t="shared" si="886"/>
        <v>#N/A</v>
      </c>
      <c r="SD126" s="200">
        <f t="shared" si="887"/>
        <v>0</v>
      </c>
      <c r="SE126" s="200">
        <f t="shared" si="888"/>
        <v>0</v>
      </c>
      <c r="SF126" s="200" t="e">
        <f t="shared" si="889"/>
        <v>#N/A</v>
      </c>
      <c r="SG126" s="210">
        <f t="shared" si="890"/>
        <v>0</v>
      </c>
      <c r="SH126" s="202">
        <f t="shared" si="891"/>
        <v>0</v>
      </c>
      <c r="SK126" s="230"/>
      <c r="SL126" s="171"/>
      <c r="SM126" s="231"/>
      <c r="SN126" s="228"/>
      <c r="SO126" s="207"/>
      <c r="SP126" s="260"/>
      <c r="SQ126" s="209"/>
      <c r="SR126" s="209" t="e">
        <f t="shared" si="892"/>
        <v>#N/A</v>
      </c>
      <c r="SS126" s="199" t="e">
        <f t="shared" si="893"/>
        <v>#N/A</v>
      </c>
      <c r="ST126" s="200" t="e">
        <f t="shared" si="894"/>
        <v>#N/A</v>
      </c>
      <c r="SU126" s="200">
        <f t="shared" si="895"/>
        <v>0</v>
      </c>
      <c r="SV126" s="200">
        <f t="shared" si="896"/>
        <v>0</v>
      </c>
      <c r="SW126" s="200" t="e">
        <f t="shared" si="897"/>
        <v>#N/A</v>
      </c>
      <c r="SX126" s="210">
        <f t="shared" si="898"/>
        <v>0</v>
      </c>
      <c r="SY126" s="202">
        <f t="shared" si="899"/>
        <v>0</v>
      </c>
    </row>
    <row r="127" spans="2:519" ht="85.5" customHeight="1" thickTop="1" thickBot="1">
      <c r="B127" s="203" t="s">
        <v>215</v>
      </c>
      <c r="C127" s="230" t="s">
        <v>364</v>
      </c>
      <c r="D127" s="171" t="s">
        <v>365</v>
      </c>
      <c r="E127" s="227" t="s">
        <v>145</v>
      </c>
      <c r="F127" s="228">
        <v>1</v>
      </c>
      <c r="G127" s="207">
        <v>0</v>
      </c>
      <c r="H127" s="229">
        <f t="shared" si="1411"/>
        <v>0</v>
      </c>
      <c r="I127" s="646"/>
      <c r="L127" s="375" t="s">
        <v>215</v>
      </c>
      <c r="M127" s="403" t="s">
        <v>364</v>
      </c>
      <c r="N127" s="415" t="s">
        <v>365</v>
      </c>
      <c r="O127" s="400" t="s">
        <v>145</v>
      </c>
      <c r="P127" s="401">
        <v>1</v>
      </c>
      <c r="Q127" s="380">
        <v>150000</v>
      </c>
      <c r="R127" s="402">
        <f t="shared" si="1412"/>
        <v>150000</v>
      </c>
      <c r="S127" s="162">
        <f t="shared" si="1413"/>
        <v>1</v>
      </c>
      <c r="T127" s="190">
        <f t="shared" si="756"/>
        <v>1</v>
      </c>
      <c r="U127" s="190">
        <f t="shared" si="763"/>
        <v>1</v>
      </c>
      <c r="V127" s="190">
        <f t="shared" si="757"/>
        <v>1</v>
      </c>
      <c r="W127" s="190">
        <f t="shared" si="758"/>
        <v>1</v>
      </c>
      <c r="X127" s="200">
        <f t="shared" si="759"/>
        <v>1</v>
      </c>
      <c r="Y127" s="210">
        <f t="shared" si="760"/>
        <v>150000</v>
      </c>
      <c r="Z127" s="202">
        <f t="shared" si="761"/>
        <v>0</v>
      </c>
      <c r="AA127" s="185"/>
      <c r="AB127" s="185"/>
      <c r="AC127" s="375" t="s">
        <v>215</v>
      </c>
      <c r="AD127" s="403" t="s">
        <v>364</v>
      </c>
      <c r="AE127" s="415" t="s">
        <v>365</v>
      </c>
      <c r="AF127" s="400" t="s">
        <v>145</v>
      </c>
      <c r="AG127" s="401">
        <v>1</v>
      </c>
      <c r="AH127" s="380">
        <v>286350</v>
      </c>
      <c r="AI127" s="402">
        <f t="shared" si="1414"/>
        <v>286350</v>
      </c>
      <c r="AJ127" s="162">
        <f t="shared" si="1415"/>
        <v>1</v>
      </c>
      <c r="AK127" s="190">
        <f t="shared" si="1416"/>
        <v>1</v>
      </c>
      <c r="AL127" s="190">
        <f t="shared" si="1417"/>
        <v>1</v>
      </c>
      <c r="AM127" s="190">
        <f t="shared" si="1418"/>
        <v>1</v>
      </c>
      <c r="AN127" s="190">
        <f t="shared" si="1419"/>
        <v>1</v>
      </c>
      <c r="AO127" s="200">
        <f t="shared" si="1420"/>
        <v>1</v>
      </c>
      <c r="AP127" s="210">
        <f t="shared" si="1421"/>
        <v>286350</v>
      </c>
      <c r="AQ127" s="202">
        <f t="shared" si="1422"/>
        <v>0</v>
      </c>
      <c r="AR127" s="185"/>
      <c r="AS127" s="185"/>
      <c r="AT127" s="461" t="s">
        <v>215</v>
      </c>
      <c r="AU127" s="478" t="s">
        <v>364</v>
      </c>
      <c r="AV127" s="171" t="s">
        <v>365</v>
      </c>
      <c r="AW127" s="477" t="s">
        <v>145</v>
      </c>
      <c r="AX127" s="464">
        <v>1</v>
      </c>
      <c r="AY127" s="455">
        <v>71000</v>
      </c>
      <c r="AZ127" s="466">
        <f t="shared" si="1423"/>
        <v>71000</v>
      </c>
      <c r="BA127" s="162">
        <f t="shared" si="1424"/>
        <v>1</v>
      </c>
      <c r="BB127" s="190">
        <f t="shared" si="1425"/>
        <v>1</v>
      </c>
      <c r="BC127" s="190">
        <f t="shared" si="1426"/>
        <v>1</v>
      </c>
      <c r="BD127" s="190">
        <f t="shared" si="1427"/>
        <v>1</v>
      </c>
      <c r="BE127" s="190">
        <f t="shared" si="1428"/>
        <v>1</v>
      </c>
      <c r="BF127" s="200">
        <f t="shared" si="1429"/>
        <v>1</v>
      </c>
      <c r="BG127" s="210">
        <f t="shared" si="1430"/>
        <v>71000</v>
      </c>
      <c r="BH127" s="202">
        <f t="shared" si="1431"/>
        <v>0</v>
      </c>
      <c r="BK127" s="461" t="s">
        <v>215</v>
      </c>
      <c r="BL127" s="538" t="s">
        <v>364</v>
      </c>
      <c r="BM127" s="545" t="s">
        <v>365</v>
      </c>
      <c r="BN127" s="535" t="s">
        <v>145</v>
      </c>
      <c r="BO127" s="536">
        <v>1</v>
      </c>
      <c r="BP127" s="380">
        <v>83816.999999999985</v>
      </c>
      <c r="BQ127" s="537">
        <f t="shared" si="1432"/>
        <v>83816.999999999985</v>
      </c>
      <c r="BR127" s="162">
        <f t="shared" si="1433"/>
        <v>1</v>
      </c>
      <c r="BS127" s="190">
        <f t="shared" si="1434"/>
        <v>1</v>
      </c>
      <c r="BT127" s="190">
        <f t="shared" si="1435"/>
        <v>1</v>
      </c>
      <c r="BU127" s="190">
        <f t="shared" si="1436"/>
        <v>1</v>
      </c>
      <c r="BV127" s="190">
        <f t="shared" si="1437"/>
        <v>1</v>
      </c>
      <c r="BW127" s="200">
        <f t="shared" si="1438"/>
        <v>1</v>
      </c>
      <c r="BX127" s="210">
        <f t="shared" si="1439"/>
        <v>83817</v>
      </c>
      <c r="BY127" s="202">
        <f t="shared" si="1440"/>
        <v>0</v>
      </c>
      <c r="CB127" s="461" t="s">
        <v>215</v>
      </c>
      <c r="CC127" s="538" t="s">
        <v>364</v>
      </c>
      <c r="CD127" s="545" t="s">
        <v>365</v>
      </c>
      <c r="CE127" s="535" t="s">
        <v>145</v>
      </c>
      <c r="CF127" s="536">
        <v>1</v>
      </c>
      <c r="CG127" s="380">
        <v>120000</v>
      </c>
      <c r="CH127" s="537">
        <f t="shared" si="1441"/>
        <v>120000</v>
      </c>
      <c r="CI127" s="162">
        <f t="shared" si="1442"/>
        <v>1</v>
      </c>
      <c r="CJ127" s="190">
        <f t="shared" si="1443"/>
        <v>1</v>
      </c>
      <c r="CK127" s="190">
        <f t="shared" si="1444"/>
        <v>1</v>
      </c>
      <c r="CL127" s="190">
        <f t="shared" si="1445"/>
        <v>1</v>
      </c>
      <c r="CM127" s="190">
        <f t="shared" si="1446"/>
        <v>1</v>
      </c>
      <c r="CN127" s="200">
        <f t="shared" si="1447"/>
        <v>1</v>
      </c>
      <c r="CO127" s="210">
        <f t="shared" si="1448"/>
        <v>120000</v>
      </c>
      <c r="CP127" s="202">
        <f t="shared" si="1449"/>
        <v>0</v>
      </c>
      <c r="CS127" s="461" t="s">
        <v>215</v>
      </c>
      <c r="CT127" s="538" t="s">
        <v>364</v>
      </c>
      <c r="CU127" s="545" t="s">
        <v>365</v>
      </c>
      <c r="CV127" s="535" t="s">
        <v>145</v>
      </c>
      <c r="CW127" s="536">
        <v>1</v>
      </c>
      <c r="CX127" s="565">
        <v>160847</v>
      </c>
      <c r="CY127" s="537">
        <f t="shared" si="1450"/>
        <v>160847</v>
      </c>
      <c r="CZ127" s="162">
        <f t="shared" si="1451"/>
        <v>1</v>
      </c>
      <c r="DA127" s="190">
        <f t="shared" si="1452"/>
        <v>1</v>
      </c>
      <c r="DB127" s="190">
        <f t="shared" si="1453"/>
        <v>1</v>
      </c>
      <c r="DC127" s="190">
        <f t="shared" si="1454"/>
        <v>1</v>
      </c>
      <c r="DD127" s="190">
        <f t="shared" si="1455"/>
        <v>1</v>
      </c>
      <c r="DE127" s="200">
        <f t="shared" si="1456"/>
        <v>1</v>
      </c>
      <c r="DF127" s="210">
        <f t="shared" si="1457"/>
        <v>160847</v>
      </c>
      <c r="DG127" s="202">
        <f t="shared" si="1458"/>
        <v>0</v>
      </c>
      <c r="DJ127" s="461" t="s">
        <v>215</v>
      </c>
      <c r="DK127" s="538" t="s">
        <v>364</v>
      </c>
      <c r="DL127" s="545" t="s">
        <v>365</v>
      </c>
      <c r="DM127" s="535" t="s">
        <v>145</v>
      </c>
      <c r="DN127" s="536">
        <v>1</v>
      </c>
      <c r="DO127" s="380">
        <v>84420</v>
      </c>
      <c r="DP127" s="537">
        <f t="shared" si="1459"/>
        <v>84420</v>
      </c>
      <c r="DQ127" s="162">
        <f t="shared" si="1460"/>
        <v>1</v>
      </c>
      <c r="DR127" s="190">
        <f t="shared" si="1461"/>
        <v>1</v>
      </c>
      <c r="DS127" s="190">
        <f t="shared" si="1462"/>
        <v>1</v>
      </c>
      <c r="DT127" s="190">
        <f t="shared" si="1463"/>
        <v>1</v>
      </c>
      <c r="DU127" s="190">
        <f t="shared" si="1464"/>
        <v>1</v>
      </c>
      <c r="DV127" s="200">
        <f t="shared" si="1465"/>
        <v>1</v>
      </c>
      <c r="DW127" s="210">
        <f t="shared" si="1466"/>
        <v>84420</v>
      </c>
      <c r="DX127" s="202">
        <f t="shared" si="1467"/>
        <v>0</v>
      </c>
      <c r="EA127" s="461" t="s">
        <v>215</v>
      </c>
      <c r="EB127" s="538" t="s">
        <v>364</v>
      </c>
      <c r="EC127" s="545" t="s">
        <v>365</v>
      </c>
      <c r="ED127" s="535" t="s">
        <v>145</v>
      </c>
      <c r="EE127" s="536">
        <v>1</v>
      </c>
      <c r="EF127" s="380">
        <v>156000</v>
      </c>
      <c r="EG127" s="381">
        <f t="shared" si="762"/>
        <v>156000</v>
      </c>
      <c r="EH127" s="162">
        <f t="shared" si="1468"/>
        <v>1</v>
      </c>
      <c r="EI127" s="190">
        <f t="shared" si="1469"/>
        <v>1</v>
      </c>
      <c r="EJ127" s="190">
        <f t="shared" si="1470"/>
        <v>1</v>
      </c>
      <c r="EK127" s="190">
        <f t="shared" si="1471"/>
        <v>1</v>
      </c>
      <c r="EL127" s="190">
        <f t="shared" si="1472"/>
        <v>1</v>
      </c>
      <c r="EM127" s="200">
        <f t="shared" si="1473"/>
        <v>1</v>
      </c>
      <c r="EN127" s="210">
        <f t="shared" si="1474"/>
        <v>156000</v>
      </c>
      <c r="EO127" s="202">
        <f t="shared" si="1475"/>
        <v>0</v>
      </c>
      <c r="ER127" s="461" t="s">
        <v>215</v>
      </c>
      <c r="ES127" s="538" t="s">
        <v>364</v>
      </c>
      <c r="ET127" s="545" t="s">
        <v>365</v>
      </c>
      <c r="EU127" s="535" t="s">
        <v>145</v>
      </c>
      <c r="EV127" s="536">
        <v>1</v>
      </c>
      <c r="EW127" s="380">
        <v>83400</v>
      </c>
      <c r="EX127" s="537">
        <f t="shared" si="1476"/>
        <v>83400</v>
      </c>
      <c r="EY127" s="162">
        <f t="shared" si="1477"/>
        <v>1</v>
      </c>
      <c r="EZ127" s="190">
        <f t="shared" si="1478"/>
        <v>1</v>
      </c>
      <c r="FA127" s="190">
        <f t="shared" si="1479"/>
        <v>1</v>
      </c>
      <c r="FB127" s="190">
        <f t="shared" si="1480"/>
        <v>1</v>
      </c>
      <c r="FC127" s="190">
        <f t="shared" si="1481"/>
        <v>1</v>
      </c>
      <c r="FD127" s="200">
        <f t="shared" si="1482"/>
        <v>1</v>
      </c>
      <c r="FE127" s="210">
        <f t="shared" si="1483"/>
        <v>83400</v>
      </c>
      <c r="FF127" s="202">
        <f t="shared" si="1484"/>
        <v>0</v>
      </c>
      <c r="FI127" s="461" t="s">
        <v>215</v>
      </c>
      <c r="FJ127" s="538" t="s">
        <v>364</v>
      </c>
      <c r="FK127" s="545" t="s">
        <v>365</v>
      </c>
      <c r="FL127" s="535" t="s">
        <v>145</v>
      </c>
      <c r="FM127" s="536">
        <v>1</v>
      </c>
      <c r="FN127" s="380">
        <v>38850</v>
      </c>
      <c r="FO127" s="537">
        <f t="shared" si="1485"/>
        <v>38850</v>
      </c>
      <c r="FP127" s="162">
        <f t="shared" si="1486"/>
        <v>1</v>
      </c>
      <c r="FQ127" s="190">
        <f t="shared" si="1487"/>
        <v>1</v>
      </c>
      <c r="FR127" s="190">
        <f t="shared" si="1488"/>
        <v>1</v>
      </c>
      <c r="FS127" s="190">
        <f t="shared" si="1489"/>
        <v>1</v>
      </c>
      <c r="FT127" s="190">
        <f t="shared" si="1490"/>
        <v>1</v>
      </c>
      <c r="FU127" s="200">
        <f t="shared" si="1491"/>
        <v>1</v>
      </c>
      <c r="FV127" s="210">
        <f t="shared" si="1492"/>
        <v>38850</v>
      </c>
      <c r="FW127" s="202">
        <f t="shared" si="1493"/>
        <v>0</v>
      </c>
      <c r="FZ127" s="461" t="s">
        <v>215</v>
      </c>
      <c r="GA127" s="538" t="s">
        <v>364</v>
      </c>
      <c r="GB127" s="545" t="s">
        <v>365</v>
      </c>
      <c r="GC127" s="535" t="s">
        <v>145</v>
      </c>
      <c r="GD127" s="536">
        <v>1</v>
      </c>
      <c r="GE127" s="582">
        <v>193433</v>
      </c>
      <c r="GF127" s="537">
        <f t="shared" si="1494"/>
        <v>193433</v>
      </c>
      <c r="GG127" s="162">
        <f t="shared" si="1495"/>
        <v>1</v>
      </c>
      <c r="GH127" s="190">
        <f t="shared" si="1496"/>
        <v>1</v>
      </c>
      <c r="GI127" s="190">
        <f t="shared" si="1497"/>
        <v>1</v>
      </c>
      <c r="GJ127" s="190">
        <f t="shared" si="1498"/>
        <v>1</v>
      </c>
      <c r="GK127" s="190">
        <f t="shared" si="1499"/>
        <v>1</v>
      </c>
      <c r="GL127" s="200">
        <f t="shared" si="1500"/>
        <v>1</v>
      </c>
      <c r="GM127" s="210">
        <f t="shared" si="1501"/>
        <v>193433</v>
      </c>
      <c r="GN127" s="202">
        <f t="shared" si="1502"/>
        <v>0</v>
      </c>
      <c r="GQ127" s="461" t="s">
        <v>215</v>
      </c>
      <c r="GR127" s="538" t="s">
        <v>364</v>
      </c>
      <c r="GS127" s="545" t="s">
        <v>365</v>
      </c>
      <c r="GT127" s="535" t="s">
        <v>145</v>
      </c>
      <c r="GU127" s="536">
        <v>1</v>
      </c>
      <c r="GV127" s="380">
        <v>40000</v>
      </c>
      <c r="GW127" s="537">
        <f t="shared" si="1503"/>
        <v>40000</v>
      </c>
      <c r="GX127" s="162">
        <f t="shared" si="1504"/>
        <v>1</v>
      </c>
      <c r="GY127" s="190">
        <f t="shared" si="1505"/>
        <v>1</v>
      </c>
      <c r="GZ127" s="190">
        <f t="shared" si="1506"/>
        <v>1</v>
      </c>
      <c r="HA127" s="190">
        <f t="shared" si="1507"/>
        <v>1</v>
      </c>
      <c r="HB127" s="190">
        <f t="shared" si="1508"/>
        <v>1</v>
      </c>
      <c r="HC127" s="200">
        <f t="shared" si="1509"/>
        <v>1</v>
      </c>
      <c r="HD127" s="210">
        <f t="shared" si="1510"/>
        <v>40000</v>
      </c>
      <c r="HE127" s="202">
        <f t="shared" si="1511"/>
        <v>0</v>
      </c>
      <c r="HH127" s="461" t="s">
        <v>215</v>
      </c>
      <c r="HI127" s="538" t="s">
        <v>364</v>
      </c>
      <c r="HJ127" s="563" t="s">
        <v>365</v>
      </c>
      <c r="HK127" s="535" t="s">
        <v>145</v>
      </c>
      <c r="HL127" s="536">
        <v>1</v>
      </c>
      <c r="HM127" s="380">
        <v>113999.99999999999</v>
      </c>
      <c r="HN127" s="537">
        <f t="shared" si="1512"/>
        <v>113999.99999999999</v>
      </c>
      <c r="HO127" s="162">
        <f t="shared" si="1513"/>
        <v>1</v>
      </c>
      <c r="HP127" s="190">
        <f t="shared" si="1514"/>
        <v>1</v>
      </c>
      <c r="HQ127" s="190">
        <f t="shared" si="1515"/>
        <v>1</v>
      </c>
      <c r="HR127" s="190">
        <f t="shared" si="1516"/>
        <v>1</v>
      </c>
      <c r="HS127" s="190">
        <f t="shared" si="1517"/>
        <v>1</v>
      </c>
      <c r="HT127" s="200">
        <f t="shared" si="1518"/>
        <v>1</v>
      </c>
      <c r="HU127" s="210">
        <f t="shared" si="1519"/>
        <v>114000</v>
      </c>
      <c r="HV127" s="202">
        <f t="shared" si="1520"/>
        <v>0</v>
      </c>
      <c r="HY127" s="230"/>
      <c r="HZ127" s="171"/>
      <c r="IA127" s="231"/>
      <c r="IB127" s="250"/>
      <c r="IC127" s="207"/>
      <c r="ID127" s="229"/>
      <c r="IE127" s="209"/>
      <c r="IF127" s="209" t="e">
        <f t="shared" si="764"/>
        <v>#N/A</v>
      </c>
      <c r="IG127" s="199" t="e">
        <f t="shared" si="765"/>
        <v>#N/A</v>
      </c>
      <c r="IH127" s="200" t="e">
        <f t="shared" si="766"/>
        <v>#N/A</v>
      </c>
      <c r="II127" s="200">
        <f t="shared" si="767"/>
        <v>0</v>
      </c>
      <c r="IJ127" s="200">
        <f t="shared" si="768"/>
        <v>0</v>
      </c>
      <c r="IK127" s="200" t="e">
        <f t="shared" si="769"/>
        <v>#N/A</v>
      </c>
      <c r="IL127" s="210">
        <f t="shared" si="770"/>
        <v>0</v>
      </c>
      <c r="IM127" s="202">
        <f t="shared" si="771"/>
        <v>0</v>
      </c>
      <c r="IP127" s="230"/>
      <c r="IQ127" s="171"/>
      <c r="IR127" s="231"/>
      <c r="IS127" s="250"/>
      <c r="IT127" s="207"/>
      <c r="IU127" s="229"/>
      <c r="IV127" s="209"/>
      <c r="IW127" s="209" t="e">
        <f t="shared" si="772"/>
        <v>#N/A</v>
      </c>
      <c r="IX127" s="199" t="e">
        <f t="shared" si="773"/>
        <v>#N/A</v>
      </c>
      <c r="IY127" s="200" t="e">
        <f t="shared" si="774"/>
        <v>#N/A</v>
      </c>
      <c r="IZ127" s="200">
        <f t="shared" si="775"/>
        <v>0</v>
      </c>
      <c r="JA127" s="200">
        <f t="shared" si="776"/>
        <v>0</v>
      </c>
      <c r="JB127" s="200" t="e">
        <f t="shared" si="777"/>
        <v>#N/A</v>
      </c>
      <c r="JC127" s="210">
        <f t="shared" si="778"/>
        <v>0</v>
      </c>
      <c r="JD127" s="202">
        <f t="shared" si="779"/>
        <v>0</v>
      </c>
      <c r="JG127" s="230"/>
      <c r="JH127" s="171"/>
      <c r="JI127" s="231"/>
      <c r="JJ127" s="250"/>
      <c r="JK127" s="207"/>
      <c r="JL127" s="229"/>
      <c r="JM127" s="209"/>
      <c r="JN127" s="209" t="e">
        <f t="shared" si="780"/>
        <v>#N/A</v>
      </c>
      <c r="JO127" s="199" t="e">
        <f t="shared" si="781"/>
        <v>#N/A</v>
      </c>
      <c r="JP127" s="200" t="e">
        <f t="shared" si="782"/>
        <v>#N/A</v>
      </c>
      <c r="JQ127" s="200">
        <f t="shared" si="783"/>
        <v>0</v>
      </c>
      <c r="JR127" s="200">
        <f t="shared" si="784"/>
        <v>0</v>
      </c>
      <c r="JS127" s="200" t="e">
        <f t="shared" si="785"/>
        <v>#N/A</v>
      </c>
      <c r="JT127" s="210">
        <f t="shared" si="786"/>
        <v>0</v>
      </c>
      <c r="JU127" s="202">
        <f t="shared" si="787"/>
        <v>0</v>
      </c>
      <c r="JX127" s="230"/>
      <c r="JY127" s="171"/>
      <c r="JZ127" s="231"/>
      <c r="KA127" s="250"/>
      <c r="KB127" s="207"/>
      <c r="KC127" s="229"/>
      <c r="KD127" s="209"/>
      <c r="KE127" s="209" t="e">
        <f t="shared" si="788"/>
        <v>#N/A</v>
      </c>
      <c r="KF127" s="199" t="e">
        <f t="shared" si="789"/>
        <v>#N/A</v>
      </c>
      <c r="KG127" s="200" t="e">
        <f t="shared" si="790"/>
        <v>#N/A</v>
      </c>
      <c r="KH127" s="200">
        <f t="shared" si="791"/>
        <v>0</v>
      </c>
      <c r="KI127" s="200">
        <f t="shared" si="792"/>
        <v>0</v>
      </c>
      <c r="KJ127" s="200" t="e">
        <f t="shared" si="793"/>
        <v>#N/A</v>
      </c>
      <c r="KK127" s="210">
        <f t="shared" si="794"/>
        <v>0</v>
      </c>
      <c r="KL127" s="202">
        <f t="shared" si="795"/>
        <v>0</v>
      </c>
      <c r="KO127" s="230"/>
      <c r="KP127" s="171"/>
      <c r="KQ127" s="231"/>
      <c r="KR127" s="250"/>
      <c r="KS127" s="207"/>
      <c r="KT127" s="229"/>
      <c r="KU127" s="209"/>
      <c r="KV127" s="209" t="e">
        <f t="shared" si="796"/>
        <v>#N/A</v>
      </c>
      <c r="KW127" s="199" t="e">
        <f t="shared" si="797"/>
        <v>#N/A</v>
      </c>
      <c r="KX127" s="200" t="e">
        <f t="shared" si="798"/>
        <v>#N/A</v>
      </c>
      <c r="KY127" s="200">
        <f t="shared" si="799"/>
        <v>0</v>
      </c>
      <c r="KZ127" s="200">
        <f t="shared" si="800"/>
        <v>0</v>
      </c>
      <c r="LA127" s="200" t="e">
        <f t="shared" si="801"/>
        <v>#N/A</v>
      </c>
      <c r="LB127" s="210">
        <f t="shared" si="802"/>
        <v>0</v>
      </c>
      <c r="LC127" s="202">
        <f t="shared" si="803"/>
        <v>0</v>
      </c>
      <c r="LF127" s="230"/>
      <c r="LG127" s="171"/>
      <c r="LH127" s="231"/>
      <c r="LI127" s="250"/>
      <c r="LJ127" s="207"/>
      <c r="LK127" s="229"/>
      <c r="LL127" s="209"/>
      <c r="LM127" s="209" t="e">
        <f t="shared" si="804"/>
        <v>#N/A</v>
      </c>
      <c r="LN127" s="199" t="e">
        <f t="shared" si="805"/>
        <v>#N/A</v>
      </c>
      <c r="LO127" s="200" t="e">
        <f t="shared" si="806"/>
        <v>#N/A</v>
      </c>
      <c r="LP127" s="200">
        <f t="shared" si="807"/>
        <v>0</v>
      </c>
      <c r="LQ127" s="200">
        <f t="shared" si="808"/>
        <v>0</v>
      </c>
      <c r="LR127" s="200" t="e">
        <f t="shared" si="809"/>
        <v>#N/A</v>
      </c>
      <c r="LS127" s="210">
        <f t="shared" si="810"/>
        <v>0</v>
      </c>
      <c r="LT127" s="202">
        <f t="shared" si="811"/>
        <v>0</v>
      </c>
      <c r="LW127" s="230"/>
      <c r="LX127" s="171"/>
      <c r="LY127" s="231"/>
      <c r="LZ127" s="250"/>
      <c r="MA127" s="207"/>
      <c r="MB127" s="229"/>
      <c r="MC127" s="209"/>
      <c r="MD127" s="209" t="e">
        <f t="shared" si="812"/>
        <v>#N/A</v>
      </c>
      <c r="ME127" s="199" t="e">
        <f t="shared" si="813"/>
        <v>#N/A</v>
      </c>
      <c r="MF127" s="200" t="e">
        <f t="shared" si="814"/>
        <v>#N/A</v>
      </c>
      <c r="MG127" s="200">
        <f t="shared" si="815"/>
        <v>0</v>
      </c>
      <c r="MH127" s="200">
        <f t="shared" si="816"/>
        <v>0</v>
      </c>
      <c r="MI127" s="200" t="e">
        <f t="shared" si="817"/>
        <v>#N/A</v>
      </c>
      <c r="MJ127" s="210">
        <f t="shared" si="818"/>
        <v>0</v>
      </c>
      <c r="MK127" s="202">
        <f t="shared" si="819"/>
        <v>0</v>
      </c>
      <c r="MN127" s="230"/>
      <c r="MO127" s="171"/>
      <c r="MP127" s="231"/>
      <c r="MQ127" s="250"/>
      <c r="MR127" s="207"/>
      <c r="MS127" s="229"/>
      <c r="MT127" s="209"/>
      <c r="MU127" s="209" t="e">
        <f t="shared" si="820"/>
        <v>#N/A</v>
      </c>
      <c r="MV127" s="199" t="e">
        <f t="shared" si="821"/>
        <v>#N/A</v>
      </c>
      <c r="MW127" s="200" t="e">
        <f t="shared" si="822"/>
        <v>#N/A</v>
      </c>
      <c r="MX127" s="200">
        <f t="shared" si="823"/>
        <v>0</v>
      </c>
      <c r="MY127" s="200">
        <f t="shared" si="824"/>
        <v>0</v>
      </c>
      <c r="MZ127" s="200" t="e">
        <f t="shared" si="825"/>
        <v>#N/A</v>
      </c>
      <c r="NA127" s="210">
        <f t="shared" si="826"/>
        <v>0</v>
      </c>
      <c r="NB127" s="202">
        <f t="shared" si="827"/>
        <v>0</v>
      </c>
      <c r="NE127" s="230"/>
      <c r="NF127" s="171"/>
      <c r="NG127" s="231"/>
      <c r="NH127" s="250"/>
      <c r="NI127" s="207"/>
      <c r="NJ127" s="229"/>
      <c r="NK127" s="209"/>
      <c r="NL127" s="209" t="e">
        <f t="shared" si="828"/>
        <v>#N/A</v>
      </c>
      <c r="NM127" s="199" t="e">
        <f t="shared" si="829"/>
        <v>#N/A</v>
      </c>
      <c r="NN127" s="200" t="e">
        <f t="shared" si="830"/>
        <v>#N/A</v>
      </c>
      <c r="NO127" s="200">
        <f t="shared" si="831"/>
        <v>0</v>
      </c>
      <c r="NP127" s="200">
        <f t="shared" si="832"/>
        <v>0</v>
      </c>
      <c r="NQ127" s="200" t="e">
        <f t="shared" si="833"/>
        <v>#N/A</v>
      </c>
      <c r="NR127" s="210">
        <f t="shared" si="834"/>
        <v>0</v>
      </c>
      <c r="NS127" s="202">
        <f t="shared" si="835"/>
        <v>0</v>
      </c>
      <c r="NV127" s="230"/>
      <c r="NW127" s="171"/>
      <c r="NX127" s="231"/>
      <c r="NY127" s="250"/>
      <c r="NZ127" s="207"/>
      <c r="OA127" s="229"/>
      <c r="OB127" s="209"/>
      <c r="OC127" s="209" t="e">
        <f t="shared" si="836"/>
        <v>#N/A</v>
      </c>
      <c r="OD127" s="199" t="e">
        <f t="shared" si="837"/>
        <v>#N/A</v>
      </c>
      <c r="OE127" s="200" t="e">
        <f t="shared" si="838"/>
        <v>#N/A</v>
      </c>
      <c r="OF127" s="200">
        <f t="shared" si="839"/>
        <v>0</v>
      </c>
      <c r="OG127" s="200">
        <f t="shared" si="840"/>
        <v>0</v>
      </c>
      <c r="OH127" s="200" t="e">
        <f t="shared" si="841"/>
        <v>#N/A</v>
      </c>
      <c r="OI127" s="210">
        <f t="shared" si="842"/>
        <v>0</v>
      </c>
      <c r="OJ127" s="202">
        <f t="shared" si="843"/>
        <v>0</v>
      </c>
      <c r="OM127" s="230"/>
      <c r="ON127" s="171"/>
      <c r="OO127" s="231"/>
      <c r="OP127" s="250"/>
      <c r="OQ127" s="207"/>
      <c r="OR127" s="229"/>
      <c r="OS127" s="209"/>
      <c r="OT127" s="209" t="e">
        <f t="shared" si="844"/>
        <v>#N/A</v>
      </c>
      <c r="OU127" s="199" t="e">
        <f t="shared" si="845"/>
        <v>#N/A</v>
      </c>
      <c r="OV127" s="200" t="e">
        <f t="shared" si="846"/>
        <v>#N/A</v>
      </c>
      <c r="OW127" s="200">
        <f t="shared" si="847"/>
        <v>0</v>
      </c>
      <c r="OX127" s="200">
        <f t="shared" si="848"/>
        <v>0</v>
      </c>
      <c r="OY127" s="200" t="e">
        <f t="shared" si="849"/>
        <v>#N/A</v>
      </c>
      <c r="OZ127" s="210">
        <f t="shared" si="850"/>
        <v>0</v>
      </c>
      <c r="PA127" s="202">
        <f t="shared" si="851"/>
        <v>0</v>
      </c>
      <c r="PD127" s="230"/>
      <c r="PE127" s="171"/>
      <c r="PF127" s="231"/>
      <c r="PG127" s="250"/>
      <c r="PH127" s="207"/>
      <c r="PI127" s="229"/>
      <c r="PJ127" s="209"/>
      <c r="PK127" s="209" t="e">
        <f t="shared" si="852"/>
        <v>#N/A</v>
      </c>
      <c r="PL127" s="199" t="e">
        <f t="shared" si="853"/>
        <v>#N/A</v>
      </c>
      <c r="PM127" s="200" t="e">
        <f t="shared" si="854"/>
        <v>#N/A</v>
      </c>
      <c r="PN127" s="200">
        <f t="shared" si="855"/>
        <v>0</v>
      </c>
      <c r="PO127" s="200">
        <f t="shared" si="856"/>
        <v>0</v>
      </c>
      <c r="PP127" s="200" t="e">
        <f t="shared" si="857"/>
        <v>#N/A</v>
      </c>
      <c r="PQ127" s="210">
        <f t="shared" si="858"/>
        <v>0</v>
      </c>
      <c r="PR127" s="202">
        <f t="shared" si="859"/>
        <v>0</v>
      </c>
      <c r="PU127" s="230"/>
      <c r="PV127" s="171"/>
      <c r="PW127" s="231"/>
      <c r="PX127" s="250"/>
      <c r="PY127" s="207"/>
      <c r="PZ127" s="229"/>
      <c r="QA127" s="209"/>
      <c r="QB127" s="209" t="e">
        <f t="shared" si="860"/>
        <v>#N/A</v>
      </c>
      <c r="QC127" s="199" t="e">
        <f t="shared" si="861"/>
        <v>#N/A</v>
      </c>
      <c r="QD127" s="200" t="e">
        <f t="shared" si="862"/>
        <v>#N/A</v>
      </c>
      <c r="QE127" s="200">
        <f t="shared" si="863"/>
        <v>0</v>
      </c>
      <c r="QF127" s="200">
        <f t="shared" si="864"/>
        <v>0</v>
      </c>
      <c r="QG127" s="200" t="e">
        <f t="shared" si="865"/>
        <v>#N/A</v>
      </c>
      <c r="QH127" s="210">
        <f t="shared" si="866"/>
        <v>0</v>
      </c>
      <c r="QI127" s="202">
        <f t="shared" si="867"/>
        <v>0</v>
      </c>
      <c r="QL127" s="230"/>
      <c r="QM127" s="171"/>
      <c r="QN127" s="231"/>
      <c r="QO127" s="250"/>
      <c r="QP127" s="207"/>
      <c r="QQ127" s="229"/>
      <c r="QR127" s="209"/>
      <c r="QS127" s="209" t="e">
        <f t="shared" si="868"/>
        <v>#N/A</v>
      </c>
      <c r="QT127" s="199" t="e">
        <f t="shared" si="869"/>
        <v>#N/A</v>
      </c>
      <c r="QU127" s="200" t="e">
        <f t="shared" si="870"/>
        <v>#N/A</v>
      </c>
      <c r="QV127" s="200">
        <f t="shared" si="871"/>
        <v>0</v>
      </c>
      <c r="QW127" s="200">
        <f t="shared" si="872"/>
        <v>0</v>
      </c>
      <c r="QX127" s="200" t="e">
        <f t="shared" si="873"/>
        <v>#N/A</v>
      </c>
      <c r="QY127" s="210">
        <f t="shared" si="874"/>
        <v>0</v>
      </c>
      <c r="QZ127" s="202">
        <f t="shared" si="875"/>
        <v>0</v>
      </c>
      <c r="RC127" s="230"/>
      <c r="RD127" s="171"/>
      <c r="RE127" s="231"/>
      <c r="RF127" s="250"/>
      <c r="RG127" s="207"/>
      <c r="RH127" s="229"/>
      <c r="RI127" s="209"/>
      <c r="RJ127" s="209" t="e">
        <f t="shared" si="876"/>
        <v>#N/A</v>
      </c>
      <c r="RK127" s="199" t="e">
        <f t="shared" si="877"/>
        <v>#N/A</v>
      </c>
      <c r="RL127" s="200" t="e">
        <f t="shared" si="878"/>
        <v>#N/A</v>
      </c>
      <c r="RM127" s="200">
        <f t="shared" si="879"/>
        <v>0</v>
      </c>
      <c r="RN127" s="200">
        <f t="shared" si="880"/>
        <v>0</v>
      </c>
      <c r="RO127" s="200" t="e">
        <f t="shared" si="881"/>
        <v>#N/A</v>
      </c>
      <c r="RP127" s="210">
        <f t="shared" si="882"/>
        <v>0</v>
      </c>
      <c r="RQ127" s="202">
        <f t="shared" si="883"/>
        <v>0</v>
      </c>
      <c r="RT127" s="230"/>
      <c r="RU127" s="171"/>
      <c r="RV127" s="231"/>
      <c r="RW127" s="250"/>
      <c r="RX127" s="207"/>
      <c r="RY127" s="229"/>
      <c r="RZ127" s="209"/>
      <c r="SA127" s="209" t="e">
        <f t="shared" si="884"/>
        <v>#N/A</v>
      </c>
      <c r="SB127" s="199" t="e">
        <f t="shared" si="885"/>
        <v>#N/A</v>
      </c>
      <c r="SC127" s="200" t="e">
        <f t="shared" si="886"/>
        <v>#N/A</v>
      </c>
      <c r="SD127" s="200">
        <f t="shared" si="887"/>
        <v>0</v>
      </c>
      <c r="SE127" s="200">
        <f t="shared" si="888"/>
        <v>0</v>
      </c>
      <c r="SF127" s="200" t="e">
        <f t="shared" si="889"/>
        <v>#N/A</v>
      </c>
      <c r="SG127" s="210">
        <f t="shared" si="890"/>
        <v>0</v>
      </c>
      <c r="SH127" s="202">
        <f t="shared" si="891"/>
        <v>0</v>
      </c>
      <c r="SK127" s="230"/>
      <c r="SL127" s="171"/>
      <c r="SM127" s="231"/>
      <c r="SN127" s="250"/>
      <c r="SO127" s="207"/>
      <c r="SP127" s="229"/>
      <c r="SQ127" s="209"/>
      <c r="SR127" s="209" t="e">
        <f t="shared" si="892"/>
        <v>#N/A</v>
      </c>
      <c r="SS127" s="199" t="e">
        <f t="shared" si="893"/>
        <v>#N/A</v>
      </c>
      <c r="ST127" s="200" t="e">
        <f t="shared" si="894"/>
        <v>#N/A</v>
      </c>
      <c r="SU127" s="200">
        <f t="shared" si="895"/>
        <v>0</v>
      </c>
      <c r="SV127" s="200">
        <f t="shared" si="896"/>
        <v>0</v>
      </c>
      <c r="SW127" s="200" t="e">
        <f t="shared" si="897"/>
        <v>#N/A</v>
      </c>
      <c r="SX127" s="210">
        <f t="shared" si="898"/>
        <v>0</v>
      </c>
      <c r="SY127" s="202">
        <f t="shared" si="899"/>
        <v>0</v>
      </c>
    </row>
    <row r="128" spans="2:519" ht="144" customHeight="1" thickTop="1" thickBot="1">
      <c r="B128" s="203" t="s">
        <v>215</v>
      </c>
      <c r="C128" s="230" t="s">
        <v>366</v>
      </c>
      <c r="D128" s="171" t="s">
        <v>367</v>
      </c>
      <c r="E128" s="231" t="s">
        <v>145</v>
      </c>
      <c r="F128" s="228">
        <v>1</v>
      </c>
      <c r="G128" s="207">
        <v>0</v>
      </c>
      <c r="H128" s="261">
        <f t="shared" si="1411"/>
        <v>0</v>
      </c>
      <c r="I128" s="646"/>
      <c r="L128" s="375" t="s">
        <v>215</v>
      </c>
      <c r="M128" s="403" t="s">
        <v>366</v>
      </c>
      <c r="N128" s="415" t="s">
        <v>367</v>
      </c>
      <c r="O128" s="404" t="s">
        <v>145</v>
      </c>
      <c r="P128" s="401">
        <v>1</v>
      </c>
      <c r="Q128" s="380">
        <v>509210</v>
      </c>
      <c r="R128" s="439">
        <f t="shared" si="1412"/>
        <v>509210</v>
      </c>
      <c r="S128" s="162">
        <f t="shared" si="1413"/>
        <v>1</v>
      </c>
      <c r="T128" s="190">
        <f t="shared" si="756"/>
        <v>1</v>
      </c>
      <c r="U128" s="190">
        <f t="shared" si="763"/>
        <v>1</v>
      </c>
      <c r="V128" s="190">
        <f t="shared" si="757"/>
        <v>1</v>
      </c>
      <c r="W128" s="190">
        <f t="shared" si="758"/>
        <v>1</v>
      </c>
      <c r="X128" s="200">
        <f t="shared" si="759"/>
        <v>1</v>
      </c>
      <c r="Y128" s="210">
        <f t="shared" si="760"/>
        <v>509210</v>
      </c>
      <c r="Z128" s="202">
        <f t="shared" si="761"/>
        <v>0</v>
      </c>
      <c r="AA128" s="185"/>
      <c r="AB128" s="185"/>
      <c r="AC128" s="375" t="s">
        <v>215</v>
      </c>
      <c r="AD128" s="403" t="s">
        <v>366</v>
      </c>
      <c r="AE128" s="451" t="s">
        <v>367</v>
      </c>
      <c r="AF128" s="404" t="s">
        <v>145</v>
      </c>
      <c r="AG128" s="401">
        <v>1</v>
      </c>
      <c r="AH128" s="380">
        <v>809250</v>
      </c>
      <c r="AI128" s="439">
        <f t="shared" si="1414"/>
        <v>809250</v>
      </c>
      <c r="AJ128" s="162">
        <f t="shared" si="1415"/>
        <v>1</v>
      </c>
      <c r="AK128" s="190">
        <f t="shared" si="1416"/>
        <v>1</v>
      </c>
      <c r="AL128" s="190">
        <f t="shared" si="1417"/>
        <v>1</v>
      </c>
      <c r="AM128" s="190">
        <f t="shared" si="1418"/>
        <v>1</v>
      </c>
      <c r="AN128" s="190">
        <f t="shared" si="1419"/>
        <v>1</v>
      </c>
      <c r="AO128" s="200">
        <f t="shared" si="1420"/>
        <v>1</v>
      </c>
      <c r="AP128" s="210">
        <f t="shared" si="1421"/>
        <v>809250</v>
      </c>
      <c r="AQ128" s="202">
        <f t="shared" si="1422"/>
        <v>0</v>
      </c>
      <c r="AR128" s="185"/>
      <c r="AS128" s="185"/>
      <c r="AT128" s="461" t="s">
        <v>215</v>
      </c>
      <c r="AU128" s="478" t="s">
        <v>366</v>
      </c>
      <c r="AV128" s="171" t="s">
        <v>367</v>
      </c>
      <c r="AW128" s="479" t="s">
        <v>145</v>
      </c>
      <c r="AX128" s="464">
        <v>1</v>
      </c>
      <c r="AY128" s="455">
        <v>585000</v>
      </c>
      <c r="AZ128" s="460">
        <f t="shared" si="1423"/>
        <v>585000</v>
      </c>
      <c r="BA128" s="162">
        <f t="shared" si="1424"/>
        <v>1</v>
      </c>
      <c r="BB128" s="190">
        <f t="shared" si="1425"/>
        <v>1</v>
      </c>
      <c r="BC128" s="190">
        <f t="shared" si="1426"/>
        <v>1</v>
      </c>
      <c r="BD128" s="190">
        <f t="shared" si="1427"/>
        <v>1</v>
      </c>
      <c r="BE128" s="190">
        <f t="shared" si="1428"/>
        <v>1</v>
      </c>
      <c r="BF128" s="200">
        <f t="shared" si="1429"/>
        <v>1</v>
      </c>
      <c r="BG128" s="210">
        <f t="shared" si="1430"/>
        <v>585000</v>
      </c>
      <c r="BH128" s="202">
        <f t="shared" si="1431"/>
        <v>0</v>
      </c>
      <c r="BK128" s="461" t="s">
        <v>215</v>
      </c>
      <c r="BL128" s="538" t="s">
        <v>366</v>
      </c>
      <c r="BM128" s="545" t="s">
        <v>367</v>
      </c>
      <c r="BN128" s="539" t="s">
        <v>145</v>
      </c>
      <c r="BO128" s="536">
        <v>1</v>
      </c>
      <c r="BP128" s="380">
        <v>650978.69999999995</v>
      </c>
      <c r="BQ128" s="439">
        <f t="shared" si="1432"/>
        <v>650978.69999999995</v>
      </c>
      <c r="BR128" s="162">
        <f t="shared" si="1433"/>
        <v>1</v>
      </c>
      <c r="BS128" s="190">
        <f t="shared" si="1434"/>
        <v>1</v>
      </c>
      <c r="BT128" s="190">
        <f t="shared" si="1435"/>
        <v>1</v>
      </c>
      <c r="BU128" s="190">
        <f t="shared" si="1436"/>
        <v>1</v>
      </c>
      <c r="BV128" s="190">
        <f t="shared" si="1437"/>
        <v>1</v>
      </c>
      <c r="BW128" s="200">
        <f t="shared" si="1438"/>
        <v>1</v>
      </c>
      <c r="BX128" s="210">
        <f t="shared" si="1439"/>
        <v>650979</v>
      </c>
      <c r="BY128" s="202">
        <f t="shared" si="1440"/>
        <v>-0.30000000004656613</v>
      </c>
      <c r="CB128" s="461" t="s">
        <v>215</v>
      </c>
      <c r="CC128" s="538" t="s">
        <v>366</v>
      </c>
      <c r="CD128" s="545" t="s">
        <v>367</v>
      </c>
      <c r="CE128" s="539" t="s">
        <v>145</v>
      </c>
      <c r="CF128" s="536">
        <v>1</v>
      </c>
      <c r="CG128" s="380">
        <v>440000</v>
      </c>
      <c r="CH128" s="439">
        <f t="shared" si="1441"/>
        <v>440000</v>
      </c>
      <c r="CI128" s="162">
        <f t="shared" si="1442"/>
        <v>1</v>
      </c>
      <c r="CJ128" s="190">
        <f t="shared" si="1443"/>
        <v>1</v>
      </c>
      <c r="CK128" s="190">
        <f t="shared" si="1444"/>
        <v>1</v>
      </c>
      <c r="CL128" s="190">
        <f t="shared" si="1445"/>
        <v>1</v>
      </c>
      <c r="CM128" s="190">
        <f t="shared" si="1446"/>
        <v>1</v>
      </c>
      <c r="CN128" s="200">
        <f t="shared" si="1447"/>
        <v>1</v>
      </c>
      <c r="CO128" s="210">
        <f t="shared" si="1448"/>
        <v>440000</v>
      </c>
      <c r="CP128" s="202">
        <f t="shared" si="1449"/>
        <v>0</v>
      </c>
      <c r="CS128" s="461" t="s">
        <v>215</v>
      </c>
      <c r="CT128" s="538" t="s">
        <v>366</v>
      </c>
      <c r="CU128" s="545" t="s">
        <v>367</v>
      </c>
      <c r="CV128" s="539" t="s">
        <v>145</v>
      </c>
      <c r="CW128" s="536">
        <v>1</v>
      </c>
      <c r="CX128" s="565">
        <v>1300000</v>
      </c>
      <c r="CY128" s="439">
        <f t="shared" si="1450"/>
        <v>1300000</v>
      </c>
      <c r="CZ128" s="162">
        <f t="shared" si="1451"/>
        <v>1</v>
      </c>
      <c r="DA128" s="190">
        <f t="shared" si="1452"/>
        <v>1</v>
      </c>
      <c r="DB128" s="190">
        <f t="shared" si="1453"/>
        <v>1</v>
      </c>
      <c r="DC128" s="190">
        <f t="shared" si="1454"/>
        <v>1</v>
      </c>
      <c r="DD128" s="190">
        <f t="shared" si="1455"/>
        <v>1</v>
      </c>
      <c r="DE128" s="200">
        <f t="shared" si="1456"/>
        <v>1</v>
      </c>
      <c r="DF128" s="210">
        <f t="shared" si="1457"/>
        <v>1300000</v>
      </c>
      <c r="DG128" s="202">
        <f t="shared" si="1458"/>
        <v>0</v>
      </c>
      <c r="DJ128" s="461" t="s">
        <v>215</v>
      </c>
      <c r="DK128" s="538" t="s">
        <v>366</v>
      </c>
      <c r="DL128" s="545" t="s">
        <v>367</v>
      </c>
      <c r="DM128" s="539" t="s">
        <v>145</v>
      </c>
      <c r="DN128" s="536">
        <v>1</v>
      </c>
      <c r="DO128" s="380">
        <v>313227.59999999998</v>
      </c>
      <c r="DP128" s="439">
        <f t="shared" si="1459"/>
        <v>313227.59999999998</v>
      </c>
      <c r="DQ128" s="162">
        <f t="shared" si="1460"/>
        <v>1</v>
      </c>
      <c r="DR128" s="190">
        <f t="shared" si="1461"/>
        <v>1</v>
      </c>
      <c r="DS128" s="190">
        <f t="shared" si="1462"/>
        <v>1</v>
      </c>
      <c r="DT128" s="190">
        <f t="shared" si="1463"/>
        <v>1</v>
      </c>
      <c r="DU128" s="190">
        <f t="shared" si="1464"/>
        <v>1</v>
      </c>
      <c r="DV128" s="200">
        <f t="shared" si="1465"/>
        <v>1</v>
      </c>
      <c r="DW128" s="210">
        <f t="shared" si="1466"/>
        <v>313228</v>
      </c>
      <c r="DX128" s="202">
        <f t="shared" si="1467"/>
        <v>-0.40000000002328306</v>
      </c>
      <c r="EA128" s="461" t="s">
        <v>215</v>
      </c>
      <c r="EB128" s="538" t="s">
        <v>366</v>
      </c>
      <c r="EC128" s="545" t="s">
        <v>367</v>
      </c>
      <c r="ED128" s="539" t="s">
        <v>145</v>
      </c>
      <c r="EE128" s="536">
        <v>1</v>
      </c>
      <c r="EF128" s="380">
        <v>1664000</v>
      </c>
      <c r="EG128" s="381">
        <f t="shared" si="762"/>
        <v>1664000</v>
      </c>
      <c r="EH128" s="162">
        <f t="shared" si="1468"/>
        <v>1</v>
      </c>
      <c r="EI128" s="190">
        <f t="shared" si="1469"/>
        <v>1</v>
      </c>
      <c r="EJ128" s="190">
        <f t="shared" si="1470"/>
        <v>1</v>
      </c>
      <c r="EK128" s="190">
        <f t="shared" si="1471"/>
        <v>1</v>
      </c>
      <c r="EL128" s="190">
        <f t="shared" si="1472"/>
        <v>1</v>
      </c>
      <c r="EM128" s="200">
        <f t="shared" si="1473"/>
        <v>1</v>
      </c>
      <c r="EN128" s="210">
        <f t="shared" si="1474"/>
        <v>1664000</v>
      </c>
      <c r="EO128" s="202">
        <f t="shared" si="1475"/>
        <v>0</v>
      </c>
      <c r="ER128" s="461" t="s">
        <v>215</v>
      </c>
      <c r="ES128" s="538" t="s">
        <v>366</v>
      </c>
      <c r="ET128" s="545" t="s">
        <v>367</v>
      </c>
      <c r="EU128" s="539" t="s">
        <v>145</v>
      </c>
      <c r="EV128" s="536">
        <v>1</v>
      </c>
      <c r="EW128" s="380">
        <v>647740</v>
      </c>
      <c r="EX128" s="439">
        <f t="shared" si="1476"/>
        <v>647740</v>
      </c>
      <c r="EY128" s="162">
        <f t="shared" si="1477"/>
        <v>1</v>
      </c>
      <c r="EZ128" s="190">
        <f t="shared" si="1478"/>
        <v>1</v>
      </c>
      <c r="FA128" s="190">
        <f t="shared" si="1479"/>
        <v>1</v>
      </c>
      <c r="FB128" s="190">
        <f t="shared" si="1480"/>
        <v>1</v>
      </c>
      <c r="FC128" s="190">
        <f t="shared" si="1481"/>
        <v>1</v>
      </c>
      <c r="FD128" s="200">
        <f t="shared" si="1482"/>
        <v>1</v>
      </c>
      <c r="FE128" s="210">
        <f t="shared" si="1483"/>
        <v>647740</v>
      </c>
      <c r="FF128" s="202">
        <f t="shared" si="1484"/>
        <v>0</v>
      </c>
      <c r="FI128" s="461" t="s">
        <v>215</v>
      </c>
      <c r="FJ128" s="538" t="s">
        <v>366</v>
      </c>
      <c r="FK128" s="545" t="s">
        <v>367</v>
      </c>
      <c r="FL128" s="539" t="s">
        <v>145</v>
      </c>
      <c r="FM128" s="536">
        <v>1</v>
      </c>
      <c r="FN128" s="380">
        <v>278553</v>
      </c>
      <c r="FO128" s="439">
        <f t="shared" si="1485"/>
        <v>278553</v>
      </c>
      <c r="FP128" s="162">
        <f t="shared" si="1486"/>
        <v>1</v>
      </c>
      <c r="FQ128" s="190">
        <f t="shared" si="1487"/>
        <v>1</v>
      </c>
      <c r="FR128" s="190">
        <f t="shared" si="1488"/>
        <v>1</v>
      </c>
      <c r="FS128" s="190">
        <f t="shared" si="1489"/>
        <v>1</v>
      </c>
      <c r="FT128" s="190">
        <f t="shared" si="1490"/>
        <v>1</v>
      </c>
      <c r="FU128" s="200">
        <f t="shared" si="1491"/>
        <v>1</v>
      </c>
      <c r="FV128" s="210">
        <f t="shared" si="1492"/>
        <v>278553</v>
      </c>
      <c r="FW128" s="202">
        <f t="shared" si="1493"/>
        <v>0</v>
      </c>
      <c r="FZ128" s="461" t="s">
        <v>215</v>
      </c>
      <c r="GA128" s="538" t="s">
        <v>366</v>
      </c>
      <c r="GB128" s="545" t="s">
        <v>367</v>
      </c>
      <c r="GC128" s="539" t="s">
        <v>145</v>
      </c>
      <c r="GD128" s="536">
        <v>1</v>
      </c>
      <c r="GE128" s="582">
        <v>829064</v>
      </c>
      <c r="GF128" s="439">
        <f t="shared" si="1494"/>
        <v>829064</v>
      </c>
      <c r="GG128" s="162">
        <f t="shared" si="1495"/>
        <v>1</v>
      </c>
      <c r="GH128" s="190">
        <f t="shared" si="1496"/>
        <v>1</v>
      </c>
      <c r="GI128" s="190">
        <f t="shared" si="1497"/>
        <v>1</v>
      </c>
      <c r="GJ128" s="190">
        <f t="shared" si="1498"/>
        <v>1</v>
      </c>
      <c r="GK128" s="190">
        <f t="shared" si="1499"/>
        <v>1</v>
      </c>
      <c r="GL128" s="200">
        <f t="shared" si="1500"/>
        <v>1</v>
      </c>
      <c r="GM128" s="210">
        <f t="shared" si="1501"/>
        <v>829064</v>
      </c>
      <c r="GN128" s="202">
        <f t="shared" si="1502"/>
        <v>0</v>
      </c>
      <c r="GQ128" s="461" t="s">
        <v>215</v>
      </c>
      <c r="GR128" s="538" t="s">
        <v>366</v>
      </c>
      <c r="GS128" s="545" t="s">
        <v>367</v>
      </c>
      <c r="GT128" s="539" t="s">
        <v>145</v>
      </c>
      <c r="GU128" s="536">
        <v>1</v>
      </c>
      <c r="GV128" s="380">
        <v>300000</v>
      </c>
      <c r="GW128" s="439">
        <f t="shared" si="1503"/>
        <v>300000</v>
      </c>
      <c r="GX128" s="162">
        <f t="shared" si="1504"/>
        <v>1</v>
      </c>
      <c r="GY128" s="190">
        <f t="shared" si="1505"/>
        <v>1</v>
      </c>
      <c r="GZ128" s="190">
        <f t="shared" si="1506"/>
        <v>1</v>
      </c>
      <c r="HA128" s="190">
        <f t="shared" si="1507"/>
        <v>1</v>
      </c>
      <c r="HB128" s="190">
        <f t="shared" si="1508"/>
        <v>1</v>
      </c>
      <c r="HC128" s="200">
        <f t="shared" si="1509"/>
        <v>1</v>
      </c>
      <c r="HD128" s="210">
        <f t="shared" si="1510"/>
        <v>300000</v>
      </c>
      <c r="HE128" s="202">
        <f t="shared" si="1511"/>
        <v>0</v>
      </c>
      <c r="HH128" s="461" t="s">
        <v>215</v>
      </c>
      <c r="HI128" s="538" t="s">
        <v>366</v>
      </c>
      <c r="HJ128" s="563" t="s">
        <v>367</v>
      </c>
      <c r="HK128" s="539" t="s">
        <v>145</v>
      </c>
      <c r="HL128" s="536">
        <v>1</v>
      </c>
      <c r="HM128" s="380">
        <v>627000</v>
      </c>
      <c r="HN128" s="439">
        <f t="shared" si="1512"/>
        <v>627000</v>
      </c>
      <c r="HO128" s="162">
        <f t="shared" si="1513"/>
        <v>1</v>
      </c>
      <c r="HP128" s="190">
        <f t="shared" si="1514"/>
        <v>1</v>
      </c>
      <c r="HQ128" s="190">
        <f t="shared" si="1515"/>
        <v>1</v>
      </c>
      <c r="HR128" s="190">
        <f t="shared" si="1516"/>
        <v>1</v>
      </c>
      <c r="HS128" s="190">
        <f t="shared" si="1517"/>
        <v>1</v>
      </c>
      <c r="HT128" s="200">
        <f t="shared" si="1518"/>
        <v>1</v>
      </c>
      <c r="HU128" s="210">
        <f t="shared" si="1519"/>
        <v>627000</v>
      </c>
      <c r="HV128" s="202">
        <f t="shared" si="1520"/>
        <v>0</v>
      </c>
      <c r="HY128" s="230"/>
      <c r="HZ128" s="171"/>
      <c r="IA128" s="227"/>
      <c r="IB128" s="228"/>
      <c r="IC128" s="207"/>
      <c r="ID128" s="261"/>
      <c r="IE128" s="209"/>
      <c r="IF128" s="209" t="e">
        <f t="shared" si="764"/>
        <v>#N/A</v>
      </c>
      <c r="IG128" s="199" t="e">
        <f t="shared" si="765"/>
        <v>#N/A</v>
      </c>
      <c r="IH128" s="200" t="e">
        <f t="shared" si="766"/>
        <v>#N/A</v>
      </c>
      <c r="II128" s="200">
        <f t="shared" si="767"/>
        <v>0</v>
      </c>
      <c r="IJ128" s="200">
        <f t="shared" si="768"/>
        <v>0</v>
      </c>
      <c r="IK128" s="200" t="e">
        <f t="shared" si="769"/>
        <v>#N/A</v>
      </c>
      <c r="IL128" s="210">
        <f t="shared" si="770"/>
        <v>0</v>
      </c>
      <c r="IM128" s="202">
        <f t="shared" si="771"/>
        <v>0</v>
      </c>
      <c r="IP128" s="230"/>
      <c r="IQ128" s="171"/>
      <c r="IR128" s="227"/>
      <c r="IS128" s="228"/>
      <c r="IT128" s="207"/>
      <c r="IU128" s="261"/>
      <c r="IV128" s="209"/>
      <c r="IW128" s="209" t="e">
        <f t="shared" si="772"/>
        <v>#N/A</v>
      </c>
      <c r="IX128" s="199" t="e">
        <f t="shared" si="773"/>
        <v>#N/A</v>
      </c>
      <c r="IY128" s="200" t="e">
        <f t="shared" si="774"/>
        <v>#N/A</v>
      </c>
      <c r="IZ128" s="200">
        <f t="shared" si="775"/>
        <v>0</v>
      </c>
      <c r="JA128" s="200">
        <f t="shared" si="776"/>
        <v>0</v>
      </c>
      <c r="JB128" s="200" t="e">
        <f t="shared" si="777"/>
        <v>#N/A</v>
      </c>
      <c r="JC128" s="210">
        <f t="shared" si="778"/>
        <v>0</v>
      </c>
      <c r="JD128" s="202">
        <f t="shared" si="779"/>
        <v>0</v>
      </c>
      <c r="JG128" s="230"/>
      <c r="JH128" s="171"/>
      <c r="JI128" s="227"/>
      <c r="JJ128" s="228"/>
      <c r="JK128" s="207"/>
      <c r="JL128" s="261"/>
      <c r="JM128" s="209"/>
      <c r="JN128" s="209" t="e">
        <f t="shared" si="780"/>
        <v>#N/A</v>
      </c>
      <c r="JO128" s="199" t="e">
        <f t="shared" si="781"/>
        <v>#N/A</v>
      </c>
      <c r="JP128" s="200" t="e">
        <f t="shared" si="782"/>
        <v>#N/A</v>
      </c>
      <c r="JQ128" s="200">
        <f t="shared" si="783"/>
        <v>0</v>
      </c>
      <c r="JR128" s="200">
        <f t="shared" si="784"/>
        <v>0</v>
      </c>
      <c r="JS128" s="200" t="e">
        <f t="shared" si="785"/>
        <v>#N/A</v>
      </c>
      <c r="JT128" s="210">
        <f t="shared" si="786"/>
        <v>0</v>
      </c>
      <c r="JU128" s="202">
        <f t="shared" si="787"/>
        <v>0</v>
      </c>
      <c r="JX128" s="230"/>
      <c r="JY128" s="171"/>
      <c r="JZ128" s="227"/>
      <c r="KA128" s="228"/>
      <c r="KB128" s="207"/>
      <c r="KC128" s="261"/>
      <c r="KD128" s="209"/>
      <c r="KE128" s="209" t="e">
        <f t="shared" si="788"/>
        <v>#N/A</v>
      </c>
      <c r="KF128" s="199" t="e">
        <f t="shared" si="789"/>
        <v>#N/A</v>
      </c>
      <c r="KG128" s="200" t="e">
        <f t="shared" si="790"/>
        <v>#N/A</v>
      </c>
      <c r="KH128" s="200">
        <f t="shared" si="791"/>
        <v>0</v>
      </c>
      <c r="KI128" s="200">
        <f t="shared" si="792"/>
        <v>0</v>
      </c>
      <c r="KJ128" s="200" t="e">
        <f t="shared" si="793"/>
        <v>#N/A</v>
      </c>
      <c r="KK128" s="210">
        <f t="shared" si="794"/>
        <v>0</v>
      </c>
      <c r="KL128" s="202">
        <f t="shared" si="795"/>
        <v>0</v>
      </c>
      <c r="KO128" s="230"/>
      <c r="KP128" s="171"/>
      <c r="KQ128" s="227"/>
      <c r="KR128" s="228"/>
      <c r="KS128" s="207"/>
      <c r="KT128" s="261"/>
      <c r="KU128" s="209"/>
      <c r="KV128" s="209" t="e">
        <f t="shared" si="796"/>
        <v>#N/A</v>
      </c>
      <c r="KW128" s="199" t="e">
        <f t="shared" si="797"/>
        <v>#N/A</v>
      </c>
      <c r="KX128" s="200" t="e">
        <f t="shared" si="798"/>
        <v>#N/A</v>
      </c>
      <c r="KY128" s="200">
        <f t="shared" si="799"/>
        <v>0</v>
      </c>
      <c r="KZ128" s="200">
        <f t="shared" si="800"/>
        <v>0</v>
      </c>
      <c r="LA128" s="200" t="e">
        <f t="shared" si="801"/>
        <v>#N/A</v>
      </c>
      <c r="LB128" s="210">
        <f t="shared" si="802"/>
        <v>0</v>
      </c>
      <c r="LC128" s="202">
        <f t="shared" si="803"/>
        <v>0</v>
      </c>
      <c r="LF128" s="230"/>
      <c r="LG128" s="171"/>
      <c r="LH128" s="227"/>
      <c r="LI128" s="228"/>
      <c r="LJ128" s="207"/>
      <c r="LK128" s="261"/>
      <c r="LL128" s="209"/>
      <c r="LM128" s="209" t="e">
        <f t="shared" si="804"/>
        <v>#N/A</v>
      </c>
      <c r="LN128" s="199" t="e">
        <f t="shared" si="805"/>
        <v>#N/A</v>
      </c>
      <c r="LO128" s="200" t="e">
        <f t="shared" si="806"/>
        <v>#N/A</v>
      </c>
      <c r="LP128" s="200">
        <f t="shared" si="807"/>
        <v>0</v>
      </c>
      <c r="LQ128" s="200">
        <f t="shared" si="808"/>
        <v>0</v>
      </c>
      <c r="LR128" s="200" t="e">
        <f t="shared" si="809"/>
        <v>#N/A</v>
      </c>
      <c r="LS128" s="210">
        <f t="shared" si="810"/>
        <v>0</v>
      </c>
      <c r="LT128" s="202">
        <f t="shared" si="811"/>
        <v>0</v>
      </c>
      <c r="LW128" s="230"/>
      <c r="LX128" s="171"/>
      <c r="LY128" s="227"/>
      <c r="LZ128" s="228"/>
      <c r="MA128" s="207"/>
      <c r="MB128" s="261"/>
      <c r="MC128" s="209"/>
      <c r="MD128" s="209" t="e">
        <f t="shared" si="812"/>
        <v>#N/A</v>
      </c>
      <c r="ME128" s="199" t="e">
        <f t="shared" si="813"/>
        <v>#N/A</v>
      </c>
      <c r="MF128" s="200" t="e">
        <f t="shared" si="814"/>
        <v>#N/A</v>
      </c>
      <c r="MG128" s="200">
        <f t="shared" si="815"/>
        <v>0</v>
      </c>
      <c r="MH128" s="200">
        <f t="shared" si="816"/>
        <v>0</v>
      </c>
      <c r="MI128" s="200" t="e">
        <f t="shared" si="817"/>
        <v>#N/A</v>
      </c>
      <c r="MJ128" s="210">
        <f t="shared" si="818"/>
        <v>0</v>
      </c>
      <c r="MK128" s="202">
        <f t="shared" si="819"/>
        <v>0</v>
      </c>
      <c r="MN128" s="230"/>
      <c r="MO128" s="171"/>
      <c r="MP128" s="227"/>
      <c r="MQ128" s="228"/>
      <c r="MR128" s="207"/>
      <c r="MS128" s="261"/>
      <c r="MT128" s="209"/>
      <c r="MU128" s="209" t="e">
        <f t="shared" si="820"/>
        <v>#N/A</v>
      </c>
      <c r="MV128" s="199" t="e">
        <f t="shared" si="821"/>
        <v>#N/A</v>
      </c>
      <c r="MW128" s="200" t="e">
        <f t="shared" si="822"/>
        <v>#N/A</v>
      </c>
      <c r="MX128" s="200">
        <f t="shared" si="823"/>
        <v>0</v>
      </c>
      <c r="MY128" s="200">
        <f t="shared" si="824"/>
        <v>0</v>
      </c>
      <c r="MZ128" s="200" t="e">
        <f t="shared" si="825"/>
        <v>#N/A</v>
      </c>
      <c r="NA128" s="210">
        <f t="shared" si="826"/>
        <v>0</v>
      </c>
      <c r="NB128" s="202">
        <f t="shared" si="827"/>
        <v>0</v>
      </c>
      <c r="NE128" s="230"/>
      <c r="NF128" s="171"/>
      <c r="NG128" s="227"/>
      <c r="NH128" s="228"/>
      <c r="NI128" s="207"/>
      <c r="NJ128" s="261"/>
      <c r="NK128" s="209"/>
      <c r="NL128" s="209" t="e">
        <f t="shared" si="828"/>
        <v>#N/A</v>
      </c>
      <c r="NM128" s="199" t="e">
        <f t="shared" si="829"/>
        <v>#N/A</v>
      </c>
      <c r="NN128" s="200" t="e">
        <f t="shared" si="830"/>
        <v>#N/A</v>
      </c>
      <c r="NO128" s="200">
        <f t="shared" si="831"/>
        <v>0</v>
      </c>
      <c r="NP128" s="200">
        <f t="shared" si="832"/>
        <v>0</v>
      </c>
      <c r="NQ128" s="200" t="e">
        <f t="shared" si="833"/>
        <v>#N/A</v>
      </c>
      <c r="NR128" s="210">
        <f t="shared" si="834"/>
        <v>0</v>
      </c>
      <c r="NS128" s="202">
        <f t="shared" si="835"/>
        <v>0</v>
      </c>
      <c r="NV128" s="230"/>
      <c r="NW128" s="171"/>
      <c r="NX128" s="227"/>
      <c r="NY128" s="228"/>
      <c r="NZ128" s="207"/>
      <c r="OA128" s="261"/>
      <c r="OB128" s="209"/>
      <c r="OC128" s="209" t="e">
        <f t="shared" si="836"/>
        <v>#N/A</v>
      </c>
      <c r="OD128" s="199" t="e">
        <f t="shared" si="837"/>
        <v>#N/A</v>
      </c>
      <c r="OE128" s="200" t="e">
        <f t="shared" si="838"/>
        <v>#N/A</v>
      </c>
      <c r="OF128" s="200">
        <f t="shared" si="839"/>
        <v>0</v>
      </c>
      <c r="OG128" s="200">
        <f t="shared" si="840"/>
        <v>0</v>
      </c>
      <c r="OH128" s="200" t="e">
        <f t="shared" si="841"/>
        <v>#N/A</v>
      </c>
      <c r="OI128" s="210">
        <f t="shared" si="842"/>
        <v>0</v>
      </c>
      <c r="OJ128" s="202">
        <f t="shared" si="843"/>
        <v>0</v>
      </c>
      <c r="OM128" s="230"/>
      <c r="ON128" s="171"/>
      <c r="OO128" s="227"/>
      <c r="OP128" s="228"/>
      <c r="OQ128" s="207"/>
      <c r="OR128" s="261"/>
      <c r="OS128" s="209"/>
      <c r="OT128" s="209" t="e">
        <f t="shared" si="844"/>
        <v>#N/A</v>
      </c>
      <c r="OU128" s="199" t="e">
        <f t="shared" si="845"/>
        <v>#N/A</v>
      </c>
      <c r="OV128" s="200" t="e">
        <f t="shared" si="846"/>
        <v>#N/A</v>
      </c>
      <c r="OW128" s="200">
        <f t="shared" si="847"/>
        <v>0</v>
      </c>
      <c r="OX128" s="200">
        <f t="shared" si="848"/>
        <v>0</v>
      </c>
      <c r="OY128" s="200" t="e">
        <f t="shared" si="849"/>
        <v>#N/A</v>
      </c>
      <c r="OZ128" s="210">
        <f t="shared" si="850"/>
        <v>0</v>
      </c>
      <c r="PA128" s="202">
        <f t="shared" si="851"/>
        <v>0</v>
      </c>
      <c r="PD128" s="230"/>
      <c r="PE128" s="171"/>
      <c r="PF128" s="227"/>
      <c r="PG128" s="228"/>
      <c r="PH128" s="207"/>
      <c r="PI128" s="261"/>
      <c r="PJ128" s="209"/>
      <c r="PK128" s="209" t="e">
        <f t="shared" si="852"/>
        <v>#N/A</v>
      </c>
      <c r="PL128" s="199" t="e">
        <f t="shared" si="853"/>
        <v>#N/A</v>
      </c>
      <c r="PM128" s="200" t="e">
        <f t="shared" si="854"/>
        <v>#N/A</v>
      </c>
      <c r="PN128" s="200">
        <f t="shared" si="855"/>
        <v>0</v>
      </c>
      <c r="PO128" s="200">
        <f t="shared" si="856"/>
        <v>0</v>
      </c>
      <c r="PP128" s="200" t="e">
        <f t="shared" si="857"/>
        <v>#N/A</v>
      </c>
      <c r="PQ128" s="210">
        <f t="shared" si="858"/>
        <v>0</v>
      </c>
      <c r="PR128" s="202">
        <f t="shared" si="859"/>
        <v>0</v>
      </c>
      <c r="PU128" s="230"/>
      <c r="PV128" s="171"/>
      <c r="PW128" s="227"/>
      <c r="PX128" s="228"/>
      <c r="PY128" s="207"/>
      <c r="PZ128" s="261"/>
      <c r="QA128" s="209"/>
      <c r="QB128" s="209" t="e">
        <f t="shared" si="860"/>
        <v>#N/A</v>
      </c>
      <c r="QC128" s="199" t="e">
        <f t="shared" si="861"/>
        <v>#N/A</v>
      </c>
      <c r="QD128" s="200" t="e">
        <f t="shared" si="862"/>
        <v>#N/A</v>
      </c>
      <c r="QE128" s="200">
        <f t="shared" si="863"/>
        <v>0</v>
      </c>
      <c r="QF128" s="200">
        <f t="shared" si="864"/>
        <v>0</v>
      </c>
      <c r="QG128" s="200" t="e">
        <f t="shared" si="865"/>
        <v>#N/A</v>
      </c>
      <c r="QH128" s="210">
        <f t="shared" si="866"/>
        <v>0</v>
      </c>
      <c r="QI128" s="202">
        <f t="shared" si="867"/>
        <v>0</v>
      </c>
      <c r="QL128" s="230"/>
      <c r="QM128" s="171"/>
      <c r="QN128" s="227"/>
      <c r="QO128" s="228"/>
      <c r="QP128" s="207"/>
      <c r="QQ128" s="261"/>
      <c r="QR128" s="209"/>
      <c r="QS128" s="209" t="e">
        <f t="shared" si="868"/>
        <v>#N/A</v>
      </c>
      <c r="QT128" s="199" t="e">
        <f t="shared" si="869"/>
        <v>#N/A</v>
      </c>
      <c r="QU128" s="200" t="e">
        <f t="shared" si="870"/>
        <v>#N/A</v>
      </c>
      <c r="QV128" s="200">
        <f t="shared" si="871"/>
        <v>0</v>
      </c>
      <c r="QW128" s="200">
        <f t="shared" si="872"/>
        <v>0</v>
      </c>
      <c r="QX128" s="200" t="e">
        <f t="shared" si="873"/>
        <v>#N/A</v>
      </c>
      <c r="QY128" s="210">
        <f t="shared" si="874"/>
        <v>0</v>
      </c>
      <c r="QZ128" s="202">
        <f t="shared" si="875"/>
        <v>0</v>
      </c>
      <c r="RC128" s="230"/>
      <c r="RD128" s="171"/>
      <c r="RE128" s="227"/>
      <c r="RF128" s="228"/>
      <c r="RG128" s="207"/>
      <c r="RH128" s="261"/>
      <c r="RI128" s="209"/>
      <c r="RJ128" s="209" t="e">
        <f t="shared" si="876"/>
        <v>#N/A</v>
      </c>
      <c r="RK128" s="199" t="e">
        <f t="shared" si="877"/>
        <v>#N/A</v>
      </c>
      <c r="RL128" s="200" t="e">
        <f t="shared" si="878"/>
        <v>#N/A</v>
      </c>
      <c r="RM128" s="200">
        <f t="shared" si="879"/>
        <v>0</v>
      </c>
      <c r="RN128" s="200">
        <f t="shared" si="880"/>
        <v>0</v>
      </c>
      <c r="RO128" s="200" t="e">
        <f t="shared" si="881"/>
        <v>#N/A</v>
      </c>
      <c r="RP128" s="210">
        <f t="shared" si="882"/>
        <v>0</v>
      </c>
      <c r="RQ128" s="202">
        <f t="shared" si="883"/>
        <v>0</v>
      </c>
      <c r="RT128" s="230"/>
      <c r="RU128" s="171"/>
      <c r="RV128" s="227"/>
      <c r="RW128" s="228"/>
      <c r="RX128" s="207"/>
      <c r="RY128" s="261"/>
      <c r="RZ128" s="209"/>
      <c r="SA128" s="209" t="e">
        <f t="shared" si="884"/>
        <v>#N/A</v>
      </c>
      <c r="SB128" s="199" t="e">
        <f t="shared" si="885"/>
        <v>#N/A</v>
      </c>
      <c r="SC128" s="200" t="e">
        <f t="shared" si="886"/>
        <v>#N/A</v>
      </c>
      <c r="SD128" s="200">
        <f t="shared" si="887"/>
        <v>0</v>
      </c>
      <c r="SE128" s="200">
        <f t="shared" si="888"/>
        <v>0</v>
      </c>
      <c r="SF128" s="200" t="e">
        <f t="shared" si="889"/>
        <v>#N/A</v>
      </c>
      <c r="SG128" s="210">
        <f t="shared" si="890"/>
        <v>0</v>
      </c>
      <c r="SH128" s="202">
        <f t="shared" si="891"/>
        <v>0</v>
      </c>
      <c r="SK128" s="230"/>
      <c r="SL128" s="171"/>
      <c r="SM128" s="227"/>
      <c r="SN128" s="228"/>
      <c r="SO128" s="207"/>
      <c r="SP128" s="261"/>
      <c r="SQ128" s="209"/>
      <c r="SR128" s="209" t="e">
        <f t="shared" si="892"/>
        <v>#N/A</v>
      </c>
      <c r="SS128" s="199" t="e">
        <f t="shared" si="893"/>
        <v>#N/A</v>
      </c>
      <c r="ST128" s="200" t="e">
        <f t="shared" si="894"/>
        <v>#N/A</v>
      </c>
      <c r="SU128" s="200">
        <f t="shared" si="895"/>
        <v>0</v>
      </c>
      <c r="SV128" s="200">
        <f t="shared" si="896"/>
        <v>0</v>
      </c>
      <c r="SW128" s="200" t="e">
        <f t="shared" si="897"/>
        <v>#N/A</v>
      </c>
      <c r="SX128" s="210">
        <f t="shared" si="898"/>
        <v>0</v>
      </c>
      <c r="SY128" s="202">
        <f t="shared" si="899"/>
        <v>0</v>
      </c>
    </row>
    <row r="129" spans="1:519" ht="86.25" customHeight="1" thickTop="1" thickBot="1">
      <c r="B129" s="203" t="s">
        <v>215</v>
      </c>
      <c r="C129" s="230" t="s">
        <v>368</v>
      </c>
      <c r="D129" s="171" t="s">
        <v>369</v>
      </c>
      <c r="E129" s="205" t="s">
        <v>145</v>
      </c>
      <c r="F129" s="228">
        <v>1</v>
      </c>
      <c r="G129" s="207">
        <v>0</v>
      </c>
      <c r="H129" s="262">
        <f t="shared" si="1411"/>
        <v>0</v>
      </c>
      <c r="I129" s="646"/>
      <c r="L129" s="375" t="s">
        <v>215</v>
      </c>
      <c r="M129" s="403" t="s">
        <v>368</v>
      </c>
      <c r="N129" s="415" t="s">
        <v>369</v>
      </c>
      <c r="O129" s="378" t="s">
        <v>145</v>
      </c>
      <c r="P129" s="401">
        <v>1</v>
      </c>
      <c r="Q129" s="380">
        <v>150000</v>
      </c>
      <c r="R129" s="440">
        <f t="shared" si="1412"/>
        <v>150000</v>
      </c>
      <c r="S129" s="162">
        <f t="shared" si="1413"/>
        <v>1</v>
      </c>
      <c r="T129" s="190">
        <f t="shared" si="756"/>
        <v>1</v>
      </c>
      <c r="U129" s="190">
        <f t="shared" si="763"/>
        <v>1</v>
      </c>
      <c r="V129" s="190">
        <f t="shared" si="757"/>
        <v>1</v>
      </c>
      <c r="W129" s="190">
        <f t="shared" si="758"/>
        <v>1</v>
      </c>
      <c r="X129" s="200">
        <f t="shared" si="759"/>
        <v>1</v>
      </c>
      <c r="Y129" s="210">
        <f t="shared" si="760"/>
        <v>150000</v>
      </c>
      <c r="Z129" s="202">
        <f t="shared" si="761"/>
        <v>0</v>
      </c>
      <c r="AA129" s="185"/>
      <c r="AB129" s="185"/>
      <c r="AC129" s="375" t="s">
        <v>215</v>
      </c>
      <c r="AD129" s="403" t="s">
        <v>368</v>
      </c>
      <c r="AE129" s="415" t="s">
        <v>369</v>
      </c>
      <c r="AF129" s="378" t="s">
        <v>145</v>
      </c>
      <c r="AG129" s="401">
        <v>1</v>
      </c>
      <c r="AH129" s="380">
        <v>286350</v>
      </c>
      <c r="AI129" s="440">
        <f t="shared" si="1414"/>
        <v>286350</v>
      </c>
      <c r="AJ129" s="162">
        <f t="shared" si="1415"/>
        <v>1</v>
      </c>
      <c r="AK129" s="190">
        <f t="shared" si="1416"/>
        <v>1</v>
      </c>
      <c r="AL129" s="190">
        <f t="shared" si="1417"/>
        <v>1</v>
      </c>
      <c r="AM129" s="190">
        <f t="shared" si="1418"/>
        <v>1</v>
      </c>
      <c r="AN129" s="190">
        <f t="shared" si="1419"/>
        <v>1</v>
      </c>
      <c r="AO129" s="200">
        <f t="shared" si="1420"/>
        <v>1</v>
      </c>
      <c r="AP129" s="210">
        <f t="shared" si="1421"/>
        <v>286350</v>
      </c>
      <c r="AQ129" s="202">
        <f t="shared" si="1422"/>
        <v>0</v>
      </c>
      <c r="AR129" s="185"/>
      <c r="AS129" s="185"/>
      <c r="AT129" s="461" t="s">
        <v>215</v>
      </c>
      <c r="AU129" s="478" t="s">
        <v>368</v>
      </c>
      <c r="AV129" s="171" t="s">
        <v>369</v>
      </c>
      <c r="AW129" s="463" t="s">
        <v>145</v>
      </c>
      <c r="AX129" s="464">
        <v>1</v>
      </c>
      <c r="AY129" s="455">
        <v>195000</v>
      </c>
      <c r="AZ129" s="491">
        <f t="shared" si="1423"/>
        <v>195000</v>
      </c>
      <c r="BA129" s="162">
        <f t="shared" si="1424"/>
        <v>1</v>
      </c>
      <c r="BB129" s="190">
        <f t="shared" si="1425"/>
        <v>1</v>
      </c>
      <c r="BC129" s="190">
        <f t="shared" si="1426"/>
        <v>1</v>
      </c>
      <c r="BD129" s="190">
        <f t="shared" si="1427"/>
        <v>1</v>
      </c>
      <c r="BE129" s="190">
        <f t="shared" si="1428"/>
        <v>1</v>
      </c>
      <c r="BF129" s="200">
        <f t="shared" si="1429"/>
        <v>1</v>
      </c>
      <c r="BG129" s="210">
        <f t="shared" si="1430"/>
        <v>195000</v>
      </c>
      <c r="BH129" s="202">
        <f t="shared" si="1431"/>
        <v>0</v>
      </c>
      <c r="BK129" s="461" t="s">
        <v>215</v>
      </c>
      <c r="BL129" s="538" t="s">
        <v>368</v>
      </c>
      <c r="BM129" s="545" t="s">
        <v>369</v>
      </c>
      <c r="BN129" s="523" t="s">
        <v>145</v>
      </c>
      <c r="BO129" s="536">
        <v>1</v>
      </c>
      <c r="BP129" s="380">
        <v>167633.99999999997</v>
      </c>
      <c r="BQ129" s="561">
        <f t="shared" si="1432"/>
        <v>167633.99999999997</v>
      </c>
      <c r="BR129" s="162">
        <f t="shared" si="1433"/>
        <v>1</v>
      </c>
      <c r="BS129" s="190">
        <f t="shared" si="1434"/>
        <v>1</v>
      </c>
      <c r="BT129" s="190">
        <f t="shared" si="1435"/>
        <v>1</v>
      </c>
      <c r="BU129" s="190">
        <f t="shared" si="1436"/>
        <v>1</v>
      </c>
      <c r="BV129" s="190">
        <f t="shared" si="1437"/>
        <v>1</v>
      </c>
      <c r="BW129" s="200">
        <f t="shared" si="1438"/>
        <v>1</v>
      </c>
      <c r="BX129" s="210">
        <f t="shared" si="1439"/>
        <v>167634</v>
      </c>
      <c r="BY129" s="202">
        <f t="shared" si="1440"/>
        <v>0</v>
      </c>
      <c r="CB129" s="461" t="s">
        <v>215</v>
      </c>
      <c r="CC129" s="538" t="s">
        <v>368</v>
      </c>
      <c r="CD129" s="545" t="s">
        <v>369</v>
      </c>
      <c r="CE129" s="523" t="s">
        <v>145</v>
      </c>
      <c r="CF129" s="536">
        <v>1</v>
      </c>
      <c r="CG129" s="380">
        <v>160000</v>
      </c>
      <c r="CH129" s="561">
        <f t="shared" si="1441"/>
        <v>160000</v>
      </c>
      <c r="CI129" s="162">
        <f t="shared" si="1442"/>
        <v>1</v>
      </c>
      <c r="CJ129" s="190">
        <f t="shared" si="1443"/>
        <v>1</v>
      </c>
      <c r="CK129" s="190">
        <f t="shared" si="1444"/>
        <v>1</v>
      </c>
      <c r="CL129" s="190">
        <f t="shared" si="1445"/>
        <v>1</v>
      </c>
      <c r="CM129" s="190">
        <f t="shared" si="1446"/>
        <v>1</v>
      </c>
      <c r="CN129" s="200">
        <f t="shared" si="1447"/>
        <v>1</v>
      </c>
      <c r="CO129" s="210">
        <f t="shared" si="1448"/>
        <v>160000</v>
      </c>
      <c r="CP129" s="202">
        <f t="shared" si="1449"/>
        <v>0</v>
      </c>
      <c r="CS129" s="461" t="s">
        <v>215</v>
      </c>
      <c r="CT129" s="538" t="s">
        <v>368</v>
      </c>
      <c r="CU129" s="545" t="s">
        <v>369</v>
      </c>
      <c r="CV129" s="523" t="s">
        <v>145</v>
      </c>
      <c r="CW129" s="536">
        <v>1</v>
      </c>
      <c r="CX129" s="565">
        <v>338540</v>
      </c>
      <c r="CY129" s="561">
        <f t="shared" si="1450"/>
        <v>338540</v>
      </c>
      <c r="CZ129" s="162">
        <f t="shared" si="1451"/>
        <v>1</v>
      </c>
      <c r="DA129" s="190">
        <f t="shared" si="1452"/>
        <v>1</v>
      </c>
      <c r="DB129" s="190">
        <f t="shared" si="1453"/>
        <v>1</v>
      </c>
      <c r="DC129" s="190">
        <f t="shared" si="1454"/>
        <v>1</v>
      </c>
      <c r="DD129" s="190">
        <f t="shared" si="1455"/>
        <v>1</v>
      </c>
      <c r="DE129" s="200">
        <f t="shared" si="1456"/>
        <v>1</v>
      </c>
      <c r="DF129" s="210">
        <f t="shared" si="1457"/>
        <v>338540</v>
      </c>
      <c r="DG129" s="202">
        <f t="shared" si="1458"/>
        <v>0</v>
      </c>
      <c r="DJ129" s="461" t="s">
        <v>215</v>
      </c>
      <c r="DK129" s="538" t="s">
        <v>368</v>
      </c>
      <c r="DL129" s="545" t="s">
        <v>369</v>
      </c>
      <c r="DM129" s="523" t="s">
        <v>145</v>
      </c>
      <c r="DN129" s="536">
        <v>1</v>
      </c>
      <c r="DO129" s="380">
        <v>165900</v>
      </c>
      <c r="DP129" s="561">
        <f t="shared" si="1459"/>
        <v>165900</v>
      </c>
      <c r="DQ129" s="162">
        <f t="shared" si="1460"/>
        <v>1</v>
      </c>
      <c r="DR129" s="190">
        <f t="shared" si="1461"/>
        <v>1</v>
      </c>
      <c r="DS129" s="190">
        <f t="shared" si="1462"/>
        <v>1</v>
      </c>
      <c r="DT129" s="190">
        <f t="shared" si="1463"/>
        <v>1</v>
      </c>
      <c r="DU129" s="190">
        <f t="shared" si="1464"/>
        <v>1</v>
      </c>
      <c r="DV129" s="200">
        <f t="shared" si="1465"/>
        <v>1</v>
      </c>
      <c r="DW129" s="210">
        <f t="shared" si="1466"/>
        <v>165900</v>
      </c>
      <c r="DX129" s="202">
        <f t="shared" si="1467"/>
        <v>0</v>
      </c>
      <c r="EA129" s="461" t="s">
        <v>215</v>
      </c>
      <c r="EB129" s="538" t="s">
        <v>368</v>
      </c>
      <c r="EC129" s="545" t="s">
        <v>369</v>
      </c>
      <c r="ED129" s="523" t="s">
        <v>145</v>
      </c>
      <c r="EE129" s="536">
        <v>1</v>
      </c>
      <c r="EF129" s="380">
        <v>312000</v>
      </c>
      <c r="EG129" s="381">
        <f t="shared" si="762"/>
        <v>312000</v>
      </c>
      <c r="EH129" s="162">
        <f t="shared" si="1468"/>
        <v>1</v>
      </c>
      <c r="EI129" s="190">
        <f t="shared" si="1469"/>
        <v>1</v>
      </c>
      <c r="EJ129" s="190">
        <f t="shared" si="1470"/>
        <v>1</v>
      </c>
      <c r="EK129" s="190">
        <f t="shared" si="1471"/>
        <v>1</v>
      </c>
      <c r="EL129" s="190">
        <f t="shared" si="1472"/>
        <v>1</v>
      </c>
      <c r="EM129" s="200">
        <f t="shared" si="1473"/>
        <v>1</v>
      </c>
      <c r="EN129" s="210">
        <f t="shared" si="1474"/>
        <v>312000</v>
      </c>
      <c r="EO129" s="202">
        <f t="shared" si="1475"/>
        <v>0</v>
      </c>
      <c r="ER129" s="461" t="s">
        <v>215</v>
      </c>
      <c r="ES129" s="538" t="s">
        <v>368</v>
      </c>
      <c r="ET129" s="545" t="s">
        <v>369</v>
      </c>
      <c r="EU129" s="523" t="s">
        <v>145</v>
      </c>
      <c r="EV129" s="536">
        <v>1</v>
      </c>
      <c r="EW129" s="380">
        <v>166800</v>
      </c>
      <c r="EX129" s="561">
        <f t="shared" si="1476"/>
        <v>166800</v>
      </c>
      <c r="EY129" s="162">
        <f t="shared" si="1477"/>
        <v>1</v>
      </c>
      <c r="EZ129" s="190">
        <f t="shared" si="1478"/>
        <v>1</v>
      </c>
      <c r="FA129" s="190">
        <f t="shared" si="1479"/>
        <v>1</v>
      </c>
      <c r="FB129" s="190">
        <f t="shared" si="1480"/>
        <v>1</v>
      </c>
      <c r="FC129" s="190">
        <f t="shared" si="1481"/>
        <v>1</v>
      </c>
      <c r="FD129" s="200">
        <f t="shared" si="1482"/>
        <v>1</v>
      </c>
      <c r="FE129" s="210">
        <f t="shared" si="1483"/>
        <v>166800</v>
      </c>
      <c r="FF129" s="202">
        <f t="shared" si="1484"/>
        <v>0</v>
      </c>
      <c r="FI129" s="461" t="s">
        <v>215</v>
      </c>
      <c r="FJ129" s="538" t="s">
        <v>368</v>
      </c>
      <c r="FK129" s="545" t="s">
        <v>369</v>
      </c>
      <c r="FL129" s="523" t="s">
        <v>145</v>
      </c>
      <c r="FM129" s="536">
        <v>1</v>
      </c>
      <c r="FN129" s="380">
        <v>408245</v>
      </c>
      <c r="FO129" s="561">
        <f t="shared" si="1485"/>
        <v>408245</v>
      </c>
      <c r="FP129" s="162">
        <f t="shared" si="1486"/>
        <v>1</v>
      </c>
      <c r="FQ129" s="190">
        <f t="shared" si="1487"/>
        <v>1</v>
      </c>
      <c r="FR129" s="190">
        <f t="shared" si="1488"/>
        <v>1</v>
      </c>
      <c r="FS129" s="190">
        <f t="shared" si="1489"/>
        <v>1</v>
      </c>
      <c r="FT129" s="190">
        <f t="shared" si="1490"/>
        <v>1</v>
      </c>
      <c r="FU129" s="200">
        <f t="shared" si="1491"/>
        <v>1</v>
      </c>
      <c r="FV129" s="210">
        <f t="shared" si="1492"/>
        <v>408245</v>
      </c>
      <c r="FW129" s="202">
        <f t="shared" si="1493"/>
        <v>0</v>
      </c>
      <c r="FZ129" s="461" t="s">
        <v>215</v>
      </c>
      <c r="GA129" s="538" t="s">
        <v>368</v>
      </c>
      <c r="GB129" s="545" t="s">
        <v>369</v>
      </c>
      <c r="GC129" s="523" t="s">
        <v>145</v>
      </c>
      <c r="GD129" s="536">
        <v>1</v>
      </c>
      <c r="GE129" s="582">
        <v>235000</v>
      </c>
      <c r="GF129" s="561">
        <f t="shared" si="1494"/>
        <v>235000</v>
      </c>
      <c r="GG129" s="162">
        <f t="shared" si="1495"/>
        <v>1</v>
      </c>
      <c r="GH129" s="190">
        <f t="shared" si="1496"/>
        <v>1</v>
      </c>
      <c r="GI129" s="190">
        <f t="shared" si="1497"/>
        <v>1</v>
      </c>
      <c r="GJ129" s="190">
        <f t="shared" si="1498"/>
        <v>1</v>
      </c>
      <c r="GK129" s="190">
        <f t="shared" si="1499"/>
        <v>1</v>
      </c>
      <c r="GL129" s="200">
        <f t="shared" si="1500"/>
        <v>1</v>
      </c>
      <c r="GM129" s="210">
        <f t="shared" si="1501"/>
        <v>235000</v>
      </c>
      <c r="GN129" s="202">
        <f t="shared" si="1502"/>
        <v>0</v>
      </c>
      <c r="GQ129" s="461" t="s">
        <v>215</v>
      </c>
      <c r="GR129" s="538" t="s">
        <v>368</v>
      </c>
      <c r="GS129" s="545" t="s">
        <v>369</v>
      </c>
      <c r="GT129" s="523" t="s">
        <v>145</v>
      </c>
      <c r="GU129" s="536">
        <v>1</v>
      </c>
      <c r="GV129" s="380">
        <v>90000</v>
      </c>
      <c r="GW129" s="561">
        <f t="shared" si="1503"/>
        <v>90000</v>
      </c>
      <c r="GX129" s="162">
        <f t="shared" si="1504"/>
        <v>1</v>
      </c>
      <c r="GY129" s="190">
        <f t="shared" si="1505"/>
        <v>1</v>
      </c>
      <c r="GZ129" s="190">
        <f t="shared" si="1506"/>
        <v>1</v>
      </c>
      <c r="HA129" s="190">
        <f t="shared" si="1507"/>
        <v>1</v>
      </c>
      <c r="HB129" s="190">
        <f t="shared" si="1508"/>
        <v>1</v>
      </c>
      <c r="HC129" s="200">
        <f t="shared" si="1509"/>
        <v>1</v>
      </c>
      <c r="HD129" s="210">
        <f t="shared" si="1510"/>
        <v>90000</v>
      </c>
      <c r="HE129" s="202">
        <f t="shared" si="1511"/>
        <v>0</v>
      </c>
      <c r="HH129" s="461" t="s">
        <v>215</v>
      </c>
      <c r="HI129" s="538" t="s">
        <v>368</v>
      </c>
      <c r="HJ129" s="563" t="s">
        <v>369</v>
      </c>
      <c r="HK129" s="523" t="s">
        <v>145</v>
      </c>
      <c r="HL129" s="536">
        <v>1</v>
      </c>
      <c r="HM129" s="380">
        <v>227999.99999999997</v>
      </c>
      <c r="HN129" s="561">
        <f t="shared" si="1512"/>
        <v>227999.99999999997</v>
      </c>
      <c r="HO129" s="162">
        <f t="shared" si="1513"/>
        <v>1</v>
      </c>
      <c r="HP129" s="190">
        <f t="shared" si="1514"/>
        <v>1</v>
      </c>
      <c r="HQ129" s="190">
        <f t="shared" si="1515"/>
        <v>1</v>
      </c>
      <c r="HR129" s="190">
        <f t="shared" si="1516"/>
        <v>1</v>
      </c>
      <c r="HS129" s="190">
        <f t="shared" si="1517"/>
        <v>1</v>
      </c>
      <c r="HT129" s="200">
        <f t="shared" si="1518"/>
        <v>1</v>
      </c>
      <c r="HU129" s="210">
        <f t="shared" si="1519"/>
        <v>228000</v>
      </c>
      <c r="HV129" s="202">
        <f t="shared" si="1520"/>
        <v>0</v>
      </c>
      <c r="HY129" s="230"/>
      <c r="HZ129" s="171"/>
      <c r="IA129" s="227"/>
      <c r="IB129" s="228"/>
      <c r="IC129" s="207"/>
      <c r="ID129" s="229"/>
      <c r="IE129" s="209"/>
      <c r="IF129" s="209" t="e">
        <f t="shared" si="764"/>
        <v>#N/A</v>
      </c>
      <c r="IG129" s="199" t="e">
        <f t="shared" si="765"/>
        <v>#N/A</v>
      </c>
      <c r="IH129" s="200" t="e">
        <f t="shared" si="766"/>
        <v>#N/A</v>
      </c>
      <c r="II129" s="200">
        <f t="shared" si="767"/>
        <v>0</v>
      </c>
      <c r="IJ129" s="200">
        <f t="shared" si="768"/>
        <v>0</v>
      </c>
      <c r="IK129" s="200" t="e">
        <f t="shared" si="769"/>
        <v>#N/A</v>
      </c>
      <c r="IL129" s="210">
        <f t="shared" si="770"/>
        <v>0</v>
      </c>
      <c r="IM129" s="202">
        <f t="shared" si="771"/>
        <v>0</v>
      </c>
      <c r="IP129" s="230"/>
      <c r="IQ129" s="171"/>
      <c r="IR129" s="227"/>
      <c r="IS129" s="228"/>
      <c r="IT129" s="207"/>
      <c r="IU129" s="229"/>
      <c r="IV129" s="209"/>
      <c r="IW129" s="209" t="e">
        <f t="shared" si="772"/>
        <v>#N/A</v>
      </c>
      <c r="IX129" s="199" t="e">
        <f t="shared" si="773"/>
        <v>#N/A</v>
      </c>
      <c r="IY129" s="200" t="e">
        <f t="shared" si="774"/>
        <v>#N/A</v>
      </c>
      <c r="IZ129" s="200">
        <f t="shared" si="775"/>
        <v>0</v>
      </c>
      <c r="JA129" s="200">
        <f t="shared" si="776"/>
        <v>0</v>
      </c>
      <c r="JB129" s="200" t="e">
        <f t="shared" si="777"/>
        <v>#N/A</v>
      </c>
      <c r="JC129" s="210">
        <f t="shared" si="778"/>
        <v>0</v>
      </c>
      <c r="JD129" s="202">
        <f t="shared" si="779"/>
        <v>0</v>
      </c>
      <c r="JG129" s="230"/>
      <c r="JH129" s="171"/>
      <c r="JI129" s="227"/>
      <c r="JJ129" s="228"/>
      <c r="JK129" s="207"/>
      <c r="JL129" s="229"/>
      <c r="JM129" s="209"/>
      <c r="JN129" s="209" t="e">
        <f t="shared" si="780"/>
        <v>#N/A</v>
      </c>
      <c r="JO129" s="199" t="e">
        <f t="shared" si="781"/>
        <v>#N/A</v>
      </c>
      <c r="JP129" s="200" t="e">
        <f t="shared" si="782"/>
        <v>#N/A</v>
      </c>
      <c r="JQ129" s="200">
        <f t="shared" si="783"/>
        <v>0</v>
      </c>
      <c r="JR129" s="200">
        <f t="shared" si="784"/>
        <v>0</v>
      </c>
      <c r="JS129" s="200" t="e">
        <f t="shared" si="785"/>
        <v>#N/A</v>
      </c>
      <c r="JT129" s="210">
        <f t="shared" si="786"/>
        <v>0</v>
      </c>
      <c r="JU129" s="202">
        <f t="shared" si="787"/>
        <v>0</v>
      </c>
      <c r="JX129" s="230"/>
      <c r="JY129" s="171"/>
      <c r="JZ129" s="227"/>
      <c r="KA129" s="228"/>
      <c r="KB129" s="207"/>
      <c r="KC129" s="229"/>
      <c r="KD129" s="209"/>
      <c r="KE129" s="209" t="e">
        <f t="shared" si="788"/>
        <v>#N/A</v>
      </c>
      <c r="KF129" s="199" t="e">
        <f t="shared" si="789"/>
        <v>#N/A</v>
      </c>
      <c r="KG129" s="200" t="e">
        <f t="shared" si="790"/>
        <v>#N/A</v>
      </c>
      <c r="KH129" s="200">
        <f t="shared" si="791"/>
        <v>0</v>
      </c>
      <c r="KI129" s="200">
        <f t="shared" si="792"/>
        <v>0</v>
      </c>
      <c r="KJ129" s="200" t="e">
        <f t="shared" si="793"/>
        <v>#N/A</v>
      </c>
      <c r="KK129" s="210">
        <f t="shared" si="794"/>
        <v>0</v>
      </c>
      <c r="KL129" s="202">
        <f t="shared" si="795"/>
        <v>0</v>
      </c>
      <c r="KO129" s="230"/>
      <c r="KP129" s="171"/>
      <c r="KQ129" s="227"/>
      <c r="KR129" s="228"/>
      <c r="KS129" s="207"/>
      <c r="KT129" s="229"/>
      <c r="KU129" s="209"/>
      <c r="KV129" s="209" t="e">
        <f t="shared" si="796"/>
        <v>#N/A</v>
      </c>
      <c r="KW129" s="199" t="e">
        <f t="shared" si="797"/>
        <v>#N/A</v>
      </c>
      <c r="KX129" s="200" t="e">
        <f t="shared" si="798"/>
        <v>#N/A</v>
      </c>
      <c r="KY129" s="200">
        <f t="shared" si="799"/>
        <v>0</v>
      </c>
      <c r="KZ129" s="200">
        <f t="shared" si="800"/>
        <v>0</v>
      </c>
      <c r="LA129" s="200" t="e">
        <f t="shared" si="801"/>
        <v>#N/A</v>
      </c>
      <c r="LB129" s="210">
        <f t="shared" si="802"/>
        <v>0</v>
      </c>
      <c r="LC129" s="202">
        <f t="shared" si="803"/>
        <v>0</v>
      </c>
      <c r="LF129" s="230"/>
      <c r="LG129" s="171"/>
      <c r="LH129" s="227"/>
      <c r="LI129" s="228"/>
      <c r="LJ129" s="207"/>
      <c r="LK129" s="229"/>
      <c r="LL129" s="209"/>
      <c r="LM129" s="209" t="e">
        <f t="shared" si="804"/>
        <v>#N/A</v>
      </c>
      <c r="LN129" s="199" t="e">
        <f t="shared" si="805"/>
        <v>#N/A</v>
      </c>
      <c r="LO129" s="200" t="e">
        <f t="shared" si="806"/>
        <v>#N/A</v>
      </c>
      <c r="LP129" s="200">
        <f t="shared" si="807"/>
        <v>0</v>
      </c>
      <c r="LQ129" s="200">
        <f t="shared" si="808"/>
        <v>0</v>
      </c>
      <c r="LR129" s="200" t="e">
        <f t="shared" si="809"/>
        <v>#N/A</v>
      </c>
      <c r="LS129" s="210">
        <f t="shared" si="810"/>
        <v>0</v>
      </c>
      <c r="LT129" s="202">
        <f t="shared" si="811"/>
        <v>0</v>
      </c>
      <c r="LW129" s="230"/>
      <c r="LX129" s="171"/>
      <c r="LY129" s="227"/>
      <c r="LZ129" s="228"/>
      <c r="MA129" s="207"/>
      <c r="MB129" s="229"/>
      <c r="MC129" s="209"/>
      <c r="MD129" s="209" t="e">
        <f t="shared" si="812"/>
        <v>#N/A</v>
      </c>
      <c r="ME129" s="199" t="e">
        <f t="shared" si="813"/>
        <v>#N/A</v>
      </c>
      <c r="MF129" s="200" t="e">
        <f t="shared" si="814"/>
        <v>#N/A</v>
      </c>
      <c r="MG129" s="200">
        <f t="shared" si="815"/>
        <v>0</v>
      </c>
      <c r="MH129" s="200">
        <f t="shared" si="816"/>
        <v>0</v>
      </c>
      <c r="MI129" s="200" t="e">
        <f t="shared" si="817"/>
        <v>#N/A</v>
      </c>
      <c r="MJ129" s="210">
        <f t="shared" si="818"/>
        <v>0</v>
      </c>
      <c r="MK129" s="202">
        <f t="shared" si="819"/>
        <v>0</v>
      </c>
      <c r="MN129" s="230"/>
      <c r="MO129" s="171"/>
      <c r="MP129" s="227"/>
      <c r="MQ129" s="228"/>
      <c r="MR129" s="207"/>
      <c r="MS129" s="229"/>
      <c r="MT129" s="209"/>
      <c r="MU129" s="209" t="e">
        <f t="shared" si="820"/>
        <v>#N/A</v>
      </c>
      <c r="MV129" s="199" t="e">
        <f t="shared" si="821"/>
        <v>#N/A</v>
      </c>
      <c r="MW129" s="200" t="e">
        <f t="shared" si="822"/>
        <v>#N/A</v>
      </c>
      <c r="MX129" s="200">
        <f t="shared" si="823"/>
        <v>0</v>
      </c>
      <c r="MY129" s="200">
        <f t="shared" si="824"/>
        <v>0</v>
      </c>
      <c r="MZ129" s="200" t="e">
        <f t="shared" si="825"/>
        <v>#N/A</v>
      </c>
      <c r="NA129" s="210">
        <f t="shared" si="826"/>
        <v>0</v>
      </c>
      <c r="NB129" s="202">
        <f t="shared" si="827"/>
        <v>0</v>
      </c>
      <c r="NE129" s="230"/>
      <c r="NF129" s="171"/>
      <c r="NG129" s="227"/>
      <c r="NH129" s="228"/>
      <c r="NI129" s="207"/>
      <c r="NJ129" s="229"/>
      <c r="NK129" s="209"/>
      <c r="NL129" s="209" t="e">
        <f t="shared" si="828"/>
        <v>#N/A</v>
      </c>
      <c r="NM129" s="199" t="e">
        <f t="shared" si="829"/>
        <v>#N/A</v>
      </c>
      <c r="NN129" s="200" t="e">
        <f t="shared" si="830"/>
        <v>#N/A</v>
      </c>
      <c r="NO129" s="200">
        <f t="shared" si="831"/>
        <v>0</v>
      </c>
      <c r="NP129" s="200">
        <f t="shared" si="832"/>
        <v>0</v>
      </c>
      <c r="NQ129" s="200" t="e">
        <f t="shared" si="833"/>
        <v>#N/A</v>
      </c>
      <c r="NR129" s="210">
        <f t="shared" si="834"/>
        <v>0</v>
      </c>
      <c r="NS129" s="202">
        <f t="shared" si="835"/>
        <v>0</v>
      </c>
      <c r="NV129" s="230"/>
      <c r="NW129" s="171"/>
      <c r="NX129" s="227"/>
      <c r="NY129" s="228"/>
      <c r="NZ129" s="207"/>
      <c r="OA129" s="229"/>
      <c r="OB129" s="209"/>
      <c r="OC129" s="209" t="e">
        <f t="shared" si="836"/>
        <v>#N/A</v>
      </c>
      <c r="OD129" s="199" t="e">
        <f t="shared" si="837"/>
        <v>#N/A</v>
      </c>
      <c r="OE129" s="200" t="e">
        <f t="shared" si="838"/>
        <v>#N/A</v>
      </c>
      <c r="OF129" s="200">
        <f t="shared" si="839"/>
        <v>0</v>
      </c>
      <c r="OG129" s="200">
        <f t="shared" si="840"/>
        <v>0</v>
      </c>
      <c r="OH129" s="200" t="e">
        <f t="shared" si="841"/>
        <v>#N/A</v>
      </c>
      <c r="OI129" s="210">
        <f t="shared" si="842"/>
        <v>0</v>
      </c>
      <c r="OJ129" s="202">
        <f t="shared" si="843"/>
        <v>0</v>
      </c>
      <c r="OM129" s="230"/>
      <c r="ON129" s="171"/>
      <c r="OO129" s="227"/>
      <c r="OP129" s="228"/>
      <c r="OQ129" s="207"/>
      <c r="OR129" s="229"/>
      <c r="OS129" s="209"/>
      <c r="OT129" s="209" t="e">
        <f t="shared" si="844"/>
        <v>#N/A</v>
      </c>
      <c r="OU129" s="199" t="e">
        <f t="shared" si="845"/>
        <v>#N/A</v>
      </c>
      <c r="OV129" s="200" t="e">
        <f t="shared" si="846"/>
        <v>#N/A</v>
      </c>
      <c r="OW129" s="200">
        <f t="shared" si="847"/>
        <v>0</v>
      </c>
      <c r="OX129" s="200">
        <f t="shared" si="848"/>
        <v>0</v>
      </c>
      <c r="OY129" s="200" t="e">
        <f t="shared" si="849"/>
        <v>#N/A</v>
      </c>
      <c r="OZ129" s="210">
        <f t="shared" si="850"/>
        <v>0</v>
      </c>
      <c r="PA129" s="202">
        <f t="shared" si="851"/>
        <v>0</v>
      </c>
      <c r="PD129" s="230"/>
      <c r="PE129" s="171"/>
      <c r="PF129" s="227"/>
      <c r="PG129" s="228"/>
      <c r="PH129" s="207"/>
      <c r="PI129" s="229"/>
      <c r="PJ129" s="209"/>
      <c r="PK129" s="209" t="e">
        <f t="shared" si="852"/>
        <v>#N/A</v>
      </c>
      <c r="PL129" s="199" t="e">
        <f t="shared" si="853"/>
        <v>#N/A</v>
      </c>
      <c r="PM129" s="200" t="e">
        <f t="shared" si="854"/>
        <v>#N/A</v>
      </c>
      <c r="PN129" s="200">
        <f t="shared" si="855"/>
        <v>0</v>
      </c>
      <c r="PO129" s="200">
        <f t="shared" si="856"/>
        <v>0</v>
      </c>
      <c r="PP129" s="200" t="e">
        <f t="shared" si="857"/>
        <v>#N/A</v>
      </c>
      <c r="PQ129" s="210">
        <f t="shared" si="858"/>
        <v>0</v>
      </c>
      <c r="PR129" s="202">
        <f t="shared" si="859"/>
        <v>0</v>
      </c>
      <c r="PU129" s="230"/>
      <c r="PV129" s="171"/>
      <c r="PW129" s="227"/>
      <c r="PX129" s="228"/>
      <c r="PY129" s="207"/>
      <c r="PZ129" s="229"/>
      <c r="QA129" s="209"/>
      <c r="QB129" s="209" t="e">
        <f t="shared" si="860"/>
        <v>#N/A</v>
      </c>
      <c r="QC129" s="199" t="e">
        <f t="shared" si="861"/>
        <v>#N/A</v>
      </c>
      <c r="QD129" s="200" t="e">
        <f t="shared" si="862"/>
        <v>#N/A</v>
      </c>
      <c r="QE129" s="200">
        <f t="shared" si="863"/>
        <v>0</v>
      </c>
      <c r="QF129" s="200">
        <f t="shared" si="864"/>
        <v>0</v>
      </c>
      <c r="QG129" s="200" t="e">
        <f t="shared" si="865"/>
        <v>#N/A</v>
      </c>
      <c r="QH129" s="210">
        <f t="shared" si="866"/>
        <v>0</v>
      </c>
      <c r="QI129" s="202">
        <f t="shared" si="867"/>
        <v>0</v>
      </c>
      <c r="QL129" s="230"/>
      <c r="QM129" s="171"/>
      <c r="QN129" s="227"/>
      <c r="QO129" s="228"/>
      <c r="QP129" s="207"/>
      <c r="QQ129" s="229"/>
      <c r="QR129" s="209"/>
      <c r="QS129" s="209" t="e">
        <f t="shared" si="868"/>
        <v>#N/A</v>
      </c>
      <c r="QT129" s="199" t="e">
        <f t="shared" si="869"/>
        <v>#N/A</v>
      </c>
      <c r="QU129" s="200" t="e">
        <f t="shared" si="870"/>
        <v>#N/A</v>
      </c>
      <c r="QV129" s="200">
        <f t="shared" si="871"/>
        <v>0</v>
      </c>
      <c r="QW129" s="200">
        <f t="shared" si="872"/>
        <v>0</v>
      </c>
      <c r="QX129" s="200" t="e">
        <f t="shared" si="873"/>
        <v>#N/A</v>
      </c>
      <c r="QY129" s="210">
        <f t="shared" si="874"/>
        <v>0</v>
      </c>
      <c r="QZ129" s="202">
        <f t="shared" si="875"/>
        <v>0</v>
      </c>
      <c r="RC129" s="230"/>
      <c r="RD129" s="171"/>
      <c r="RE129" s="227"/>
      <c r="RF129" s="228"/>
      <c r="RG129" s="207"/>
      <c r="RH129" s="229"/>
      <c r="RI129" s="209"/>
      <c r="RJ129" s="209" t="e">
        <f t="shared" si="876"/>
        <v>#N/A</v>
      </c>
      <c r="RK129" s="199" t="e">
        <f t="shared" si="877"/>
        <v>#N/A</v>
      </c>
      <c r="RL129" s="200" t="e">
        <f t="shared" si="878"/>
        <v>#N/A</v>
      </c>
      <c r="RM129" s="200">
        <f t="shared" si="879"/>
        <v>0</v>
      </c>
      <c r="RN129" s="200">
        <f t="shared" si="880"/>
        <v>0</v>
      </c>
      <c r="RO129" s="200" t="e">
        <f t="shared" si="881"/>
        <v>#N/A</v>
      </c>
      <c r="RP129" s="210">
        <f t="shared" si="882"/>
        <v>0</v>
      </c>
      <c r="RQ129" s="202">
        <f t="shared" si="883"/>
        <v>0</v>
      </c>
      <c r="RT129" s="230"/>
      <c r="RU129" s="171"/>
      <c r="RV129" s="227"/>
      <c r="RW129" s="228"/>
      <c r="RX129" s="207"/>
      <c r="RY129" s="229"/>
      <c r="RZ129" s="209"/>
      <c r="SA129" s="209" t="e">
        <f t="shared" si="884"/>
        <v>#N/A</v>
      </c>
      <c r="SB129" s="199" t="e">
        <f t="shared" si="885"/>
        <v>#N/A</v>
      </c>
      <c r="SC129" s="200" t="e">
        <f t="shared" si="886"/>
        <v>#N/A</v>
      </c>
      <c r="SD129" s="200">
        <f t="shared" si="887"/>
        <v>0</v>
      </c>
      <c r="SE129" s="200">
        <f t="shared" si="888"/>
        <v>0</v>
      </c>
      <c r="SF129" s="200" t="e">
        <f t="shared" si="889"/>
        <v>#N/A</v>
      </c>
      <c r="SG129" s="210">
        <f t="shared" si="890"/>
        <v>0</v>
      </c>
      <c r="SH129" s="202">
        <f t="shared" si="891"/>
        <v>0</v>
      </c>
      <c r="SK129" s="230"/>
      <c r="SL129" s="171"/>
      <c r="SM129" s="227"/>
      <c r="SN129" s="228"/>
      <c r="SO129" s="207"/>
      <c r="SP129" s="229"/>
      <c r="SQ129" s="209"/>
      <c r="SR129" s="209" t="e">
        <f t="shared" si="892"/>
        <v>#N/A</v>
      </c>
      <c r="SS129" s="199" t="e">
        <f t="shared" si="893"/>
        <v>#N/A</v>
      </c>
      <c r="ST129" s="200" t="e">
        <f t="shared" si="894"/>
        <v>#N/A</v>
      </c>
      <c r="SU129" s="200">
        <f t="shared" si="895"/>
        <v>0</v>
      </c>
      <c r="SV129" s="200">
        <f t="shared" si="896"/>
        <v>0</v>
      </c>
      <c r="SW129" s="200" t="e">
        <f t="shared" si="897"/>
        <v>#N/A</v>
      </c>
      <c r="SX129" s="210">
        <f t="shared" si="898"/>
        <v>0</v>
      </c>
      <c r="SY129" s="202">
        <f t="shared" si="899"/>
        <v>0</v>
      </c>
    </row>
    <row r="130" spans="1:519" ht="91.5" customHeight="1" thickTop="1" thickBot="1">
      <c r="B130" s="203" t="s">
        <v>215</v>
      </c>
      <c r="C130" s="230" t="s">
        <v>370</v>
      </c>
      <c r="D130" s="171" t="s">
        <v>371</v>
      </c>
      <c r="E130" s="263" t="s">
        <v>144</v>
      </c>
      <c r="F130" s="257">
        <v>1</v>
      </c>
      <c r="G130" s="207">
        <v>0</v>
      </c>
      <c r="H130" s="229">
        <f t="shared" si="1411"/>
        <v>0</v>
      </c>
      <c r="I130" s="646"/>
      <c r="L130" s="375" t="s">
        <v>215</v>
      </c>
      <c r="M130" s="403" t="s">
        <v>370</v>
      </c>
      <c r="N130" s="415" t="s">
        <v>371</v>
      </c>
      <c r="O130" s="441" t="s">
        <v>144</v>
      </c>
      <c r="P130" s="434">
        <v>1</v>
      </c>
      <c r="Q130" s="380">
        <v>25000</v>
      </c>
      <c r="R130" s="402">
        <f t="shared" si="1412"/>
        <v>25000</v>
      </c>
      <c r="S130" s="162">
        <f t="shared" si="1413"/>
        <v>1</v>
      </c>
      <c r="T130" s="190">
        <f t="shared" si="756"/>
        <v>1</v>
      </c>
      <c r="U130" s="190">
        <f t="shared" si="763"/>
        <v>1</v>
      </c>
      <c r="V130" s="190">
        <f t="shared" si="757"/>
        <v>1</v>
      </c>
      <c r="W130" s="190">
        <f t="shared" si="758"/>
        <v>1</v>
      </c>
      <c r="X130" s="200">
        <f t="shared" si="759"/>
        <v>1</v>
      </c>
      <c r="Y130" s="210">
        <f t="shared" si="760"/>
        <v>25000</v>
      </c>
      <c r="Z130" s="202">
        <f t="shared" si="761"/>
        <v>0</v>
      </c>
      <c r="AA130" s="185"/>
      <c r="AB130" s="185"/>
      <c r="AC130" s="375" t="s">
        <v>215</v>
      </c>
      <c r="AD130" s="403" t="s">
        <v>370</v>
      </c>
      <c r="AE130" s="415" t="s">
        <v>371</v>
      </c>
      <c r="AF130" s="441" t="s">
        <v>144</v>
      </c>
      <c r="AG130" s="434">
        <v>1</v>
      </c>
      <c r="AH130" s="380">
        <v>36105</v>
      </c>
      <c r="AI130" s="402">
        <f t="shared" si="1414"/>
        <v>36105</v>
      </c>
      <c r="AJ130" s="162">
        <f t="shared" si="1415"/>
        <v>1</v>
      </c>
      <c r="AK130" s="190">
        <f t="shared" si="1416"/>
        <v>1</v>
      </c>
      <c r="AL130" s="190">
        <f t="shared" si="1417"/>
        <v>1</v>
      </c>
      <c r="AM130" s="190">
        <f t="shared" si="1418"/>
        <v>1</v>
      </c>
      <c r="AN130" s="190">
        <f t="shared" si="1419"/>
        <v>1</v>
      </c>
      <c r="AO130" s="200">
        <f t="shared" si="1420"/>
        <v>1</v>
      </c>
      <c r="AP130" s="210">
        <f t="shared" si="1421"/>
        <v>36105</v>
      </c>
      <c r="AQ130" s="202">
        <f t="shared" si="1422"/>
        <v>0</v>
      </c>
      <c r="AR130" s="185"/>
      <c r="AS130" s="185"/>
      <c r="AT130" s="461" t="s">
        <v>215</v>
      </c>
      <c r="AU130" s="478" t="s">
        <v>370</v>
      </c>
      <c r="AV130" s="171" t="s">
        <v>371</v>
      </c>
      <c r="AW130" s="492" t="s">
        <v>144</v>
      </c>
      <c r="AX130" s="493">
        <v>1</v>
      </c>
      <c r="AY130" s="455">
        <v>28500</v>
      </c>
      <c r="AZ130" s="466">
        <f t="shared" si="1423"/>
        <v>28500</v>
      </c>
      <c r="BA130" s="162">
        <f t="shared" si="1424"/>
        <v>1</v>
      </c>
      <c r="BB130" s="190">
        <f t="shared" si="1425"/>
        <v>1</v>
      </c>
      <c r="BC130" s="190">
        <f t="shared" si="1426"/>
        <v>1</v>
      </c>
      <c r="BD130" s="190">
        <f t="shared" si="1427"/>
        <v>1</v>
      </c>
      <c r="BE130" s="190">
        <f t="shared" si="1428"/>
        <v>1</v>
      </c>
      <c r="BF130" s="200">
        <f t="shared" si="1429"/>
        <v>1</v>
      </c>
      <c r="BG130" s="210">
        <f t="shared" si="1430"/>
        <v>28500</v>
      </c>
      <c r="BH130" s="202">
        <f t="shared" si="1431"/>
        <v>0</v>
      </c>
      <c r="BK130" s="461" t="s">
        <v>215</v>
      </c>
      <c r="BL130" s="538" t="s">
        <v>370</v>
      </c>
      <c r="BM130" s="545" t="s">
        <v>371</v>
      </c>
      <c r="BN130" s="562" t="s">
        <v>144</v>
      </c>
      <c r="BO130" s="559">
        <v>1</v>
      </c>
      <c r="BP130" s="380">
        <v>19557.3</v>
      </c>
      <c r="BQ130" s="537">
        <f t="shared" si="1432"/>
        <v>19557.3</v>
      </c>
      <c r="BR130" s="162">
        <f t="shared" si="1433"/>
        <v>1</v>
      </c>
      <c r="BS130" s="190">
        <f t="shared" si="1434"/>
        <v>1</v>
      </c>
      <c r="BT130" s="190">
        <f t="shared" si="1435"/>
        <v>1</v>
      </c>
      <c r="BU130" s="190">
        <f t="shared" si="1436"/>
        <v>1</v>
      </c>
      <c r="BV130" s="190">
        <f t="shared" si="1437"/>
        <v>1</v>
      </c>
      <c r="BW130" s="200">
        <f t="shared" si="1438"/>
        <v>1</v>
      </c>
      <c r="BX130" s="210">
        <f t="shared" si="1439"/>
        <v>19557</v>
      </c>
      <c r="BY130" s="202">
        <f t="shared" si="1440"/>
        <v>0.2999999999992724</v>
      </c>
      <c r="CB130" s="461" t="s">
        <v>215</v>
      </c>
      <c r="CC130" s="538" t="s">
        <v>370</v>
      </c>
      <c r="CD130" s="545" t="s">
        <v>371</v>
      </c>
      <c r="CE130" s="562" t="s">
        <v>144</v>
      </c>
      <c r="CF130" s="559">
        <v>1</v>
      </c>
      <c r="CG130" s="380">
        <v>30000</v>
      </c>
      <c r="CH130" s="537">
        <f t="shared" si="1441"/>
        <v>30000</v>
      </c>
      <c r="CI130" s="162">
        <f t="shared" si="1442"/>
        <v>1</v>
      </c>
      <c r="CJ130" s="190">
        <f t="shared" si="1443"/>
        <v>1</v>
      </c>
      <c r="CK130" s="190">
        <f t="shared" si="1444"/>
        <v>1</v>
      </c>
      <c r="CL130" s="190">
        <f t="shared" si="1445"/>
        <v>1</v>
      </c>
      <c r="CM130" s="190">
        <f t="shared" si="1446"/>
        <v>1</v>
      </c>
      <c r="CN130" s="200">
        <f t="shared" si="1447"/>
        <v>1</v>
      </c>
      <c r="CO130" s="210">
        <f t="shared" si="1448"/>
        <v>30000</v>
      </c>
      <c r="CP130" s="202">
        <f t="shared" si="1449"/>
        <v>0</v>
      </c>
      <c r="CS130" s="461" t="s">
        <v>215</v>
      </c>
      <c r="CT130" s="538" t="s">
        <v>370</v>
      </c>
      <c r="CU130" s="545" t="s">
        <v>371</v>
      </c>
      <c r="CV130" s="562" t="s">
        <v>144</v>
      </c>
      <c r="CW130" s="559">
        <v>1</v>
      </c>
      <c r="CX130" s="565">
        <v>24592</v>
      </c>
      <c r="CY130" s="537">
        <f t="shared" si="1450"/>
        <v>24592</v>
      </c>
      <c r="CZ130" s="162">
        <f t="shared" si="1451"/>
        <v>1</v>
      </c>
      <c r="DA130" s="190">
        <f t="shared" si="1452"/>
        <v>1</v>
      </c>
      <c r="DB130" s="190">
        <f t="shared" si="1453"/>
        <v>1</v>
      </c>
      <c r="DC130" s="190">
        <f t="shared" si="1454"/>
        <v>1</v>
      </c>
      <c r="DD130" s="190">
        <f t="shared" si="1455"/>
        <v>1</v>
      </c>
      <c r="DE130" s="200">
        <f t="shared" si="1456"/>
        <v>1</v>
      </c>
      <c r="DF130" s="210">
        <f t="shared" si="1457"/>
        <v>24592</v>
      </c>
      <c r="DG130" s="202">
        <f t="shared" si="1458"/>
        <v>0</v>
      </c>
      <c r="DJ130" s="461" t="s">
        <v>215</v>
      </c>
      <c r="DK130" s="538" t="s">
        <v>370</v>
      </c>
      <c r="DL130" s="545" t="s">
        <v>371</v>
      </c>
      <c r="DM130" s="562" t="s">
        <v>144</v>
      </c>
      <c r="DN130" s="559">
        <v>1</v>
      </c>
      <c r="DO130" s="380">
        <v>19947.875999999997</v>
      </c>
      <c r="DP130" s="537">
        <f t="shared" si="1459"/>
        <v>19947.875999999997</v>
      </c>
      <c r="DQ130" s="162">
        <f t="shared" si="1460"/>
        <v>1</v>
      </c>
      <c r="DR130" s="190">
        <f t="shared" si="1461"/>
        <v>1</v>
      </c>
      <c r="DS130" s="190">
        <f t="shared" si="1462"/>
        <v>1</v>
      </c>
      <c r="DT130" s="190">
        <f t="shared" si="1463"/>
        <v>1</v>
      </c>
      <c r="DU130" s="190">
        <f t="shared" si="1464"/>
        <v>1</v>
      </c>
      <c r="DV130" s="200">
        <f t="shared" si="1465"/>
        <v>1</v>
      </c>
      <c r="DW130" s="210">
        <f t="shared" si="1466"/>
        <v>19948</v>
      </c>
      <c r="DX130" s="202">
        <f t="shared" si="1467"/>
        <v>-0.12400000000343425</v>
      </c>
      <c r="EA130" s="461" t="s">
        <v>215</v>
      </c>
      <c r="EB130" s="538" t="s">
        <v>370</v>
      </c>
      <c r="EC130" s="545" t="s">
        <v>371</v>
      </c>
      <c r="ED130" s="562" t="s">
        <v>144</v>
      </c>
      <c r="EE130" s="559">
        <v>1</v>
      </c>
      <c r="EF130" s="380">
        <v>12350</v>
      </c>
      <c r="EG130" s="381">
        <f t="shared" si="762"/>
        <v>12350</v>
      </c>
      <c r="EH130" s="162">
        <f t="shared" si="1468"/>
        <v>1</v>
      </c>
      <c r="EI130" s="190">
        <f t="shared" si="1469"/>
        <v>1</v>
      </c>
      <c r="EJ130" s="190">
        <f t="shared" si="1470"/>
        <v>1</v>
      </c>
      <c r="EK130" s="190">
        <f t="shared" si="1471"/>
        <v>1</v>
      </c>
      <c r="EL130" s="190">
        <f t="shared" si="1472"/>
        <v>1</v>
      </c>
      <c r="EM130" s="200">
        <f t="shared" si="1473"/>
        <v>1</v>
      </c>
      <c r="EN130" s="210">
        <f t="shared" si="1474"/>
        <v>12350</v>
      </c>
      <c r="EO130" s="202">
        <f t="shared" si="1475"/>
        <v>0</v>
      </c>
      <c r="ER130" s="461" t="s">
        <v>215</v>
      </c>
      <c r="ES130" s="538" t="s">
        <v>370</v>
      </c>
      <c r="ET130" s="545" t="s">
        <v>371</v>
      </c>
      <c r="EU130" s="562" t="s">
        <v>144</v>
      </c>
      <c r="EV130" s="559">
        <v>1</v>
      </c>
      <c r="EW130" s="380">
        <v>19460</v>
      </c>
      <c r="EX130" s="537">
        <f t="shared" si="1476"/>
        <v>19460</v>
      </c>
      <c r="EY130" s="162">
        <f t="shared" si="1477"/>
        <v>1</v>
      </c>
      <c r="EZ130" s="190">
        <f t="shared" si="1478"/>
        <v>1</v>
      </c>
      <c r="FA130" s="190">
        <f t="shared" si="1479"/>
        <v>1</v>
      </c>
      <c r="FB130" s="190">
        <f t="shared" si="1480"/>
        <v>1</v>
      </c>
      <c r="FC130" s="190">
        <f t="shared" si="1481"/>
        <v>1</v>
      </c>
      <c r="FD130" s="200">
        <f t="shared" si="1482"/>
        <v>1</v>
      </c>
      <c r="FE130" s="210">
        <f t="shared" si="1483"/>
        <v>19460</v>
      </c>
      <c r="FF130" s="202">
        <f t="shared" si="1484"/>
        <v>0</v>
      </c>
      <c r="FI130" s="461" t="s">
        <v>215</v>
      </c>
      <c r="FJ130" s="538" t="s">
        <v>370</v>
      </c>
      <c r="FK130" s="545" t="s">
        <v>371</v>
      </c>
      <c r="FL130" s="562" t="s">
        <v>144</v>
      </c>
      <c r="FM130" s="559">
        <v>1</v>
      </c>
      <c r="FN130" s="380">
        <v>15612</v>
      </c>
      <c r="FO130" s="537">
        <f t="shared" si="1485"/>
        <v>15612</v>
      </c>
      <c r="FP130" s="162">
        <f t="shared" si="1486"/>
        <v>1</v>
      </c>
      <c r="FQ130" s="190">
        <f t="shared" si="1487"/>
        <v>1</v>
      </c>
      <c r="FR130" s="190">
        <f t="shared" si="1488"/>
        <v>1</v>
      </c>
      <c r="FS130" s="190">
        <f t="shared" si="1489"/>
        <v>1</v>
      </c>
      <c r="FT130" s="190">
        <f t="shared" si="1490"/>
        <v>1</v>
      </c>
      <c r="FU130" s="200">
        <f t="shared" si="1491"/>
        <v>1</v>
      </c>
      <c r="FV130" s="210">
        <f t="shared" si="1492"/>
        <v>15612</v>
      </c>
      <c r="FW130" s="202">
        <f t="shared" si="1493"/>
        <v>0</v>
      </c>
      <c r="FZ130" s="461" t="s">
        <v>215</v>
      </c>
      <c r="GA130" s="538" t="s">
        <v>370</v>
      </c>
      <c r="GB130" s="545" t="s">
        <v>371</v>
      </c>
      <c r="GC130" s="562" t="s">
        <v>144</v>
      </c>
      <c r="GD130" s="559">
        <v>1</v>
      </c>
      <c r="GE130" s="582">
        <v>23400</v>
      </c>
      <c r="GF130" s="537">
        <f t="shared" si="1494"/>
        <v>23400</v>
      </c>
      <c r="GG130" s="162">
        <f t="shared" si="1495"/>
        <v>1</v>
      </c>
      <c r="GH130" s="190">
        <f t="shared" si="1496"/>
        <v>1</v>
      </c>
      <c r="GI130" s="190">
        <f t="shared" si="1497"/>
        <v>1</v>
      </c>
      <c r="GJ130" s="190">
        <f t="shared" si="1498"/>
        <v>1</v>
      </c>
      <c r="GK130" s="190">
        <f t="shared" si="1499"/>
        <v>1</v>
      </c>
      <c r="GL130" s="200">
        <f t="shared" si="1500"/>
        <v>1</v>
      </c>
      <c r="GM130" s="210">
        <f t="shared" si="1501"/>
        <v>23400</v>
      </c>
      <c r="GN130" s="202">
        <f t="shared" si="1502"/>
        <v>0</v>
      </c>
      <c r="GQ130" s="461" t="s">
        <v>215</v>
      </c>
      <c r="GR130" s="538" t="s">
        <v>370</v>
      </c>
      <c r="GS130" s="545" t="s">
        <v>371</v>
      </c>
      <c r="GT130" s="562" t="s">
        <v>144</v>
      </c>
      <c r="GU130" s="559">
        <v>1</v>
      </c>
      <c r="GV130" s="380">
        <v>10000</v>
      </c>
      <c r="GW130" s="537">
        <f t="shared" si="1503"/>
        <v>10000</v>
      </c>
      <c r="GX130" s="162">
        <f t="shared" si="1504"/>
        <v>1</v>
      </c>
      <c r="GY130" s="190">
        <f t="shared" si="1505"/>
        <v>1</v>
      </c>
      <c r="GZ130" s="190">
        <f t="shared" si="1506"/>
        <v>1</v>
      </c>
      <c r="HA130" s="190">
        <f t="shared" si="1507"/>
        <v>1</v>
      </c>
      <c r="HB130" s="190">
        <f t="shared" si="1508"/>
        <v>1</v>
      </c>
      <c r="HC130" s="200">
        <f t="shared" si="1509"/>
        <v>1</v>
      </c>
      <c r="HD130" s="210">
        <f t="shared" si="1510"/>
        <v>10000</v>
      </c>
      <c r="HE130" s="202">
        <f t="shared" si="1511"/>
        <v>0</v>
      </c>
      <c r="HH130" s="461" t="s">
        <v>215</v>
      </c>
      <c r="HI130" s="538" t="s">
        <v>370</v>
      </c>
      <c r="HJ130" s="563" t="s">
        <v>371</v>
      </c>
      <c r="HK130" s="562" t="s">
        <v>144</v>
      </c>
      <c r="HL130" s="559">
        <v>1</v>
      </c>
      <c r="HM130" s="380">
        <v>7979.9999999999991</v>
      </c>
      <c r="HN130" s="537">
        <f t="shared" si="1512"/>
        <v>7979.9999999999991</v>
      </c>
      <c r="HO130" s="162">
        <f t="shared" si="1513"/>
        <v>1</v>
      </c>
      <c r="HP130" s="190">
        <f t="shared" si="1514"/>
        <v>1</v>
      </c>
      <c r="HQ130" s="190">
        <f t="shared" si="1515"/>
        <v>1</v>
      </c>
      <c r="HR130" s="190">
        <f t="shared" si="1516"/>
        <v>1</v>
      </c>
      <c r="HS130" s="190">
        <f t="shared" si="1517"/>
        <v>1</v>
      </c>
      <c r="HT130" s="200">
        <f t="shared" si="1518"/>
        <v>1</v>
      </c>
      <c r="HU130" s="210">
        <f t="shared" si="1519"/>
        <v>7980</v>
      </c>
      <c r="HV130" s="202">
        <f t="shared" si="1520"/>
        <v>0</v>
      </c>
      <c r="HY130" s="230"/>
      <c r="HZ130" s="171"/>
      <c r="IA130" s="231"/>
      <c r="IB130" s="228"/>
      <c r="IC130" s="207"/>
      <c r="ID130" s="261"/>
      <c r="IE130" s="209"/>
      <c r="IF130" s="209" t="e">
        <f t="shared" si="764"/>
        <v>#N/A</v>
      </c>
      <c r="IG130" s="199" t="e">
        <f t="shared" si="765"/>
        <v>#N/A</v>
      </c>
      <c r="IH130" s="200" t="e">
        <f t="shared" si="766"/>
        <v>#N/A</v>
      </c>
      <c r="II130" s="200">
        <f t="shared" si="767"/>
        <v>0</v>
      </c>
      <c r="IJ130" s="200">
        <f t="shared" si="768"/>
        <v>0</v>
      </c>
      <c r="IK130" s="200" t="e">
        <f t="shared" si="769"/>
        <v>#N/A</v>
      </c>
      <c r="IL130" s="210">
        <f t="shared" si="770"/>
        <v>0</v>
      </c>
      <c r="IM130" s="202">
        <f t="shared" si="771"/>
        <v>0</v>
      </c>
      <c r="IP130" s="230"/>
      <c r="IQ130" s="171"/>
      <c r="IR130" s="231"/>
      <c r="IS130" s="228"/>
      <c r="IT130" s="207"/>
      <c r="IU130" s="261"/>
      <c r="IV130" s="209"/>
      <c r="IW130" s="209" t="e">
        <f t="shared" si="772"/>
        <v>#N/A</v>
      </c>
      <c r="IX130" s="199" t="e">
        <f t="shared" si="773"/>
        <v>#N/A</v>
      </c>
      <c r="IY130" s="200" t="e">
        <f t="shared" si="774"/>
        <v>#N/A</v>
      </c>
      <c r="IZ130" s="200">
        <f t="shared" si="775"/>
        <v>0</v>
      </c>
      <c r="JA130" s="200">
        <f t="shared" si="776"/>
        <v>0</v>
      </c>
      <c r="JB130" s="200" t="e">
        <f t="shared" si="777"/>
        <v>#N/A</v>
      </c>
      <c r="JC130" s="210">
        <f t="shared" si="778"/>
        <v>0</v>
      </c>
      <c r="JD130" s="202">
        <f t="shared" si="779"/>
        <v>0</v>
      </c>
      <c r="JG130" s="230"/>
      <c r="JH130" s="171"/>
      <c r="JI130" s="231"/>
      <c r="JJ130" s="228"/>
      <c r="JK130" s="207"/>
      <c r="JL130" s="261"/>
      <c r="JM130" s="209"/>
      <c r="JN130" s="209" t="e">
        <f t="shared" si="780"/>
        <v>#N/A</v>
      </c>
      <c r="JO130" s="199" t="e">
        <f t="shared" si="781"/>
        <v>#N/A</v>
      </c>
      <c r="JP130" s="200" t="e">
        <f t="shared" si="782"/>
        <v>#N/A</v>
      </c>
      <c r="JQ130" s="200">
        <f t="shared" si="783"/>
        <v>0</v>
      </c>
      <c r="JR130" s="200">
        <f t="shared" si="784"/>
        <v>0</v>
      </c>
      <c r="JS130" s="200" t="e">
        <f t="shared" si="785"/>
        <v>#N/A</v>
      </c>
      <c r="JT130" s="210">
        <f t="shared" si="786"/>
        <v>0</v>
      </c>
      <c r="JU130" s="202">
        <f t="shared" si="787"/>
        <v>0</v>
      </c>
      <c r="JX130" s="230"/>
      <c r="JY130" s="171"/>
      <c r="JZ130" s="231"/>
      <c r="KA130" s="228"/>
      <c r="KB130" s="207"/>
      <c r="KC130" s="261"/>
      <c r="KD130" s="209"/>
      <c r="KE130" s="209" t="e">
        <f t="shared" si="788"/>
        <v>#N/A</v>
      </c>
      <c r="KF130" s="199" t="e">
        <f t="shared" si="789"/>
        <v>#N/A</v>
      </c>
      <c r="KG130" s="200" t="e">
        <f t="shared" si="790"/>
        <v>#N/A</v>
      </c>
      <c r="KH130" s="200">
        <f t="shared" si="791"/>
        <v>0</v>
      </c>
      <c r="KI130" s="200">
        <f t="shared" si="792"/>
        <v>0</v>
      </c>
      <c r="KJ130" s="200" t="e">
        <f t="shared" si="793"/>
        <v>#N/A</v>
      </c>
      <c r="KK130" s="210">
        <f t="shared" si="794"/>
        <v>0</v>
      </c>
      <c r="KL130" s="202">
        <f t="shared" si="795"/>
        <v>0</v>
      </c>
      <c r="KO130" s="230"/>
      <c r="KP130" s="171"/>
      <c r="KQ130" s="231"/>
      <c r="KR130" s="228"/>
      <c r="KS130" s="207"/>
      <c r="KT130" s="261"/>
      <c r="KU130" s="209"/>
      <c r="KV130" s="209" t="e">
        <f t="shared" si="796"/>
        <v>#N/A</v>
      </c>
      <c r="KW130" s="199" t="e">
        <f t="shared" si="797"/>
        <v>#N/A</v>
      </c>
      <c r="KX130" s="200" t="e">
        <f t="shared" si="798"/>
        <v>#N/A</v>
      </c>
      <c r="KY130" s="200">
        <f t="shared" si="799"/>
        <v>0</v>
      </c>
      <c r="KZ130" s="200">
        <f t="shared" si="800"/>
        <v>0</v>
      </c>
      <c r="LA130" s="200" t="e">
        <f t="shared" si="801"/>
        <v>#N/A</v>
      </c>
      <c r="LB130" s="210">
        <f t="shared" si="802"/>
        <v>0</v>
      </c>
      <c r="LC130" s="202">
        <f t="shared" si="803"/>
        <v>0</v>
      </c>
      <c r="LF130" s="230"/>
      <c r="LG130" s="171"/>
      <c r="LH130" s="231"/>
      <c r="LI130" s="228"/>
      <c r="LJ130" s="207"/>
      <c r="LK130" s="261"/>
      <c r="LL130" s="209"/>
      <c r="LM130" s="209" t="e">
        <f t="shared" si="804"/>
        <v>#N/A</v>
      </c>
      <c r="LN130" s="199" t="e">
        <f t="shared" si="805"/>
        <v>#N/A</v>
      </c>
      <c r="LO130" s="200" t="e">
        <f t="shared" si="806"/>
        <v>#N/A</v>
      </c>
      <c r="LP130" s="200">
        <f t="shared" si="807"/>
        <v>0</v>
      </c>
      <c r="LQ130" s="200">
        <f t="shared" si="808"/>
        <v>0</v>
      </c>
      <c r="LR130" s="200" t="e">
        <f t="shared" si="809"/>
        <v>#N/A</v>
      </c>
      <c r="LS130" s="210">
        <f t="shared" si="810"/>
        <v>0</v>
      </c>
      <c r="LT130" s="202">
        <f t="shared" si="811"/>
        <v>0</v>
      </c>
      <c r="LW130" s="230"/>
      <c r="LX130" s="171"/>
      <c r="LY130" s="231"/>
      <c r="LZ130" s="228"/>
      <c r="MA130" s="207"/>
      <c r="MB130" s="261"/>
      <c r="MC130" s="209"/>
      <c r="MD130" s="209" t="e">
        <f t="shared" si="812"/>
        <v>#N/A</v>
      </c>
      <c r="ME130" s="199" t="e">
        <f t="shared" si="813"/>
        <v>#N/A</v>
      </c>
      <c r="MF130" s="200" t="e">
        <f t="shared" si="814"/>
        <v>#N/A</v>
      </c>
      <c r="MG130" s="200">
        <f t="shared" si="815"/>
        <v>0</v>
      </c>
      <c r="MH130" s="200">
        <f t="shared" si="816"/>
        <v>0</v>
      </c>
      <c r="MI130" s="200" t="e">
        <f t="shared" si="817"/>
        <v>#N/A</v>
      </c>
      <c r="MJ130" s="210">
        <f t="shared" si="818"/>
        <v>0</v>
      </c>
      <c r="MK130" s="202">
        <f t="shared" si="819"/>
        <v>0</v>
      </c>
      <c r="MN130" s="230"/>
      <c r="MO130" s="171"/>
      <c r="MP130" s="231"/>
      <c r="MQ130" s="228"/>
      <c r="MR130" s="207"/>
      <c r="MS130" s="261"/>
      <c r="MT130" s="209"/>
      <c r="MU130" s="209" t="e">
        <f t="shared" si="820"/>
        <v>#N/A</v>
      </c>
      <c r="MV130" s="199" t="e">
        <f t="shared" si="821"/>
        <v>#N/A</v>
      </c>
      <c r="MW130" s="200" t="e">
        <f t="shared" si="822"/>
        <v>#N/A</v>
      </c>
      <c r="MX130" s="200">
        <f t="shared" si="823"/>
        <v>0</v>
      </c>
      <c r="MY130" s="200">
        <f t="shared" si="824"/>
        <v>0</v>
      </c>
      <c r="MZ130" s="200" t="e">
        <f t="shared" si="825"/>
        <v>#N/A</v>
      </c>
      <c r="NA130" s="210">
        <f t="shared" si="826"/>
        <v>0</v>
      </c>
      <c r="NB130" s="202">
        <f t="shared" si="827"/>
        <v>0</v>
      </c>
      <c r="NE130" s="230"/>
      <c r="NF130" s="171"/>
      <c r="NG130" s="231"/>
      <c r="NH130" s="228"/>
      <c r="NI130" s="207"/>
      <c r="NJ130" s="261"/>
      <c r="NK130" s="209"/>
      <c r="NL130" s="209" t="e">
        <f t="shared" si="828"/>
        <v>#N/A</v>
      </c>
      <c r="NM130" s="199" t="e">
        <f t="shared" si="829"/>
        <v>#N/A</v>
      </c>
      <c r="NN130" s="200" t="e">
        <f t="shared" si="830"/>
        <v>#N/A</v>
      </c>
      <c r="NO130" s="200">
        <f t="shared" si="831"/>
        <v>0</v>
      </c>
      <c r="NP130" s="200">
        <f t="shared" si="832"/>
        <v>0</v>
      </c>
      <c r="NQ130" s="200" t="e">
        <f t="shared" si="833"/>
        <v>#N/A</v>
      </c>
      <c r="NR130" s="210">
        <f t="shared" si="834"/>
        <v>0</v>
      </c>
      <c r="NS130" s="202">
        <f t="shared" si="835"/>
        <v>0</v>
      </c>
      <c r="NV130" s="230"/>
      <c r="NW130" s="171"/>
      <c r="NX130" s="231"/>
      <c r="NY130" s="228"/>
      <c r="NZ130" s="207"/>
      <c r="OA130" s="261"/>
      <c r="OB130" s="209"/>
      <c r="OC130" s="209" t="e">
        <f t="shared" si="836"/>
        <v>#N/A</v>
      </c>
      <c r="OD130" s="199" t="e">
        <f t="shared" si="837"/>
        <v>#N/A</v>
      </c>
      <c r="OE130" s="200" t="e">
        <f t="shared" si="838"/>
        <v>#N/A</v>
      </c>
      <c r="OF130" s="200">
        <f t="shared" si="839"/>
        <v>0</v>
      </c>
      <c r="OG130" s="200">
        <f t="shared" si="840"/>
        <v>0</v>
      </c>
      <c r="OH130" s="200" t="e">
        <f t="shared" si="841"/>
        <v>#N/A</v>
      </c>
      <c r="OI130" s="210">
        <f t="shared" si="842"/>
        <v>0</v>
      </c>
      <c r="OJ130" s="202">
        <f t="shared" si="843"/>
        <v>0</v>
      </c>
      <c r="OM130" s="230"/>
      <c r="ON130" s="171"/>
      <c r="OO130" s="231"/>
      <c r="OP130" s="228"/>
      <c r="OQ130" s="207"/>
      <c r="OR130" s="261"/>
      <c r="OS130" s="209"/>
      <c r="OT130" s="209" t="e">
        <f t="shared" si="844"/>
        <v>#N/A</v>
      </c>
      <c r="OU130" s="199" t="e">
        <f t="shared" si="845"/>
        <v>#N/A</v>
      </c>
      <c r="OV130" s="200" t="e">
        <f t="shared" si="846"/>
        <v>#N/A</v>
      </c>
      <c r="OW130" s="200">
        <f t="shared" si="847"/>
        <v>0</v>
      </c>
      <c r="OX130" s="200">
        <f t="shared" si="848"/>
        <v>0</v>
      </c>
      <c r="OY130" s="200" t="e">
        <f t="shared" si="849"/>
        <v>#N/A</v>
      </c>
      <c r="OZ130" s="210">
        <f t="shared" si="850"/>
        <v>0</v>
      </c>
      <c r="PA130" s="202">
        <f t="shared" si="851"/>
        <v>0</v>
      </c>
      <c r="PD130" s="230"/>
      <c r="PE130" s="171"/>
      <c r="PF130" s="231"/>
      <c r="PG130" s="228"/>
      <c r="PH130" s="207"/>
      <c r="PI130" s="261"/>
      <c r="PJ130" s="209"/>
      <c r="PK130" s="209" t="e">
        <f t="shared" si="852"/>
        <v>#N/A</v>
      </c>
      <c r="PL130" s="199" t="e">
        <f t="shared" si="853"/>
        <v>#N/A</v>
      </c>
      <c r="PM130" s="200" t="e">
        <f t="shared" si="854"/>
        <v>#N/A</v>
      </c>
      <c r="PN130" s="200">
        <f t="shared" si="855"/>
        <v>0</v>
      </c>
      <c r="PO130" s="200">
        <f t="shared" si="856"/>
        <v>0</v>
      </c>
      <c r="PP130" s="200" t="e">
        <f t="shared" si="857"/>
        <v>#N/A</v>
      </c>
      <c r="PQ130" s="210">
        <f t="shared" si="858"/>
        <v>0</v>
      </c>
      <c r="PR130" s="202">
        <f t="shared" si="859"/>
        <v>0</v>
      </c>
      <c r="PU130" s="230"/>
      <c r="PV130" s="171"/>
      <c r="PW130" s="231"/>
      <c r="PX130" s="228"/>
      <c r="PY130" s="207"/>
      <c r="PZ130" s="261"/>
      <c r="QA130" s="209"/>
      <c r="QB130" s="209" t="e">
        <f t="shared" si="860"/>
        <v>#N/A</v>
      </c>
      <c r="QC130" s="199" t="e">
        <f t="shared" si="861"/>
        <v>#N/A</v>
      </c>
      <c r="QD130" s="200" t="e">
        <f t="shared" si="862"/>
        <v>#N/A</v>
      </c>
      <c r="QE130" s="200">
        <f t="shared" si="863"/>
        <v>0</v>
      </c>
      <c r="QF130" s="200">
        <f t="shared" si="864"/>
        <v>0</v>
      </c>
      <c r="QG130" s="200" t="e">
        <f t="shared" si="865"/>
        <v>#N/A</v>
      </c>
      <c r="QH130" s="210">
        <f t="shared" si="866"/>
        <v>0</v>
      </c>
      <c r="QI130" s="202">
        <f t="shared" si="867"/>
        <v>0</v>
      </c>
      <c r="QL130" s="230"/>
      <c r="QM130" s="171"/>
      <c r="QN130" s="231"/>
      <c r="QO130" s="228"/>
      <c r="QP130" s="207"/>
      <c r="QQ130" s="261"/>
      <c r="QR130" s="209"/>
      <c r="QS130" s="209" t="e">
        <f t="shared" si="868"/>
        <v>#N/A</v>
      </c>
      <c r="QT130" s="199" t="e">
        <f t="shared" si="869"/>
        <v>#N/A</v>
      </c>
      <c r="QU130" s="200" t="e">
        <f t="shared" si="870"/>
        <v>#N/A</v>
      </c>
      <c r="QV130" s="200">
        <f t="shared" si="871"/>
        <v>0</v>
      </c>
      <c r="QW130" s="200">
        <f t="shared" si="872"/>
        <v>0</v>
      </c>
      <c r="QX130" s="200" t="e">
        <f t="shared" si="873"/>
        <v>#N/A</v>
      </c>
      <c r="QY130" s="210">
        <f t="shared" si="874"/>
        <v>0</v>
      </c>
      <c r="QZ130" s="202">
        <f t="shared" si="875"/>
        <v>0</v>
      </c>
      <c r="RC130" s="230"/>
      <c r="RD130" s="171"/>
      <c r="RE130" s="231"/>
      <c r="RF130" s="228"/>
      <c r="RG130" s="207"/>
      <c r="RH130" s="261"/>
      <c r="RI130" s="209"/>
      <c r="RJ130" s="209" t="e">
        <f t="shared" si="876"/>
        <v>#N/A</v>
      </c>
      <c r="RK130" s="199" t="e">
        <f t="shared" si="877"/>
        <v>#N/A</v>
      </c>
      <c r="RL130" s="200" t="e">
        <f t="shared" si="878"/>
        <v>#N/A</v>
      </c>
      <c r="RM130" s="200">
        <f t="shared" si="879"/>
        <v>0</v>
      </c>
      <c r="RN130" s="200">
        <f t="shared" si="880"/>
        <v>0</v>
      </c>
      <c r="RO130" s="200" t="e">
        <f t="shared" si="881"/>
        <v>#N/A</v>
      </c>
      <c r="RP130" s="210">
        <f t="shared" si="882"/>
        <v>0</v>
      </c>
      <c r="RQ130" s="202">
        <f t="shared" si="883"/>
        <v>0</v>
      </c>
      <c r="RT130" s="230"/>
      <c r="RU130" s="171"/>
      <c r="RV130" s="231"/>
      <c r="RW130" s="228"/>
      <c r="RX130" s="207"/>
      <c r="RY130" s="261"/>
      <c r="RZ130" s="209"/>
      <c r="SA130" s="209" t="e">
        <f t="shared" si="884"/>
        <v>#N/A</v>
      </c>
      <c r="SB130" s="199" t="e">
        <f t="shared" si="885"/>
        <v>#N/A</v>
      </c>
      <c r="SC130" s="200" t="e">
        <f t="shared" si="886"/>
        <v>#N/A</v>
      </c>
      <c r="SD130" s="200">
        <f t="shared" si="887"/>
        <v>0</v>
      </c>
      <c r="SE130" s="200">
        <f t="shared" si="888"/>
        <v>0</v>
      </c>
      <c r="SF130" s="200" t="e">
        <f t="shared" si="889"/>
        <v>#N/A</v>
      </c>
      <c r="SG130" s="210">
        <f t="shared" si="890"/>
        <v>0</v>
      </c>
      <c r="SH130" s="202">
        <f t="shared" si="891"/>
        <v>0</v>
      </c>
      <c r="SK130" s="230"/>
      <c r="SL130" s="171"/>
      <c r="SM130" s="231"/>
      <c r="SN130" s="228"/>
      <c r="SO130" s="207"/>
      <c r="SP130" s="261"/>
      <c r="SQ130" s="209"/>
      <c r="SR130" s="209" t="e">
        <f t="shared" si="892"/>
        <v>#N/A</v>
      </c>
      <c r="SS130" s="199" t="e">
        <f t="shared" si="893"/>
        <v>#N/A</v>
      </c>
      <c r="ST130" s="200" t="e">
        <f t="shared" si="894"/>
        <v>#N/A</v>
      </c>
      <c r="SU130" s="200">
        <f t="shared" si="895"/>
        <v>0</v>
      </c>
      <c r="SV130" s="200">
        <f t="shared" si="896"/>
        <v>0</v>
      </c>
      <c r="SW130" s="200" t="e">
        <f t="shared" si="897"/>
        <v>#N/A</v>
      </c>
      <c r="SX130" s="210">
        <f t="shared" si="898"/>
        <v>0</v>
      </c>
      <c r="SY130" s="202">
        <f t="shared" si="899"/>
        <v>0</v>
      </c>
    </row>
    <row r="131" spans="1:519" ht="99" customHeight="1" thickTop="1" thickBot="1">
      <c r="B131" s="203" t="s">
        <v>215</v>
      </c>
      <c r="C131" s="230" t="s">
        <v>372</v>
      </c>
      <c r="D131" s="171" t="s">
        <v>373</v>
      </c>
      <c r="E131" s="231" t="s">
        <v>145</v>
      </c>
      <c r="F131" s="257">
        <v>1</v>
      </c>
      <c r="G131" s="207">
        <v>0</v>
      </c>
      <c r="H131" s="229">
        <f t="shared" si="1411"/>
        <v>0</v>
      </c>
      <c r="I131" s="646"/>
      <c r="L131" s="375" t="s">
        <v>215</v>
      </c>
      <c r="M131" s="403" t="s">
        <v>372</v>
      </c>
      <c r="N131" s="415" t="s">
        <v>373</v>
      </c>
      <c r="O131" s="404" t="s">
        <v>145</v>
      </c>
      <c r="P131" s="434">
        <v>1</v>
      </c>
      <c r="Q131" s="380">
        <v>30000</v>
      </c>
      <c r="R131" s="402">
        <f t="shared" si="1412"/>
        <v>30000</v>
      </c>
      <c r="S131" s="162">
        <f t="shared" si="1413"/>
        <v>1</v>
      </c>
      <c r="T131" s="190">
        <f t="shared" si="756"/>
        <v>1</v>
      </c>
      <c r="U131" s="190">
        <f t="shared" si="763"/>
        <v>1</v>
      </c>
      <c r="V131" s="190">
        <f t="shared" si="757"/>
        <v>1</v>
      </c>
      <c r="W131" s="190">
        <f t="shared" si="758"/>
        <v>1</v>
      </c>
      <c r="X131" s="200">
        <f t="shared" si="759"/>
        <v>1</v>
      </c>
      <c r="Y131" s="210">
        <f t="shared" si="760"/>
        <v>30000</v>
      </c>
      <c r="Z131" s="202">
        <f t="shared" si="761"/>
        <v>0</v>
      </c>
      <c r="AA131" s="185"/>
      <c r="AB131" s="185"/>
      <c r="AC131" s="375" t="s">
        <v>215</v>
      </c>
      <c r="AD131" s="403" t="s">
        <v>372</v>
      </c>
      <c r="AE131" s="415" t="s">
        <v>373</v>
      </c>
      <c r="AF131" s="404" t="s">
        <v>145</v>
      </c>
      <c r="AG131" s="434">
        <v>1</v>
      </c>
      <c r="AH131" s="380">
        <v>61628</v>
      </c>
      <c r="AI131" s="402">
        <f t="shared" si="1414"/>
        <v>61628</v>
      </c>
      <c r="AJ131" s="162">
        <f t="shared" si="1415"/>
        <v>1</v>
      </c>
      <c r="AK131" s="190">
        <f t="shared" si="1416"/>
        <v>1</v>
      </c>
      <c r="AL131" s="190">
        <f t="shared" si="1417"/>
        <v>1</v>
      </c>
      <c r="AM131" s="190">
        <f t="shared" si="1418"/>
        <v>1</v>
      </c>
      <c r="AN131" s="190">
        <f t="shared" si="1419"/>
        <v>1</v>
      </c>
      <c r="AO131" s="200">
        <f t="shared" si="1420"/>
        <v>1</v>
      </c>
      <c r="AP131" s="210">
        <f t="shared" si="1421"/>
        <v>61628</v>
      </c>
      <c r="AQ131" s="202">
        <f t="shared" si="1422"/>
        <v>0</v>
      </c>
      <c r="AR131" s="185"/>
      <c r="AS131" s="185"/>
      <c r="AT131" s="461" t="s">
        <v>215</v>
      </c>
      <c r="AU131" s="478" t="s">
        <v>372</v>
      </c>
      <c r="AV131" s="171" t="s">
        <v>373</v>
      </c>
      <c r="AW131" s="479" t="s">
        <v>145</v>
      </c>
      <c r="AX131" s="493">
        <v>1</v>
      </c>
      <c r="AY131" s="455">
        <v>78000</v>
      </c>
      <c r="AZ131" s="466">
        <f t="shared" si="1423"/>
        <v>78000</v>
      </c>
      <c r="BA131" s="162">
        <f t="shared" si="1424"/>
        <v>1</v>
      </c>
      <c r="BB131" s="190">
        <f t="shared" si="1425"/>
        <v>1</v>
      </c>
      <c r="BC131" s="190">
        <f t="shared" si="1426"/>
        <v>1</v>
      </c>
      <c r="BD131" s="190">
        <f t="shared" si="1427"/>
        <v>1</v>
      </c>
      <c r="BE131" s="190">
        <f t="shared" si="1428"/>
        <v>1</v>
      </c>
      <c r="BF131" s="200">
        <f t="shared" si="1429"/>
        <v>1</v>
      </c>
      <c r="BG131" s="210">
        <f t="shared" si="1430"/>
        <v>78000</v>
      </c>
      <c r="BH131" s="202">
        <f t="shared" si="1431"/>
        <v>0</v>
      </c>
      <c r="BK131" s="461" t="s">
        <v>215</v>
      </c>
      <c r="BL131" s="538" t="s">
        <v>372</v>
      </c>
      <c r="BM131" s="545" t="s">
        <v>373</v>
      </c>
      <c r="BN131" s="539" t="s">
        <v>145</v>
      </c>
      <c r="BO131" s="559">
        <v>1</v>
      </c>
      <c r="BP131" s="380">
        <v>33526.799999999996</v>
      </c>
      <c r="BQ131" s="537">
        <f t="shared" si="1432"/>
        <v>33526.799999999996</v>
      </c>
      <c r="BR131" s="162">
        <f t="shared" si="1433"/>
        <v>1</v>
      </c>
      <c r="BS131" s="190">
        <f t="shared" si="1434"/>
        <v>1</v>
      </c>
      <c r="BT131" s="190">
        <f t="shared" si="1435"/>
        <v>1</v>
      </c>
      <c r="BU131" s="190">
        <f t="shared" si="1436"/>
        <v>1</v>
      </c>
      <c r="BV131" s="190">
        <f t="shared" si="1437"/>
        <v>1</v>
      </c>
      <c r="BW131" s="200">
        <f t="shared" si="1438"/>
        <v>1</v>
      </c>
      <c r="BX131" s="210">
        <f t="shared" si="1439"/>
        <v>33527</v>
      </c>
      <c r="BY131" s="202">
        <f t="shared" si="1440"/>
        <v>-0.20000000000436557</v>
      </c>
      <c r="CB131" s="461" t="s">
        <v>215</v>
      </c>
      <c r="CC131" s="538" t="s">
        <v>372</v>
      </c>
      <c r="CD131" s="545" t="s">
        <v>373</v>
      </c>
      <c r="CE131" s="539" t="s">
        <v>145</v>
      </c>
      <c r="CF131" s="559">
        <v>1</v>
      </c>
      <c r="CG131" s="380">
        <v>34000</v>
      </c>
      <c r="CH131" s="537">
        <f t="shared" si="1441"/>
        <v>34000</v>
      </c>
      <c r="CI131" s="162">
        <f t="shared" si="1442"/>
        <v>1</v>
      </c>
      <c r="CJ131" s="190">
        <f t="shared" si="1443"/>
        <v>1</v>
      </c>
      <c r="CK131" s="190">
        <f t="shared" si="1444"/>
        <v>1</v>
      </c>
      <c r="CL131" s="190">
        <f t="shared" si="1445"/>
        <v>1</v>
      </c>
      <c r="CM131" s="190">
        <f t="shared" si="1446"/>
        <v>1</v>
      </c>
      <c r="CN131" s="200">
        <f t="shared" si="1447"/>
        <v>1</v>
      </c>
      <c r="CO131" s="210">
        <f t="shared" si="1448"/>
        <v>34000</v>
      </c>
      <c r="CP131" s="202">
        <f t="shared" si="1449"/>
        <v>0</v>
      </c>
      <c r="CS131" s="461" t="s">
        <v>215</v>
      </c>
      <c r="CT131" s="538" t="s">
        <v>372</v>
      </c>
      <c r="CU131" s="545" t="s">
        <v>373</v>
      </c>
      <c r="CV131" s="539" t="s">
        <v>145</v>
      </c>
      <c r="CW131" s="559">
        <v>1</v>
      </c>
      <c r="CX131" s="565">
        <v>30231</v>
      </c>
      <c r="CY131" s="537">
        <f t="shared" si="1450"/>
        <v>30231</v>
      </c>
      <c r="CZ131" s="162">
        <f t="shared" si="1451"/>
        <v>1</v>
      </c>
      <c r="DA131" s="190">
        <f t="shared" si="1452"/>
        <v>1</v>
      </c>
      <c r="DB131" s="190">
        <f t="shared" si="1453"/>
        <v>1</v>
      </c>
      <c r="DC131" s="190">
        <f t="shared" si="1454"/>
        <v>1</v>
      </c>
      <c r="DD131" s="190">
        <f t="shared" si="1455"/>
        <v>1</v>
      </c>
      <c r="DE131" s="200">
        <f t="shared" si="1456"/>
        <v>1</v>
      </c>
      <c r="DF131" s="210">
        <f t="shared" si="1457"/>
        <v>30231</v>
      </c>
      <c r="DG131" s="202">
        <f t="shared" si="1458"/>
        <v>0</v>
      </c>
      <c r="DJ131" s="461" t="s">
        <v>215</v>
      </c>
      <c r="DK131" s="538" t="s">
        <v>372</v>
      </c>
      <c r="DL131" s="545" t="s">
        <v>373</v>
      </c>
      <c r="DM131" s="539" t="s">
        <v>145</v>
      </c>
      <c r="DN131" s="559">
        <v>1</v>
      </c>
      <c r="DO131" s="380">
        <v>37695</v>
      </c>
      <c r="DP131" s="537">
        <f t="shared" si="1459"/>
        <v>37695</v>
      </c>
      <c r="DQ131" s="162">
        <f t="shared" si="1460"/>
        <v>1</v>
      </c>
      <c r="DR131" s="190">
        <f t="shared" si="1461"/>
        <v>1</v>
      </c>
      <c r="DS131" s="190">
        <f t="shared" si="1462"/>
        <v>1</v>
      </c>
      <c r="DT131" s="190">
        <f t="shared" si="1463"/>
        <v>1</v>
      </c>
      <c r="DU131" s="190">
        <f t="shared" si="1464"/>
        <v>1</v>
      </c>
      <c r="DV131" s="200">
        <f t="shared" si="1465"/>
        <v>1</v>
      </c>
      <c r="DW131" s="210">
        <f t="shared" si="1466"/>
        <v>37695</v>
      </c>
      <c r="DX131" s="202">
        <f t="shared" si="1467"/>
        <v>0</v>
      </c>
      <c r="EA131" s="461" t="s">
        <v>215</v>
      </c>
      <c r="EB131" s="538" t="s">
        <v>372</v>
      </c>
      <c r="EC131" s="545" t="s">
        <v>373</v>
      </c>
      <c r="ED131" s="539" t="s">
        <v>145</v>
      </c>
      <c r="EE131" s="559">
        <v>1</v>
      </c>
      <c r="EF131" s="380">
        <v>117000</v>
      </c>
      <c r="EG131" s="381">
        <f t="shared" si="762"/>
        <v>117000</v>
      </c>
      <c r="EH131" s="162">
        <f t="shared" si="1468"/>
        <v>1</v>
      </c>
      <c r="EI131" s="190">
        <f t="shared" si="1469"/>
        <v>1</v>
      </c>
      <c r="EJ131" s="190">
        <f t="shared" si="1470"/>
        <v>1</v>
      </c>
      <c r="EK131" s="190">
        <f t="shared" si="1471"/>
        <v>1</v>
      </c>
      <c r="EL131" s="190">
        <f t="shared" si="1472"/>
        <v>1</v>
      </c>
      <c r="EM131" s="200">
        <f t="shared" si="1473"/>
        <v>1</v>
      </c>
      <c r="EN131" s="210">
        <f t="shared" si="1474"/>
        <v>117000</v>
      </c>
      <c r="EO131" s="202">
        <f t="shared" si="1475"/>
        <v>0</v>
      </c>
      <c r="ER131" s="461" t="s">
        <v>215</v>
      </c>
      <c r="ES131" s="538" t="s">
        <v>372</v>
      </c>
      <c r="ET131" s="545" t="s">
        <v>373</v>
      </c>
      <c r="EU131" s="539" t="s">
        <v>145</v>
      </c>
      <c r="EV131" s="559">
        <v>1</v>
      </c>
      <c r="EW131" s="380">
        <v>33360</v>
      </c>
      <c r="EX131" s="537">
        <f t="shared" si="1476"/>
        <v>33360</v>
      </c>
      <c r="EY131" s="162">
        <f t="shared" si="1477"/>
        <v>1</v>
      </c>
      <c r="EZ131" s="190">
        <f t="shared" si="1478"/>
        <v>1</v>
      </c>
      <c r="FA131" s="190">
        <f t="shared" si="1479"/>
        <v>1</v>
      </c>
      <c r="FB131" s="190">
        <f t="shared" si="1480"/>
        <v>1</v>
      </c>
      <c r="FC131" s="190">
        <f t="shared" si="1481"/>
        <v>1</v>
      </c>
      <c r="FD131" s="200">
        <f t="shared" si="1482"/>
        <v>1</v>
      </c>
      <c r="FE131" s="210">
        <f t="shared" si="1483"/>
        <v>33360</v>
      </c>
      <c r="FF131" s="202">
        <f t="shared" si="1484"/>
        <v>0</v>
      </c>
      <c r="FI131" s="461" t="s">
        <v>215</v>
      </c>
      <c r="FJ131" s="538" t="s">
        <v>372</v>
      </c>
      <c r="FK131" s="545" t="s">
        <v>373</v>
      </c>
      <c r="FL131" s="539" t="s">
        <v>145</v>
      </c>
      <c r="FM131" s="559">
        <v>1</v>
      </c>
      <c r="FN131" s="380">
        <v>23836</v>
      </c>
      <c r="FO131" s="537">
        <f t="shared" si="1485"/>
        <v>23836</v>
      </c>
      <c r="FP131" s="162">
        <f t="shared" si="1486"/>
        <v>1</v>
      </c>
      <c r="FQ131" s="190">
        <f t="shared" si="1487"/>
        <v>1</v>
      </c>
      <c r="FR131" s="190">
        <f t="shared" si="1488"/>
        <v>1</v>
      </c>
      <c r="FS131" s="190">
        <f t="shared" si="1489"/>
        <v>1</v>
      </c>
      <c r="FT131" s="190">
        <f t="shared" si="1490"/>
        <v>1</v>
      </c>
      <c r="FU131" s="200">
        <f t="shared" si="1491"/>
        <v>1</v>
      </c>
      <c r="FV131" s="210">
        <f t="shared" si="1492"/>
        <v>23836</v>
      </c>
      <c r="FW131" s="202">
        <f t="shared" si="1493"/>
        <v>0</v>
      </c>
      <c r="FZ131" s="461" t="s">
        <v>215</v>
      </c>
      <c r="GA131" s="538" t="s">
        <v>372</v>
      </c>
      <c r="GB131" s="545" t="s">
        <v>373</v>
      </c>
      <c r="GC131" s="539" t="s">
        <v>145</v>
      </c>
      <c r="GD131" s="559">
        <v>1</v>
      </c>
      <c r="GE131" s="582">
        <v>78500</v>
      </c>
      <c r="GF131" s="537">
        <f t="shared" si="1494"/>
        <v>78500</v>
      </c>
      <c r="GG131" s="162">
        <f t="shared" si="1495"/>
        <v>1</v>
      </c>
      <c r="GH131" s="190">
        <f t="shared" si="1496"/>
        <v>1</v>
      </c>
      <c r="GI131" s="190">
        <f t="shared" si="1497"/>
        <v>1</v>
      </c>
      <c r="GJ131" s="190">
        <f t="shared" si="1498"/>
        <v>1</v>
      </c>
      <c r="GK131" s="190">
        <f t="shared" si="1499"/>
        <v>1</v>
      </c>
      <c r="GL131" s="200">
        <f t="shared" si="1500"/>
        <v>1</v>
      </c>
      <c r="GM131" s="210">
        <f t="shared" si="1501"/>
        <v>78500</v>
      </c>
      <c r="GN131" s="202">
        <f t="shared" si="1502"/>
        <v>0</v>
      </c>
      <c r="GQ131" s="461" t="s">
        <v>215</v>
      </c>
      <c r="GR131" s="538" t="s">
        <v>372</v>
      </c>
      <c r="GS131" s="545" t="s">
        <v>373</v>
      </c>
      <c r="GT131" s="539" t="s">
        <v>145</v>
      </c>
      <c r="GU131" s="559">
        <v>1</v>
      </c>
      <c r="GV131" s="380">
        <v>40000</v>
      </c>
      <c r="GW131" s="537">
        <f t="shared" si="1503"/>
        <v>40000</v>
      </c>
      <c r="GX131" s="162">
        <f t="shared" si="1504"/>
        <v>1</v>
      </c>
      <c r="GY131" s="190">
        <f t="shared" si="1505"/>
        <v>1</v>
      </c>
      <c r="GZ131" s="190">
        <f t="shared" si="1506"/>
        <v>1</v>
      </c>
      <c r="HA131" s="190">
        <f t="shared" si="1507"/>
        <v>1</v>
      </c>
      <c r="HB131" s="190">
        <f t="shared" si="1508"/>
        <v>1</v>
      </c>
      <c r="HC131" s="200">
        <f t="shared" si="1509"/>
        <v>1</v>
      </c>
      <c r="HD131" s="210">
        <f t="shared" si="1510"/>
        <v>40000</v>
      </c>
      <c r="HE131" s="202">
        <f t="shared" si="1511"/>
        <v>0</v>
      </c>
      <c r="HH131" s="461" t="s">
        <v>215</v>
      </c>
      <c r="HI131" s="538" t="s">
        <v>372</v>
      </c>
      <c r="HJ131" s="563" t="s">
        <v>373</v>
      </c>
      <c r="HK131" s="539" t="s">
        <v>145</v>
      </c>
      <c r="HL131" s="559">
        <v>1</v>
      </c>
      <c r="HM131" s="380">
        <v>17100</v>
      </c>
      <c r="HN131" s="537">
        <f t="shared" si="1512"/>
        <v>17100</v>
      </c>
      <c r="HO131" s="162">
        <f t="shared" si="1513"/>
        <v>1</v>
      </c>
      <c r="HP131" s="190">
        <f t="shared" si="1514"/>
        <v>1</v>
      </c>
      <c r="HQ131" s="190">
        <f t="shared" si="1515"/>
        <v>1</v>
      </c>
      <c r="HR131" s="190">
        <f t="shared" si="1516"/>
        <v>1</v>
      </c>
      <c r="HS131" s="190">
        <f t="shared" si="1517"/>
        <v>1</v>
      </c>
      <c r="HT131" s="200">
        <f t="shared" si="1518"/>
        <v>1</v>
      </c>
      <c r="HU131" s="210">
        <f t="shared" si="1519"/>
        <v>17100</v>
      </c>
      <c r="HV131" s="202">
        <f t="shared" si="1520"/>
        <v>0</v>
      </c>
      <c r="HY131" s="230"/>
      <c r="HZ131" s="171"/>
      <c r="IA131" s="205"/>
      <c r="IB131" s="228"/>
      <c r="IC131" s="207"/>
      <c r="ID131" s="262"/>
      <c r="IE131" s="209"/>
      <c r="IF131" s="209" t="e">
        <f t="shared" si="764"/>
        <v>#N/A</v>
      </c>
      <c r="IG131" s="199" t="e">
        <f t="shared" si="765"/>
        <v>#N/A</v>
      </c>
      <c r="IH131" s="200" t="e">
        <f t="shared" si="766"/>
        <v>#N/A</v>
      </c>
      <c r="II131" s="200">
        <f t="shared" si="767"/>
        <v>0</v>
      </c>
      <c r="IJ131" s="200">
        <f t="shared" si="768"/>
        <v>0</v>
      </c>
      <c r="IK131" s="200" t="e">
        <f t="shared" si="769"/>
        <v>#N/A</v>
      </c>
      <c r="IL131" s="210">
        <f t="shared" si="770"/>
        <v>0</v>
      </c>
      <c r="IM131" s="202">
        <f t="shared" si="771"/>
        <v>0</v>
      </c>
      <c r="IP131" s="230"/>
      <c r="IQ131" s="171"/>
      <c r="IR131" s="205"/>
      <c r="IS131" s="228"/>
      <c r="IT131" s="207"/>
      <c r="IU131" s="262"/>
      <c r="IV131" s="209"/>
      <c r="IW131" s="209" t="e">
        <f t="shared" si="772"/>
        <v>#N/A</v>
      </c>
      <c r="IX131" s="199" t="e">
        <f t="shared" si="773"/>
        <v>#N/A</v>
      </c>
      <c r="IY131" s="200" t="e">
        <f t="shared" si="774"/>
        <v>#N/A</v>
      </c>
      <c r="IZ131" s="200">
        <f t="shared" si="775"/>
        <v>0</v>
      </c>
      <c r="JA131" s="200">
        <f t="shared" si="776"/>
        <v>0</v>
      </c>
      <c r="JB131" s="200" t="e">
        <f t="shared" si="777"/>
        <v>#N/A</v>
      </c>
      <c r="JC131" s="210">
        <f t="shared" si="778"/>
        <v>0</v>
      </c>
      <c r="JD131" s="202">
        <f t="shared" si="779"/>
        <v>0</v>
      </c>
      <c r="JG131" s="230"/>
      <c r="JH131" s="171"/>
      <c r="JI131" s="205"/>
      <c r="JJ131" s="228"/>
      <c r="JK131" s="207"/>
      <c r="JL131" s="262"/>
      <c r="JM131" s="209"/>
      <c r="JN131" s="209" t="e">
        <f t="shared" si="780"/>
        <v>#N/A</v>
      </c>
      <c r="JO131" s="199" t="e">
        <f t="shared" si="781"/>
        <v>#N/A</v>
      </c>
      <c r="JP131" s="200" t="e">
        <f t="shared" si="782"/>
        <v>#N/A</v>
      </c>
      <c r="JQ131" s="200">
        <f t="shared" si="783"/>
        <v>0</v>
      </c>
      <c r="JR131" s="200">
        <f t="shared" si="784"/>
        <v>0</v>
      </c>
      <c r="JS131" s="200" t="e">
        <f t="shared" si="785"/>
        <v>#N/A</v>
      </c>
      <c r="JT131" s="210">
        <f t="shared" si="786"/>
        <v>0</v>
      </c>
      <c r="JU131" s="202">
        <f t="shared" si="787"/>
        <v>0</v>
      </c>
      <c r="JX131" s="230"/>
      <c r="JY131" s="171"/>
      <c r="JZ131" s="205"/>
      <c r="KA131" s="228"/>
      <c r="KB131" s="207"/>
      <c r="KC131" s="262"/>
      <c r="KD131" s="209"/>
      <c r="KE131" s="209" t="e">
        <f t="shared" si="788"/>
        <v>#N/A</v>
      </c>
      <c r="KF131" s="199" t="e">
        <f t="shared" si="789"/>
        <v>#N/A</v>
      </c>
      <c r="KG131" s="200" t="e">
        <f t="shared" si="790"/>
        <v>#N/A</v>
      </c>
      <c r="KH131" s="200">
        <f t="shared" si="791"/>
        <v>0</v>
      </c>
      <c r="KI131" s="200">
        <f t="shared" si="792"/>
        <v>0</v>
      </c>
      <c r="KJ131" s="200" t="e">
        <f t="shared" si="793"/>
        <v>#N/A</v>
      </c>
      <c r="KK131" s="210">
        <f t="shared" si="794"/>
        <v>0</v>
      </c>
      <c r="KL131" s="202">
        <f t="shared" si="795"/>
        <v>0</v>
      </c>
      <c r="KO131" s="230"/>
      <c r="KP131" s="171"/>
      <c r="KQ131" s="205"/>
      <c r="KR131" s="228"/>
      <c r="KS131" s="207"/>
      <c r="KT131" s="262"/>
      <c r="KU131" s="209"/>
      <c r="KV131" s="209" t="e">
        <f t="shared" si="796"/>
        <v>#N/A</v>
      </c>
      <c r="KW131" s="199" t="e">
        <f t="shared" si="797"/>
        <v>#N/A</v>
      </c>
      <c r="KX131" s="200" t="e">
        <f t="shared" si="798"/>
        <v>#N/A</v>
      </c>
      <c r="KY131" s="200">
        <f t="shared" si="799"/>
        <v>0</v>
      </c>
      <c r="KZ131" s="200">
        <f t="shared" si="800"/>
        <v>0</v>
      </c>
      <c r="LA131" s="200" t="e">
        <f t="shared" si="801"/>
        <v>#N/A</v>
      </c>
      <c r="LB131" s="210">
        <f t="shared" si="802"/>
        <v>0</v>
      </c>
      <c r="LC131" s="202">
        <f t="shared" si="803"/>
        <v>0</v>
      </c>
      <c r="LF131" s="230"/>
      <c r="LG131" s="171"/>
      <c r="LH131" s="205"/>
      <c r="LI131" s="228"/>
      <c r="LJ131" s="207"/>
      <c r="LK131" s="262"/>
      <c r="LL131" s="209"/>
      <c r="LM131" s="209" t="e">
        <f t="shared" si="804"/>
        <v>#N/A</v>
      </c>
      <c r="LN131" s="199" t="e">
        <f t="shared" si="805"/>
        <v>#N/A</v>
      </c>
      <c r="LO131" s="200" t="e">
        <f t="shared" si="806"/>
        <v>#N/A</v>
      </c>
      <c r="LP131" s="200">
        <f t="shared" si="807"/>
        <v>0</v>
      </c>
      <c r="LQ131" s="200">
        <f t="shared" si="808"/>
        <v>0</v>
      </c>
      <c r="LR131" s="200" t="e">
        <f t="shared" si="809"/>
        <v>#N/A</v>
      </c>
      <c r="LS131" s="210">
        <f t="shared" si="810"/>
        <v>0</v>
      </c>
      <c r="LT131" s="202">
        <f t="shared" si="811"/>
        <v>0</v>
      </c>
      <c r="LW131" s="230"/>
      <c r="LX131" s="171"/>
      <c r="LY131" s="205"/>
      <c r="LZ131" s="228"/>
      <c r="MA131" s="207"/>
      <c r="MB131" s="262"/>
      <c r="MC131" s="209"/>
      <c r="MD131" s="209" t="e">
        <f t="shared" si="812"/>
        <v>#N/A</v>
      </c>
      <c r="ME131" s="199" t="e">
        <f t="shared" si="813"/>
        <v>#N/A</v>
      </c>
      <c r="MF131" s="200" t="e">
        <f t="shared" si="814"/>
        <v>#N/A</v>
      </c>
      <c r="MG131" s="200">
        <f t="shared" si="815"/>
        <v>0</v>
      </c>
      <c r="MH131" s="200">
        <f t="shared" si="816"/>
        <v>0</v>
      </c>
      <c r="MI131" s="200" t="e">
        <f t="shared" si="817"/>
        <v>#N/A</v>
      </c>
      <c r="MJ131" s="210">
        <f t="shared" si="818"/>
        <v>0</v>
      </c>
      <c r="MK131" s="202">
        <f t="shared" si="819"/>
        <v>0</v>
      </c>
      <c r="MN131" s="230"/>
      <c r="MO131" s="171"/>
      <c r="MP131" s="205"/>
      <c r="MQ131" s="228"/>
      <c r="MR131" s="207"/>
      <c r="MS131" s="262"/>
      <c r="MT131" s="209"/>
      <c r="MU131" s="209" t="e">
        <f t="shared" si="820"/>
        <v>#N/A</v>
      </c>
      <c r="MV131" s="199" t="e">
        <f t="shared" si="821"/>
        <v>#N/A</v>
      </c>
      <c r="MW131" s="200" t="e">
        <f t="shared" si="822"/>
        <v>#N/A</v>
      </c>
      <c r="MX131" s="200">
        <f t="shared" si="823"/>
        <v>0</v>
      </c>
      <c r="MY131" s="200">
        <f t="shared" si="824"/>
        <v>0</v>
      </c>
      <c r="MZ131" s="200" t="e">
        <f t="shared" si="825"/>
        <v>#N/A</v>
      </c>
      <c r="NA131" s="210">
        <f t="shared" si="826"/>
        <v>0</v>
      </c>
      <c r="NB131" s="202">
        <f t="shared" si="827"/>
        <v>0</v>
      </c>
      <c r="NE131" s="230"/>
      <c r="NF131" s="171"/>
      <c r="NG131" s="205"/>
      <c r="NH131" s="228"/>
      <c r="NI131" s="207"/>
      <c r="NJ131" s="262"/>
      <c r="NK131" s="209"/>
      <c r="NL131" s="209" t="e">
        <f t="shared" si="828"/>
        <v>#N/A</v>
      </c>
      <c r="NM131" s="199" t="e">
        <f t="shared" si="829"/>
        <v>#N/A</v>
      </c>
      <c r="NN131" s="200" t="e">
        <f t="shared" si="830"/>
        <v>#N/A</v>
      </c>
      <c r="NO131" s="200">
        <f t="shared" si="831"/>
        <v>0</v>
      </c>
      <c r="NP131" s="200">
        <f t="shared" si="832"/>
        <v>0</v>
      </c>
      <c r="NQ131" s="200" t="e">
        <f t="shared" si="833"/>
        <v>#N/A</v>
      </c>
      <c r="NR131" s="210">
        <f t="shared" si="834"/>
        <v>0</v>
      </c>
      <c r="NS131" s="202">
        <f t="shared" si="835"/>
        <v>0</v>
      </c>
      <c r="NV131" s="230"/>
      <c r="NW131" s="171"/>
      <c r="NX131" s="205"/>
      <c r="NY131" s="228"/>
      <c r="NZ131" s="207"/>
      <c r="OA131" s="262"/>
      <c r="OB131" s="209"/>
      <c r="OC131" s="209" t="e">
        <f t="shared" si="836"/>
        <v>#N/A</v>
      </c>
      <c r="OD131" s="199" t="e">
        <f t="shared" si="837"/>
        <v>#N/A</v>
      </c>
      <c r="OE131" s="200" t="e">
        <f t="shared" si="838"/>
        <v>#N/A</v>
      </c>
      <c r="OF131" s="200">
        <f t="shared" si="839"/>
        <v>0</v>
      </c>
      <c r="OG131" s="200">
        <f t="shared" si="840"/>
        <v>0</v>
      </c>
      <c r="OH131" s="200" t="e">
        <f t="shared" si="841"/>
        <v>#N/A</v>
      </c>
      <c r="OI131" s="210">
        <f t="shared" si="842"/>
        <v>0</v>
      </c>
      <c r="OJ131" s="202">
        <f t="shared" si="843"/>
        <v>0</v>
      </c>
      <c r="OM131" s="230"/>
      <c r="ON131" s="171"/>
      <c r="OO131" s="205"/>
      <c r="OP131" s="228"/>
      <c r="OQ131" s="207"/>
      <c r="OR131" s="262"/>
      <c r="OS131" s="209"/>
      <c r="OT131" s="209" t="e">
        <f t="shared" si="844"/>
        <v>#N/A</v>
      </c>
      <c r="OU131" s="199" t="e">
        <f t="shared" si="845"/>
        <v>#N/A</v>
      </c>
      <c r="OV131" s="200" t="e">
        <f t="shared" si="846"/>
        <v>#N/A</v>
      </c>
      <c r="OW131" s="200">
        <f t="shared" si="847"/>
        <v>0</v>
      </c>
      <c r="OX131" s="200">
        <f t="shared" si="848"/>
        <v>0</v>
      </c>
      <c r="OY131" s="200" t="e">
        <f t="shared" si="849"/>
        <v>#N/A</v>
      </c>
      <c r="OZ131" s="210">
        <f t="shared" si="850"/>
        <v>0</v>
      </c>
      <c r="PA131" s="202">
        <f t="shared" si="851"/>
        <v>0</v>
      </c>
      <c r="PD131" s="230"/>
      <c r="PE131" s="171"/>
      <c r="PF131" s="205"/>
      <c r="PG131" s="228"/>
      <c r="PH131" s="207"/>
      <c r="PI131" s="262"/>
      <c r="PJ131" s="209"/>
      <c r="PK131" s="209" t="e">
        <f t="shared" si="852"/>
        <v>#N/A</v>
      </c>
      <c r="PL131" s="199" t="e">
        <f t="shared" si="853"/>
        <v>#N/A</v>
      </c>
      <c r="PM131" s="200" t="e">
        <f t="shared" si="854"/>
        <v>#N/A</v>
      </c>
      <c r="PN131" s="200">
        <f t="shared" si="855"/>
        <v>0</v>
      </c>
      <c r="PO131" s="200">
        <f t="shared" si="856"/>
        <v>0</v>
      </c>
      <c r="PP131" s="200" t="e">
        <f t="shared" si="857"/>
        <v>#N/A</v>
      </c>
      <c r="PQ131" s="210">
        <f t="shared" si="858"/>
        <v>0</v>
      </c>
      <c r="PR131" s="202">
        <f t="shared" si="859"/>
        <v>0</v>
      </c>
      <c r="PU131" s="230"/>
      <c r="PV131" s="171"/>
      <c r="PW131" s="205"/>
      <c r="PX131" s="228"/>
      <c r="PY131" s="207"/>
      <c r="PZ131" s="262"/>
      <c r="QA131" s="209"/>
      <c r="QB131" s="209" t="e">
        <f t="shared" si="860"/>
        <v>#N/A</v>
      </c>
      <c r="QC131" s="199" t="e">
        <f t="shared" si="861"/>
        <v>#N/A</v>
      </c>
      <c r="QD131" s="200" t="e">
        <f t="shared" si="862"/>
        <v>#N/A</v>
      </c>
      <c r="QE131" s="200">
        <f t="shared" si="863"/>
        <v>0</v>
      </c>
      <c r="QF131" s="200">
        <f t="shared" si="864"/>
        <v>0</v>
      </c>
      <c r="QG131" s="200" t="e">
        <f t="shared" si="865"/>
        <v>#N/A</v>
      </c>
      <c r="QH131" s="210">
        <f t="shared" si="866"/>
        <v>0</v>
      </c>
      <c r="QI131" s="202">
        <f t="shared" si="867"/>
        <v>0</v>
      </c>
      <c r="QL131" s="230"/>
      <c r="QM131" s="171"/>
      <c r="QN131" s="205"/>
      <c r="QO131" s="228"/>
      <c r="QP131" s="207"/>
      <c r="QQ131" s="262"/>
      <c r="QR131" s="209"/>
      <c r="QS131" s="209" t="e">
        <f t="shared" si="868"/>
        <v>#N/A</v>
      </c>
      <c r="QT131" s="199" t="e">
        <f t="shared" si="869"/>
        <v>#N/A</v>
      </c>
      <c r="QU131" s="200" t="e">
        <f t="shared" si="870"/>
        <v>#N/A</v>
      </c>
      <c r="QV131" s="200">
        <f t="shared" si="871"/>
        <v>0</v>
      </c>
      <c r="QW131" s="200">
        <f t="shared" si="872"/>
        <v>0</v>
      </c>
      <c r="QX131" s="200" t="e">
        <f t="shared" si="873"/>
        <v>#N/A</v>
      </c>
      <c r="QY131" s="210">
        <f t="shared" si="874"/>
        <v>0</v>
      </c>
      <c r="QZ131" s="202">
        <f t="shared" si="875"/>
        <v>0</v>
      </c>
      <c r="RC131" s="230"/>
      <c r="RD131" s="171"/>
      <c r="RE131" s="205"/>
      <c r="RF131" s="228"/>
      <c r="RG131" s="207"/>
      <c r="RH131" s="262"/>
      <c r="RI131" s="209"/>
      <c r="RJ131" s="209" t="e">
        <f t="shared" si="876"/>
        <v>#N/A</v>
      </c>
      <c r="RK131" s="199" t="e">
        <f t="shared" si="877"/>
        <v>#N/A</v>
      </c>
      <c r="RL131" s="200" t="e">
        <f t="shared" si="878"/>
        <v>#N/A</v>
      </c>
      <c r="RM131" s="200">
        <f t="shared" si="879"/>
        <v>0</v>
      </c>
      <c r="RN131" s="200">
        <f t="shared" si="880"/>
        <v>0</v>
      </c>
      <c r="RO131" s="200" t="e">
        <f t="shared" si="881"/>
        <v>#N/A</v>
      </c>
      <c r="RP131" s="210">
        <f t="shared" si="882"/>
        <v>0</v>
      </c>
      <c r="RQ131" s="202">
        <f t="shared" si="883"/>
        <v>0</v>
      </c>
      <c r="RT131" s="230"/>
      <c r="RU131" s="171"/>
      <c r="RV131" s="205"/>
      <c r="RW131" s="228"/>
      <c r="RX131" s="207"/>
      <c r="RY131" s="262"/>
      <c r="RZ131" s="209"/>
      <c r="SA131" s="209" t="e">
        <f t="shared" si="884"/>
        <v>#N/A</v>
      </c>
      <c r="SB131" s="199" t="e">
        <f t="shared" si="885"/>
        <v>#N/A</v>
      </c>
      <c r="SC131" s="200" t="e">
        <f t="shared" si="886"/>
        <v>#N/A</v>
      </c>
      <c r="SD131" s="200">
        <f t="shared" si="887"/>
        <v>0</v>
      </c>
      <c r="SE131" s="200">
        <f t="shared" si="888"/>
        <v>0</v>
      </c>
      <c r="SF131" s="200" t="e">
        <f t="shared" si="889"/>
        <v>#N/A</v>
      </c>
      <c r="SG131" s="210">
        <f t="shared" si="890"/>
        <v>0</v>
      </c>
      <c r="SH131" s="202">
        <f t="shared" si="891"/>
        <v>0</v>
      </c>
      <c r="SK131" s="230"/>
      <c r="SL131" s="171"/>
      <c r="SM131" s="205"/>
      <c r="SN131" s="228"/>
      <c r="SO131" s="207"/>
      <c r="SP131" s="262"/>
      <c r="SQ131" s="209"/>
      <c r="SR131" s="209" t="e">
        <f t="shared" si="892"/>
        <v>#N/A</v>
      </c>
      <c r="SS131" s="199" t="e">
        <f t="shared" si="893"/>
        <v>#N/A</v>
      </c>
      <c r="ST131" s="200" t="e">
        <f t="shared" si="894"/>
        <v>#N/A</v>
      </c>
      <c r="SU131" s="200">
        <f t="shared" si="895"/>
        <v>0</v>
      </c>
      <c r="SV131" s="200">
        <f t="shared" si="896"/>
        <v>0</v>
      </c>
      <c r="SW131" s="200" t="e">
        <f t="shared" si="897"/>
        <v>#N/A</v>
      </c>
      <c r="SX131" s="210">
        <f t="shared" si="898"/>
        <v>0</v>
      </c>
      <c r="SY131" s="202">
        <f t="shared" si="899"/>
        <v>0</v>
      </c>
    </row>
    <row r="132" spans="1:519" ht="52.5" customHeight="1" thickTop="1" thickBot="1">
      <c r="B132" s="203" t="s">
        <v>215</v>
      </c>
      <c r="C132" s="230" t="s">
        <v>374</v>
      </c>
      <c r="D132" s="171" t="s">
        <v>375</v>
      </c>
      <c r="E132" s="263" t="s">
        <v>143</v>
      </c>
      <c r="F132" s="257">
        <v>1</v>
      </c>
      <c r="G132" s="207">
        <v>0</v>
      </c>
      <c r="H132" s="261">
        <f t="shared" si="1411"/>
        <v>0</v>
      </c>
      <c r="I132" s="646"/>
      <c r="L132" s="375" t="s">
        <v>215</v>
      </c>
      <c r="M132" s="403" t="s">
        <v>374</v>
      </c>
      <c r="N132" s="415" t="s">
        <v>375</v>
      </c>
      <c r="O132" s="441" t="s">
        <v>143</v>
      </c>
      <c r="P132" s="434">
        <v>1</v>
      </c>
      <c r="Q132" s="380">
        <v>250000</v>
      </c>
      <c r="R132" s="439">
        <f t="shared" si="1412"/>
        <v>250000</v>
      </c>
      <c r="S132" s="162">
        <f t="shared" si="1413"/>
        <v>1</v>
      </c>
      <c r="T132" s="190">
        <f t="shared" si="756"/>
        <v>1</v>
      </c>
      <c r="U132" s="190">
        <f t="shared" si="763"/>
        <v>1</v>
      </c>
      <c r="V132" s="190">
        <f t="shared" si="757"/>
        <v>1</v>
      </c>
      <c r="W132" s="190">
        <f t="shared" si="758"/>
        <v>1</v>
      </c>
      <c r="X132" s="200">
        <f t="shared" si="759"/>
        <v>1</v>
      </c>
      <c r="Y132" s="210">
        <f t="shared" si="760"/>
        <v>250000</v>
      </c>
      <c r="Z132" s="202">
        <f t="shared" si="761"/>
        <v>0</v>
      </c>
      <c r="AA132" s="185"/>
      <c r="AB132" s="185"/>
      <c r="AC132" s="375" t="s">
        <v>215</v>
      </c>
      <c r="AD132" s="403" t="s">
        <v>374</v>
      </c>
      <c r="AE132" s="415" t="s">
        <v>375</v>
      </c>
      <c r="AF132" s="441" t="s">
        <v>143</v>
      </c>
      <c r="AG132" s="434">
        <v>1</v>
      </c>
      <c r="AH132" s="380">
        <v>348600</v>
      </c>
      <c r="AI132" s="439">
        <f t="shared" si="1414"/>
        <v>348600</v>
      </c>
      <c r="AJ132" s="162">
        <f t="shared" si="1415"/>
        <v>1</v>
      </c>
      <c r="AK132" s="190">
        <f t="shared" si="1416"/>
        <v>1</v>
      </c>
      <c r="AL132" s="190">
        <f t="shared" si="1417"/>
        <v>1</v>
      </c>
      <c r="AM132" s="190">
        <f t="shared" si="1418"/>
        <v>1</v>
      </c>
      <c r="AN132" s="190">
        <f t="shared" si="1419"/>
        <v>1</v>
      </c>
      <c r="AO132" s="200">
        <f t="shared" si="1420"/>
        <v>1</v>
      </c>
      <c r="AP132" s="210">
        <f t="shared" si="1421"/>
        <v>348600</v>
      </c>
      <c r="AQ132" s="202">
        <f t="shared" si="1422"/>
        <v>0</v>
      </c>
      <c r="AR132" s="185"/>
      <c r="AS132" s="185"/>
      <c r="AT132" s="461" t="s">
        <v>215</v>
      </c>
      <c r="AU132" s="478" t="s">
        <v>374</v>
      </c>
      <c r="AV132" s="171" t="s">
        <v>375</v>
      </c>
      <c r="AW132" s="492" t="s">
        <v>143</v>
      </c>
      <c r="AX132" s="464">
        <v>1</v>
      </c>
      <c r="AY132" s="455">
        <v>195450</v>
      </c>
      <c r="AZ132" s="460">
        <f t="shared" si="1423"/>
        <v>195450</v>
      </c>
      <c r="BA132" s="162">
        <f t="shared" si="1424"/>
        <v>1</v>
      </c>
      <c r="BB132" s="190">
        <f t="shared" si="1425"/>
        <v>1</v>
      </c>
      <c r="BC132" s="190">
        <f t="shared" si="1426"/>
        <v>1</v>
      </c>
      <c r="BD132" s="190">
        <f t="shared" si="1427"/>
        <v>1</v>
      </c>
      <c r="BE132" s="190">
        <f t="shared" si="1428"/>
        <v>1</v>
      </c>
      <c r="BF132" s="200">
        <f t="shared" si="1429"/>
        <v>1</v>
      </c>
      <c r="BG132" s="210">
        <f t="shared" si="1430"/>
        <v>195450</v>
      </c>
      <c r="BH132" s="202">
        <f t="shared" si="1431"/>
        <v>0</v>
      </c>
      <c r="BK132" s="461" t="s">
        <v>215</v>
      </c>
      <c r="BL132" s="538" t="s">
        <v>374</v>
      </c>
      <c r="BM132" s="545" t="s">
        <v>375</v>
      </c>
      <c r="BN132" s="562" t="s">
        <v>143</v>
      </c>
      <c r="BO132" s="559">
        <v>1</v>
      </c>
      <c r="BP132" s="380">
        <v>229099.79999999996</v>
      </c>
      <c r="BQ132" s="439">
        <f t="shared" si="1432"/>
        <v>229099.79999999996</v>
      </c>
      <c r="BR132" s="162">
        <f t="shared" si="1433"/>
        <v>1</v>
      </c>
      <c r="BS132" s="190">
        <f t="shared" si="1434"/>
        <v>1</v>
      </c>
      <c r="BT132" s="190">
        <f t="shared" si="1435"/>
        <v>1</v>
      </c>
      <c r="BU132" s="190">
        <f t="shared" si="1436"/>
        <v>1</v>
      </c>
      <c r="BV132" s="190">
        <f t="shared" si="1437"/>
        <v>1</v>
      </c>
      <c r="BW132" s="200">
        <f t="shared" si="1438"/>
        <v>1</v>
      </c>
      <c r="BX132" s="210">
        <f t="shared" si="1439"/>
        <v>229100</v>
      </c>
      <c r="BY132" s="202">
        <f t="shared" si="1440"/>
        <v>-0.20000000004074536</v>
      </c>
      <c r="CB132" s="461" t="s">
        <v>215</v>
      </c>
      <c r="CC132" s="538" t="s">
        <v>374</v>
      </c>
      <c r="CD132" s="545" t="s">
        <v>375</v>
      </c>
      <c r="CE132" s="562" t="s">
        <v>143</v>
      </c>
      <c r="CF132" s="559">
        <v>1</v>
      </c>
      <c r="CG132" s="380">
        <v>400000</v>
      </c>
      <c r="CH132" s="439">
        <f t="shared" si="1441"/>
        <v>400000</v>
      </c>
      <c r="CI132" s="162">
        <f t="shared" si="1442"/>
        <v>1</v>
      </c>
      <c r="CJ132" s="190">
        <f t="shared" si="1443"/>
        <v>1</v>
      </c>
      <c r="CK132" s="190">
        <f t="shared" si="1444"/>
        <v>1</v>
      </c>
      <c r="CL132" s="190">
        <f t="shared" si="1445"/>
        <v>1</v>
      </c>
      <c r="CM132" s="190">
        <f t="shared" si="1446"/>
        <v>1</v>
      </c>
      <c r="CN132" s="200">
        <f t="shared" si="1447"/>
        <v>1</v>
      </c>
      <c r="CO132" s="210">
        <f t="shared" si="1448"/>
        <v>400000</v>
      </c>
      <c r="CP132" s="202">
        <f t="shared" si="1449"/>
        <v>0</v>
      </c>
      <c r="CS132" s="461" t="s">
        <v>215</v>
      </c>
      <c r="CT132" s="538" t="s">
        <v>374</v>
      </c>
      <c r="CU132" s="545" t="s">
        <v>375</v>
      </c>
      <c r="CV132" s="562" t="s">
        <v>143</v>
      </c>
      <c r="CW132" s="559">
        <v>1</v>
      </c>
      <c r="CX132" s="565">
        <v>265969</v>
      </c>
      <c r="CY132" s="439">
        <f t="shared" si="1450"/>
        <v>265969</v>
      </c>
      <c r="CZ132" s="162">
        <f t="shared" si="1451"/>
        <v>1</v>
      </c>
      <c r="DA132" s="190">
        <f t="shared" si="1452"/>
        <v>1</v>
      </c>
      <c r="DB132" s="190">
        <f t="shared" si="1453"/>
        <v>1</v>
      </c>
      <c r="DC132" s="190">
        <f t="shared" si="1454"/>
        <v>1</v>
      </c>
      <c r="DD132" s="190">
        <f t="shared" si="1455"/>
        <v>1</v>
      </c>
      <c r="DE132" s="200">
        <f t="shared" si="1456"/>
        <v>1</v>
      </c>
      <c r="DF132" s="210">
        <f t="shared" si="1457"/>
        <v>265969</v>
      </c>
      <c r="DG132" s="202">
        <f t="shared" si="1458"/>
        <v>0</v>
      </c>
      <c r="DJ132" s="461" t="s">
        <v>215</v>
      </c>
      <c r="DK132" s="538" t="s">
        <v>374</v>
      </c>
      <c r="DL132" s="545" t="s">
        <v>375</v>
      </c>
      <c r="DM132" s="562" t="s">
        <v>143</v>
      </c>
      <c r="DN132" s="559">
        <v>1</v>
      </c>
      <c r="DO132" s="380">
        <v>513699.19999999995</v>
      </c>
      <c r="DP132" s="439">
        <f t="shared" si="1459"/>
        <v>513699.19999999995</v>
      </c>
      <c r="DQ132" s="162">
        <f t="shared" si="1460"/>
        <v>1</v>
      </c>
      <c r="DR132" s="190">
        <f t="shared" si="1461"/>
        <v>1</v>
      </c>
      <c r="DS132" s="190">
        <f t="shared" si="1462"/>
        <v>1</v>
      </c>
      <c r="DT132" s="190">
        <f t="shared" si="1463"/>
        <v>1</v>
      </c>
      <c r="DU132" s="190">
        <f t="shared" si="1464"/>
        <v>1</v>
      </c>
      <c r="DV132" s="200">
        <f t="shared" si="1465"/>
        <v>1</v>
      </c>
      <c r="DW132" s="210">
        <f t="shared" si="1466"/>
        <v>513699</v>
      </c>
      <c r="DX132" s="202">
        <f t="shared" si="1467"/>
        <v>0.19999999995343387</v>
      </c>
      <c r="EA132" s="461" t="s">
        <v>215</v>
      </c>
      <c r="EB132" s="538" t="s">
        <v>374</v>
      </c>
      <c r="EC132" s="545" t="s">
        <v>375</v>
      </c>
      <c r="ED132" s="562" t="s">
        <v>143</v>
      </c>
      <c r="EE132" s="559">
        <v>1</v>
      </c>
      <c r="EF132" s="380">
        <v>266500</v>
      </c>
      <c r="EG132" s="381">
        <f t="shared" si="762"/>
        <v>266500</v>
      </c>
      <c r="EH132" s="162">
        <f t="shared" si="1468"/>
        <v>1</v>
      </c>
      <c r="EI132" s="190">
        <f t="shared" si="1469"/>
        <v>1</v>
      </c>
      <c r="EJ132" s="190">
        <f t="shared" si="1470"/>
        <v>1</v>
      </c>
      <c r="EK132" s="190">
        <f t="shared" si="1471"/>
        <v>1</v>
      </c>
      <c r="EL132" s="190">
        <f t="shared" si="1472"/>
        <v>1</v>
      </c>
      <c r="EM132" s="200">
        <f t="shared" si="1473"/>
        <v>1</v>
      </c>
      <c r="EN132" s="210">
        <f t="shared" si="1474"/>
        <v>266500</v>
      </c>
      <c r="EO132" s="202">
        <f t="shared" si="1475"/>
        <v>0</v>
      </c>
      <c r="ER132" s="461" t="s">
        <v>215</v>
      </c>
      <c r="ES132" s="538" t="s">
        <v>374</v>
      </c>
      <c r="ET132" s="545" t="s">
        <v>375</v>
      </c>
      <c r="EU132" s="562" t="s">
        <v>143</v>
      </c>
      <c r="EV132" s="559">
        <v>1</v>
      </c>
      <c r="EW132" s="380">
        <v>227959.99999999997</v>
      </c>
      <c r="EX132" s="439">
        <f t="shared" si="1476"/>
        <v>227959.99999999997</v>
      </c>
      <c r="EY132" s="162">
        <f t="shared" si="1477"/>
        <v>1</v>
      </c>
      <c r="EZ132" s="190">
        <f t="shared" si="1478"/>
        <v>1</v>
      </c>
      <c r="FA132" s="190">
        <f t="shared" si="1479"/>
        <v>1</v>
      </c>
      <c r="FB132" s="190">
        <f t="shared" si="1480"/>
        <v>1</v>
      </c>
      <c r="FC132" s="190">
        <f t="shared" si="1481"/>
        <v>1</v>
      </c>
      <c r="FD132" s="200">
        <f t="shared" si="1482"/>
        <v>1</v>
      </c>
      <c r="FE132" s="210">
        <f t="shared" si="1483"/>
        <v>227960</v>
      </c>
      <c r="FF132" s="202">
        <f t="shared" si="1484"/>
        <v>0</v>
      </c>
      <c r="FI132" s="461" t="s">
        <v>215</v>
      </c>
      <c r="FJ132" s="538" t="s">
        <v>374</v>
      </c>
      <c r="FK132" s="545" t="s">
        <v>375</v>
      </c>
      <c r="FL132" s="562" t="s">
        <v>143</v>
      </c>
      <c r="FM132" s="559">
        <v>1</v>
      </c>
      <c r="FN132" s="380">
        <v>750987</v>
      </c>
      <c r="FO132" s="439">
        <f t="shared" si="1485"/>
        <v>750987</v>
      </c>
      <c r="FP132" s="162">
        <f t="shared" si="1486"/>
        <v>1</v>
      </c>
      <c r="FQ132" s="190">
        <f t="shared" si="1487"/>
        <v>1</v>
      </c>
      <c r="FR132" s="190">
        <f t="shared" si="1488"/>
        <v>1</v>
      </c>
      <c r="FS132" s="190">
        <f t="shared" si="1489"/>
        <v>1</v>
      </c>
      <c r="FT132" s="190">
        <f t="shared" si="1490"/>
        <v>1</v>
      </c>
      <c r="FU132" s="200">
        <f t="shared" si="1491"/>
        <v>1</v>
      </c>
      <c r="FV132" s="210">
        <f t="shared" si="1492"/>
        <v>750987</v>
      </c>
      <c r="FW132" s="202">
        <f t="shared" si="1493"/>
        <v>0</v>
      </c>
      <c r="FZ132" s="461" t="s">
        <v>215</v>
      </c>
      <c r="GA132" s="538" t="s">
        <v>374</v>
      </c>
      <c r="GB132" s="545" t="s">
        <v>375</v>
      </c>
      <c r="GC132" s="562" t="s">
        <v>143</v>
      </c>
      <c r="GD132" s="559">
        <v>1</v>
      </c>
      <c r="GE132" s="582">
        <v>418603</v>
      </c>
      <c r="GF132" s="439">
        <f t="shared" si="1494"/>
        <v>418603</v>
      </c>
      <c r="GG132" s="162">
        <f t="shared" si="1495"/>
        <v>1</v>
      </c>
      <c r="GH132" s="190">
        <f t="shared" si="1496"/>
        <v>1</v>
      </c>
      <c r="GI132" s="190">
        <f t="shared" si="1497"/>
        <v>1</v>
      </c>
      <c r="GJ132" s="190">
        <f t="shared" si="1498"/>
        <v>1</v>
      </c>
      <c r="GK132" s="190">
        <f t="shared" si="1499"/>
        <v>1</v>
      </c>
      <c r="GL132" s="200">
        <f t="shared" si="1500"/>
        <v>1</v>
      </c>
      <c r="GM132" s="210">
        <f t="shared" si="1501"/>
        <v>418603</v>
      </c>
      <c r="GN132" s="202">
        <f t="shared" si="1502"/>
        <v>0</v>
      </c>
      <c r="GQ132" s="461" t="s">
        <v>215</v>
      </c>
      <c r="GR132" s="538" t="s">
        <v>374</v>
      </c>
      <c r="GS132" s="545" t="s">
        <v>375</v>
      </c>
      <c r="GT132" s="562" t="s">
        <v>143</v>
      </c>
      <c r="GU132" s="559">
        <v>1</v>
      </c>
      <c r="GV132" s="380">
        <v>250000</v>
      </c>
      <c r="GW132" s="439">
        <f t="shared" si="1503"/>
        <v>250000</v>
      </c>
      <c r="GX132" s="162">
        <f t="shared" si="1504"/>
        <v>1</v>
      </c>
      <c r="GY132" s="190">
        <f t="shared" si="1505"/>
        <v>1</v>
      </c>
      <c r="GZ132" s="190">
        <f t="shared" si="1506"/>
        <v>1</v>
      </c>
      <c r="HA132" s="190">
        <f t="shared" si="1507"/>
        <v>1</v>
      </c>
      <c r="HB132" s="190">
        <f t="shared" si="1508"/>
        <v>1</v>
      </c>
      <c r="HC132" s="200">
        <f t="shared" si="1509"/>
        <v>1</v>
      </c>
      <c r="HD132" s="210">
        <f t="shared" si="1510"/>
        <v>250000</v>
      </c>
      <c r="HE132" s="202">
        <f t="shared" si="1511"/>
        <v>0</v>
      </c>
      <c r="HH132" s="461" t="s">
        <v>215</v>
      </c>
      <c r="HI132" s="538" t="s">
        <v>374</v>
      </c>
      <c r="HJ132" s="563" t="s">
        <v>375</v>
      </c>
      <c r="HK132" s="562" t="s">
        <v>143</v>
      </c>
      <c r="HL132" s="559">
        <v>1</v>
      </c>
      <c r="HM132" s="380">
        <v>427000</v>
      </c>
      <c r="HN132" s="439">
        <f t="shared" si="1512"/>
        <v>427000</v>
      </c>
      <c r="HO132" s="162">
        <f t="shared" si="1513"/>
        <v>1</v>
      </c>
      <c r="HP132" s="190">
        <f t="shared" si="1514"/>
        <v>1</v>
      </c>
      <c r="HQ132" s="190">
        <f t="shared" si="1515"/>
        <v>1</v>
      </c>
      <c r="HR132" s="190">
        <f t="shared" si="1516"/>
        <v>1</v>
      </c>
      <c r="HS132" s="190">
        <f t="shared" si="1517"/>
        <v>1</v>
      </c>
      <c r="HT132" s="200">
        <f t="shared" si="1518"/>
        <v>1</v>
      </c>
      <c r="HU132" s="210">
        <f t="shared" si="1519"/>
        <v>427000</v>
      </c>
      <c r="HV132" s="202">
        <f t="shared" si="1520"/>
        <v>0</v>
      </c>
      <c r="HY132" s="230"/>
      <c r="HZ132" s="171"/>
      <c r="IA132" s="263"/>
      <c r="IB132" s="257"/>
      <c r="IC132" s="207"/>
      <c r="ID132" s="229"/>
      <c r="IE132" s="209"/>
      <c r="IF132" s="209" t="e">
        <f t="shared" si="764"/>
        <v>#N/A</v>
      </c>
      <c r="IG132" s="199" t="e">
        <f t="shared" si="765"/>
        <v>#N/A</v>
      </c>
      <c r="IH132" s="200" t="e">
        <f t="shared" si="766"/>
        <v>#N/A</v>
      </c>
      <c r="II132" s="200">
        <f t="shared" si="767"/>
        <v>0</v>
      </c>
      <c r="IJ132" s="200">
        <f t="shared" si="768"/>
        <v>0</v>
      </c>
      <c r="IK132" s="200" t="e">
        <f t="shared" si="769"/>
        <v>#N/A</v>
      </c>
      <c r="IL132" s="210">
        <f t="shared" si="770"/>
        <v>0</v>
      </c>
      <c r="IM132" s="202">
        <f t="shared" si="771"/>
        <v>0</v>
      </c>
      <c r="IP132" s="230"/>
      <c r="IQ132" s="171"/>
      <c r="IR132" s="263"/>
      <c r="IS132" s="257"/>
      <c r="IT132" s="207"/>
      <c r="IU132" s="229"/>
      <c r="IV132" s="209"/>
      <c r="IW132" s="209" t="e">
        <f t="shared" si="772"/>
        <v>#N/A</v>
      </c>
      <c r="IX132" s="199" t="e">
        <f t="shared" si="773"/>
        <v>#N/A</v>
      </c>
      <c r="IY132" s="200" t="e">
        <f t="shared" si="774"/>
        <v>#N/A</v>
      </c>
      <c r="IZ132" s="200">
        <f t="shared" si="775"/>
        <v>0</v>
      </c>
      <c r="JA132" s="200">
        <f t="shared" si="776"/>
        <v>0</v>
      </c>
      <c r="JB132" s="200" t="e">
        <f t="shared" si="777"/>
        <v>#N/A</v>
      </c>
      <c r="JC132" s="210">
        <f t="shared" si="778"/>
        <v>0</v>
      </c>
      <c r="JD132" s="202">
        <f t="shared" si="779"/>
        <v>0</v>
      </c>
      <c r="JG132" s="230"/>
      <c r="JH132" s="171"/>
      <c r="JI132" s="263"/>
      <c r="JJ132" s="257"/>
      <c r="JK132" s="207"/>
      <c r="JL132" s="229"/>
      <c r="JM132" s="209"/>
      <c r="JN132" s="209" t="e">
        <f t="shared" si="780"/>
        <v>#N/A</v>
      </c>
      <c r="JO132" s="199" t="e">
        <f t="shared" si="781"/>
        <v>#N/A</v>
      </c>
      <c r="JP132" s="200" t="e">
        <f t="shared" si="782"/>
        <v>#N/A</v>
      </c>
      <c r="JQ132" s="200">
        <f t="shared" si="783"/>
        <v>0</v>
      </c>
      <c r="JR132" s="200">
        <f t="shared" si="784"/>
        <v>0</v>
      </c>
      <c r="JS132" s="200" t="e">
        <f t="shared" si="785"/>
        <v>#N/A</v>
      </c>
      <c r="JT132" s="210">
        <f t="shared" si="786"/>
        <v>0</v>
      </c>
      <c r="JU132" s="202">
        <f t="shared" si="787"/>
        <v>0</v>
      </c>
      <c r="JX132" s="230"/>
      <c r="JY132" s="171"/>
      <c r="JZ132" s="263"/>
      <c r="KA132" s="257"/>
      <c r="KB132" s="207"/>
      <c r="KC132" s="229"/>
      <c r="KD132" s="209"/>
      <c r="KE132" s="209" t="e">
        <f t="shared" si="788"/>
        <v>#N/A</v>
      </c>
      <c r="KF132" s="199" t="e">
        <f t="shared" si="789"/>
        <v>#N/A</v>
      </c>
      <c r="KG132" s="200" t="e">
        <f t="shared" si="790"/>
        <v>#N/A</v>
      </c>
      <c r="KH132" s="200">
        <f t="shared" si="791"/>
        <v>0</v>
      </c>
      <c r="KI132" s="200">
        <f t="shared" si="792"/>
        <v>0</v>
      </c>
      <c r="KJ132" s="200" t="e">
        <f t="shared" si="793"/>
        <v>#N/A</v>
      </c>
      <c r="KK132" s="210">
        <f t="shared" si="794"/>
        <v>0</v>
      </c>
      <c r="KL132" s="202">
        <f t="shared" si="795"/>
        <v>0</v>
      </c>
      <c r="KO132" s="230"/>
      <c r="KP132" s="171"/>
      <c r="KQ132" s="263"/>
      <c r="KR132" s="257"/>
      <c r="KS132" s="207"/>
      <c r="KT132" s="229"/>
      <c r="KU132" s="209"/>
      <c r="KV132" s="209" t="e">
        <f t="shared" si="796"/>
        <v>#N/A</v>
      </c>
      <c r="KW132" s="199" t="e">
        <f t="shared" si="797"/>
        <v>#N/A</v>
      </c>
      <c r="KX132" s="200" t="e">
        <f t="shared" si="798"/>
        <v>#N/A</v>
      </c>
      <c r="KY132" s="200">
        <f t="shared" si="799"/>
        <v>0</v>
      </c>
      <c r="KZ132" s="200">
        <f t="shared" si="800"/>
        <v>0</v>
      </c>
      <c r="LA132" s="200" t="e">
        <f t="shared" si="801"/>
        <v>#N/A</v>
      </c>
      <c r="LB132" s="210">
        <f t="shared" si="802"/>
        <v>0</v>
      </c>
      <c r="LC132" s="202">
        <f t="shared" si="803"/>
        <v>0</v>
      </c>
      <c r="LF132" s="230"/>
      <c r="LG132" s="171"/>
      <c r="LH132" s="263"/>
      <c r="LI132" s="257"/>
      <c r="LJ132" s="207"/>
      <c r="LK132" s="229"/>
      <c r="LL132" s="209"/>
      <c r="LM132" s="209" t="e">
        <f t="shared" si="804"/>
        <v>#N/A</v>
      </c>
      <c r="LN132" s="199" t="e">
        <f t="shared" si="805"/>
        <v>#N/A</v>
      </c>
      <c r="LO132" s="200" t="e">
        <f t="shared" si="806"/>
        <v>#N/A</v>
      </c>
      <c r="LP132" s="200">
        <f t="shared" si="807"/>
        <v>0</v>
      </c>
      <c r="LQ132" s="200">
        <f t="shared" si="808"/>
        <v>0</v>
      </c>
      <c r="LR132" s="200" t="e">
        <f t="shared" si="809"/>
        <v>#N/A</v>
      </c>
      <c r="LS132" s="210">
        <f t="shared" si="810"/>
        <v>0</v>
      </c>
      <c r="LT132" s="202">
        <f t="shared" si="811"/>
        <v>0</v>
      </c>
      <c r="LW132" s="230"/>
      <c r="LX132" s="171"/>
      <c r="LY132" s="263"/>
      <c r="LZ132" s="257"/>
      <c r="MA132" s="207"/>
      <c r="MB132" s="229"/>
      <c r="MC132" s="209"/>
      <c r="MD132" s="209" t="e">
        <f t="shared" si="812"/>
        <v>#N/A</v>
      </c>
      <c r="ME132" s="199" t="e">
        <f t="shared" si="813"/>
        <v>#N/A</v>
      </c>
      <c r="MF132" s="200" t="e">
        <f t="shared" si="814"/>
        <v>#N/A</v>
      </c>
      <c r="MG132" s="200">
        <f t="shared" si="815"/>
        <v>0</v>
      </c>
      <c r="MH132" s="200">
        <f t="shared" si="816"/>
        <v>0</v>
      </c>
      <c r="MI132" s="200" t="e">
        <f t="shared" si="817"/>
        <v>#N/A</v>
      </c>
      <c r="MJ132" s="210">
        <f t="shared" si="818"/>
        <v>0</v>
      </c>
      <c r="MK132" s="202">
        <f t="shared" si="819"/>
        <v>0</v>
      </c>
      <c r="MN132" s="230"/>
      <c r="MO132" s="171"/>
      <c r="MP132" s="263"/>
      <c r="MQ132" s="257"/>
      <c r="MR132" s="207"/>
      <c r="MS132" s="229"/>
      <c r="MT132" s="209"/>
      <c r="MU132" s="209" t="e">
        <f t="shared" si="820"/>
        <v>#N/A</v>
      </c>
      <c r="MV132" s="199" t="e">
        <f t="shared" si="821"/>
        <v>#N/A</v>
      </c>
      <c r="MW132" s="200" t="e">
        <f t="shared" si="822"/>
        <v>#N/A</v>
      </c>
      <c r="MX132" s="200">
        <f t="shared" si="823"/>
        <v>0</v>
      </c>
      <c r="MY132" s="200">
        <f t="shared" si="824"/>
        <v>0</v>
      </c>
      <c r="MZ132" s="200" t="e">
        <f t="shared" si="825"/>
        <v>#N/A</v>
      </c>
      <c r="NA132" s="210">
        <f t="shared" si="826"/>
        <v>0</v>
      </c>
      <c r="NB132" s="202">
        <f t="shared" si="827"/>
        <v>0</v>
      </c>
      <c r="NE132" s="230"/>
      <c r="NF132" s="171"/>
      <c r="NG132" s="263"/>
      <c r="NH132" s="257"/>
      <c r="NI132" s="207"/>
      <c r="NJ132" s="229"/>
      <c r="NK132" s="209"/>
      <c r="NL132" s="209" t="e">
        <f t="shared" si="828"/>
        <v>#N/A</v>
      </c>
      <c r="NM132" s="199" t="e">
        <f t="shared" si="829"/>
        <v>#N/A</v>
      </c>
      <c r="NN132" s="200" t="e">
        <f t="shared" si="830"/>
        <v>#N/A</v>
      </c>
      <c r="NO132" s="200">
        <f t="shared" si="831"/>
        <v>0</v>
      </c>
      <c r="NP132" s="200">
        <f t="shared" si="832"/>
        <v>0</v>
      </c>
      <c r="NQ132" s="200" t="e">
        <f t="shared" si="833"/>
        <v>#N/A</v>
      </c>
      <c r="NR132" s="210">
        <f t="shared" si="834"/>
        <v>0</v>
      </c>
      <c r="NS132" s="202">
        <f t="shared" si="835"/>
        <v>0</v>
      </c>
      <c r="NV132" s="230"/>
      <c r="NW132" s="171"/>
      <c r="NX132" s="263"/>
      <c r="NY132" s="257"/>
      <c r="NZ132" s="207"/>
      <c r="OA132" s="229"/>
      <c r="OB132" s="209"/>
      <c r="OC132" s="209" t="e">
        <f t="shared" si="836"/>
        <v>#N/A</v>
      </c>
      <c r="OD132" s="199" t="e">
        <f t="shared" si="837"/>
        <v>#N/A</v>
      </c>
      <c r="OE132" s="200" t="e">
        <f t="shared" si="838"/>
        <v>#N/A</v>
      </c>
      <c r="OF132" s="200">
        <f t="shared" si="839"/>
        <v>0</v>
      </c>
      <c r="OG132" s="200">
        <f t="shared" si="840"/>
        <v>0</v>
      </c>
      <c r="OH132" s="200" t="e">
        <f t="shared" si="841"/>
        <v>#N/A</v>
      </c>
      <c r="OI132" s="210">
        <f t="shared" si="842"/>
        <v>0</v>
      </c>
      <c r="OJ132" s="202">
        <f t="shared" si="843"/>
        <v>0</v>
      </c>
      <c r="OM132" s="230"/>
      <c r="ON132" s="171"/>
      <c r="OO132" s="263"/>
      <c r="OP132" s="257"/>
      <c r="OQ132" s="207"/>
      <c r="OR132" s="229"/>
      <c r="OS132" s="209"/>
      <c r="OT132" s="209" t="e">
        <f t="shared" si="844"/>
        <v>#N/A</v>
      </c>
      <c r="OU132" s="199" t="e">
        <f t="shared" si="845"/>
        <v>#N/A</v>
      </c>
      <c r="OV132" s="200" t="e">
        <f t="shared" si="846"/>
        <v>#N/A</v>
      </c>
      <c r="OW132" s="200">
        <f t="shared" si="847"/>
        <v>0</v>
      </c>
      <c r="OX132" s="200">
        <f t="shared" si="848"/>
        <v>0</v>
      </c>
      <c r="OY132" s="200" t="e">
        <f t="shared" si="849"/>
        <v>#N/A</v>
      </c>
      <c r="OZ132" s="210">
        <f t="shared" si="850"/>
        <v>0</v>
      </c>
      <c r="PA132" s="202">
        <f t="shared" si="851"/>
        <v>0</v>
      </c>
      <c r="PD132" s="230"/>
      <c r="PE132" s="171"/>
      <c r="PF132" s="263"/>
      <c r="PG132" s="257"/>
      <c r="PH132" s="207"/>
      <c r="PI132" s="229"/>
      <c r="PJ132" s="209"/>
      <c r="PK132" s="209" t="e">
        <f t="shared" si="852"/>
        <v>#N/A</v>
      </c>
      <c r="PL132" s="199" t="e">
        <f t="shared" si="853"/>
        <v>#N/A</v>
      </c>
      <c r="PM132" s="200" t="e">
        <f t="shared" si="854"/>
        <v>#N/A</v>
      </c>
      <c r="PN132" s="200">
        <f t="shared" si="855"/>
        <v>0</v>
      </c>
      <c r="PO132" s="200">
        <f t="shared" si="856"/>
        <v>0</v>
      </c>
      <c r="PP132" s="200" t="e">
        <f t="shared" si="857"/>
        <v>#N/A</v>
      </c>
      <c r="PQ132" s="210">
        <f t="shared" si="858"/>
        <v>0</v>
      </c>
      <c r="PR132" s="202">
        <f t="shared" si="859"/>
        <v>0</v>
      </c>
      <c r="PU132" s="230"/>
      <c r="PV132" s="171"/>
      <c r="PW132" s="263"/>
      <c r="PX132" s="257"/>
      <c r="PY132" s="207"/>
      <c r="PZ132" s="229"/>
      <c r="QA132" s="209"/>
      <c r="QB132" s="209" t="e">
        <f t="shared" si="860"/>
        <v>#N/A</v>
      </c>
      <c r="QC132" s="199" t="e">
        <f t="shared" si="861"/>
        <v>#N/A</v>
      </c>
      <c r="QD132" s="200" t="e">
        <f t="shared" si="862"/>
        <v>#N/A</v>
      </c>
      <c r="QE132" s="200">
        <f t="shared" si="863"/>
        <v>0</v>
      </c>
      <c r="QF132" s="200">
        <f t="shared" si="864"/>
        <v>0</v>
      </c>
      <c r="QG132" s="200" t="e">
        <f t="shared" si="865"/>
        <v>#N/A</v>
      </c>
      <c r="QH132" s="210">
        <f t="shared" si="866"/>
        <v>0</v>
      </c>
      <c r="QI132" s="202">
        <f t="shared" si="867"/>
        <v>0</v>
      </c>
      <c r="QL132" s="230"/>
      <c r="QM132" s="171"/>
      <c r="QN132" s="263"/>
      <c r="QO132" s="257"/>
      <c r="QP132" s="207"/>
      <c r="QQ132" s="229"/>
      <c r="QR132" s="209"/>
      <c r="QS132" s="209" t="e">
        <f t="shared" si="868"/>
        <v>#N/A</v>
      </c>
      <c r="QT132" s="199" t="e">
        <f t="shared" si="869"/>
        <v>#N/A</v>
      </c>
      <c r="QU132" s="200" t="e">
        <f t="shared" si="870"/>
        <v>#N/A</v>
      </c>
      <c r="QV132" s="200">
        <f t="shared" si="871"/>
        <v>0</v>
      </c>
      <c r="QW132" s="200">
        <f t="shared" si="872"/>
        <v>0</v>
      </c>
      <c r="QX132" s="200" t="e">
        <f t="shared" si="873"/>
        <v>#N/A</v>
      </c>
      <c r="QY132" s="210">
        <f t="shared" si="874"/>
        <v>0</v>
      </c>
      <c r="QZ132" s="202">
        <f t="shared" si="875"/>
        <v>0</v>
      </c>
      <c r="RC132" s="230"/>
      <c r="RD132" s="171"/>
      <c r="RE132" s="263"/>
      <c r="RF132" s="257"/>
      <c r="RG132" s="207"/>
      <c r="RH132" s="229"/>
      <c r="RI132" s="209"/>
      <c r="RJ132" s="209" t="e">
        <f t="shared" si="876"/>
        <v>#N/A</v>
      </c>
      <c r="RK132" s="199" t="e">
        <f t="shared" si="877"/>
        <v>#N/A</v>
      </c>
      <c r="RL132" s="200" t="e">
        <f t="shared" si="878"/>
        <v>#N/A</v>
      </c>
      <c r="RM132" s="200">
        <f t="shared" si="879"/>
        <v>0</v>
      </c>
      <c r="RN132" s="200">
        <f t="shared" si="880"/>
        <v>0</v>
      </c>
      <c r="RO132" s="200" t="e">
        <f t="shared" si="881"/>
        <v>#N/A</v>
      </c>
      <c r="RP132" s="210">
        <f t="shared" si="882"/>
        <v>0</v>
      </c>
      <c r="RQ132" s="202">
        <f t="shared" si="883"/>
        <v>0</v>
      </c>
      <c r="RT132" s="230"/>
      <c r="RU132" s="171"/>
      <c r="RV132" s="263"/>
      <c r="RW132" s="257"/>
      <c r="RX132" s="207"/>
      <c r="RY132" s="229"/>
      <c r="RZ132" s="209"/>
      <c r="SA132" s="209" t="e">
        <f t="shared" si="884"/>
        <v>#N/A</v>
      </c>
      <c r="SB132" s="199" t="e">
        <f t="shared" si="885"/>
        <v>#N/A</v>
      </c>
      <c r="SC132" s="200" t="e">
        <f t="shared" si="886"/>
        <v>#N/A</v>
      </c>
      <c r="SD132" s="200">
        <f t="shared" si="887"/>
        <v>0</v>
      </c>
      <c r="SE132" s="200">
        <f t="shared" si="888"/>
        <v>0</v>
      </c>
      <c r="SF132" s="200" t="e">
        <f t="shared" si="889"/>
        <v>#N/A</v>
      </c>
      <c r="SG132" s="210">
        <f t="shared" si="890"/>
        <v>0</v>
      </c>
      <c r="SH132" s="202">
        <f t="shared" si="891"/>
        <v>0</v>
      </c>
      <c r="SK132" s="230"/>
      <c r="SL132" s="171"/>
      <c r="SM132" s="263"/>
      <c r="SN132" s="257"/>
      <c r="SO132" s="207"/>
      <c r="SP132" s="229"/>
      <c r="SQ132" s="209"/>
      <c r="SR132" s="209" t="e">
        <f t="shared" si="892"/>
        <v>#N/A</v>
      </c>
      <c r="SS132" s="199" t="e">
        <f t="shared" si="893"/>
        <v>#N/A</v>
      </c>
      <c r="ST132" s="200" t="e">
        <f t="shared" si="894"/>
        <v>#N/A</v>
      </c>
      <c r="SU132" s="200">
        <f t="shared" si="895"/>
        <v>0</v>
      </c>
      <c r="SV132" s="200">
        <f t="shared" si="896"/>
        <v>0</v>
      </c>
      <c r="SW132" s="200" t="e">
        <f t="shared" si="897"/>
        <v>#N/A</v>
      </c>
      <c r="SX132" s="210">
        <f t="shared" si="898"/>
        <v>0</v>
      </c>
      <c r="SY132" s="202">
        <f t="shared" si="899"/>
        <v>0</v>
      </c>
    </row>
    <row r="133" spans="1:519" ht="28.5" customHeight="1" thickTop="1" thickBot="1">
      <c r="B133" s="203" t="s">
        <v>215</v>
      </c>
      <c r="C133" s="230">
        <v>12.11</v>
      </c>
      <c r="D133" s="171" t="s">
        <v>376</v>
      </c>
      <c r="E133" s="231" t="s">
        <v>377</v>
      </c>
      <c r="F133" s="257">
        <v>1</v>
      </c>
      <c r="G133" s="207">
        <v>0</v>
      </c>
      <c r="H133" s="229">
        <f>G133*F133</f>
        <v>0</v>
      </c>
      <c r="I133" s="649"/>
      <c r="L133" s="375" t="s">
        <v>215</v>
      </c>
      <c r="M133" s="403">
        <v>12.11</v>
      </c>
      <c r="N133" s="415" t="s">
        <v>376</v>
      </c>
      <c r="O133" s="404" t="s">
        <v>377</v>
      </c>
      <c r="P133" s="434">
        <v>1</v>
      </c>
      <c r="Q133" s="380">
        <v>9200</v>
      </c>
      <c r="R133" s="402">
        <f>Q133*P133</f>
        <v>9200</v>
      </c>
      <c r="S133" s="162">
        <f t="shared" si="1413"/>
        <v>1</v>
      </c>
      <c r="T133" s="190">
        <f t="shared" si="756"/>
        <v>1</v>
      </c>
      <c r="U133" s="190">
        <f t="shared" si="763"/>
        <v>1</v>
      </c>
      <c r="V133" s="190">
        <f t="shared" si="757"/>
        <v>1</v>
      </c>
      <c r="W133" s="190">
        <f t="shared" si="758"/>
        <v>1</v>
      </c>
      <c r="X133" s="200">
        <f>PRODUCT(S133:W133)</f>
        <v>1</v>
      </c>
      <c r="Y133" s="210">
        <f t="shared" si="760"/>
        <v>9200</v>
      </c>
      <c r="Z133" s="202">
        <f t="shared" si="761"/>
        <v>0</v>
      </c>
      <c r="AA133" s="185"/>
      <c r="AB133" s="185"/>
      <c r="AC133" s="375" t="s">
        <v>215</v>
      </c>
      <c r="AD133" s="403">
        <v>12.11</v>
      </c>
      <c r="AE133" s="415" t="s">
        <v>376</v>
      </c>
      <c r="AF133" s="404" t="s">
        <v>377</v>
      </c>
      <c r="AG133" s="434">
        <v>1</v>
      </c>
      <c r="AH133" s="380">
        <v>9272</v>
      </c>
      <c r="AI133" s="402">
        <f>AH133*AG133</f>
        <v>9272</v>
      </c>
      <c r="AJ133" s="162">
        <f t="shared" si="1415"/>
        <v>1</v>
      </c>
      <c r="AK133" s="190">
        <f t="shared" si="1416"/>
        <v>1</v>
      </c>
      <c r="AL133" s="190">
        <f t="shared" si="1417"/>
        <v>1</v>
      </c>
      <c r="AM133" s="190">
        <f t="shared" si="1418"/>
        <v>1</v>
      </c>
      <c r="AN133" s="190">
        <f t="shared" si="1419"/>
        <v>1</v>
      </c>
      <c r="AO133" s="200">
        <f t="shared" si="1420"/>
        <v>1</v>
      </c>
      <c r="AP133" s="210">
        <f t="shared" si="1421"/>
        <v>9272</v>
      </c>
      <c r="AQ133" s="202">
        <f t="shared" si="1422"/>
        <v>0</v>
      </c>
      <c r="AR133" s="185"/>
      <c r="AS133" s="185"/>
      <c r="AT133" s="461" t="s">
        <v>215</v>
      </c>
      <c r="AU133" s="494">
        <v>12.11</v>
      </c>
      <c r="AV133" s="171" t="s">
        <v>376</v>
      </c>
      <c r="AW133" s="495" t="s">
        <v>377</v>
      </c>
      <c r="AX133" s="464">
        <v>1</v>
      </c>
      <c r="AY133" s="455">
        <v>97000</v>
      </c>
      <c r="AZ133" s="466">
        <f>AY133*AX133</f>
        <v>97000</v>
      </c>
      <c r="BA133" s="162">
        <f t="shared" si="1424"/>
        <v>1</v>
      </c>
      <c r="BB133" s="190">
        <f t="shared" si="1425"/>
        <v>1</v>
      </c>
      <c r="BC133" s="190">
        <f t="shared" si="1426"/>
        <v>1</v>
      </c>
      <c r="BD133" s="190">
        <f t="shared" si="1427"/>
        <v>1</v>
      </c>
      <c r="BE133" s="190">
        <f t="shared" si="1428"/>
        <v>1</v>
      </c>
      <c r="BF133" s="200">
        <f t="shared" si="1429"/>
        <v>1</v>
      </c>
      <c r="BG133" s="210">
        <f t="shared" si="1430"/>
        <v>97000</v>
      </c>
      <c r="BH133" s="202">
        <f t="shared" si="1431"/>
        <v>0</v>
      </c>
      <c r="BK133" s="461" t="s">
        <v>215</v>
      </c>
      <c r="BL133" s="538">
        <v>12.11</v>
      </c>
      <c r="BM133" s="545" t="s">
        <v>376</v>
      </c>
      <c r="BN133" s="539" t="s">
        <v>377</v>
      </c>
      <c r="BO133" s="559">
        <v>1</v>
      </c>
      <c r="BP133" s="380">
        <v>12432.855</v>
      </c>
      <c r="BQ133" s="537">
        <f t="shared" si="1432"/>
        <v>12432.855</v>
      </c>
      <c r="BR133" s="162">
        <f t="shared" si="1433"/>
        <v>1</v>
      </c>
      <c r="BS133" s="190">
        <f t="shared" si="1434"/>
        <v>1</v>
      </c>
      <c r="BT133" s="190">
        <f t="shared" si="1435"/>
        <v>1</v>
      </c>
      <c r="BU133" s="190">
        <f t="shared" si="1436"/>
        <v>1</v>
      </c>
      <c r="BV133" s="190">
        <f t="shared" si="1437"/>
        <v>1</v>
      </c>
      <c r="BW133" s="200">
        <f t="shared" si="1438"/>
        <v>1</v>
      </c>
      <c r="BX133" s="210">
        <f t="shared" si="1439"/>
        <v>12433</v>
      </c>
      <c r="BY133" s="202">
        <f t="shared" si="1440"/>
        <v>-0.14500000000043656</v>
      </c>
      <c r="CB133" s="461" t="s">
        <v>215</v>
      </c>
      <c r="CC133" s="538">
        <v>12.11</v>
      </c>
      <c r="CD133" s="545" t="s">
        <v>376</v>
      </c>
      <c r="CE133" s="539" t="s">
        <v>377</v>
      </c>
      <c r="CF133" s="559">
        <v>1</v>
      </c>
      <c r="CG133" s="380">
        <v>9110</v>
      </c>
      <c r="CH133" s="537">
        <f>CG133*CF133</f>
        <v>9110</v>
      </c>
      <c r="CI133" s="162">
        <f t="shared" si="1442"/>
        <v>1</v>
      </c>
      <c r="CJ133" s="190">
        <f t="shared" si="1443"/>
        <v>1</v>
      </c>
      <c r="CK133" s="190">
        <f t="shared" si="1444"/>
        <v>1</v>
      </c>
      <c r="CL133" s="190">
        <f t="shared" si="1445"/>
        <v>1</v>
      </c>
      <c r="CM133" s="190">
        <f t="shared" si="1446"/>
        <v>1</v>
      </c>
      <c r="CN133" s="200">
        <f t="shared" si="1447"/>
        <v>1</v>
      </c>
      <c r="CO133" s="210">
        <f t="shared" si="1448"/>
        <v>9110</v>
      </c>
      <c r="CP133" s="202">
        <f t="shared" si="1449"/>
        <v>0</v>
      </c>
      <c r="CS133" s="461" t="s">
        <v>215</v>
      </c>
      <c r="CT133" s="538">
        <v>12.11</v>
      </c>
      <c r="CU133" s="545" t="s">
        <v>376</v>
      </c>
      <c r="CV133" s="539" t="s">
        <v>377</v>
      </c>
      <c r="CW133" s="559">
        <v>1</v>
      </c>
      <c r="CX133" s="565">
        <v>8437</v>
      </c>
      <c r="CY133" s="537">
        <f>CX133*CW133</f>
        <v>8437</v>
      </c>
      <c r="CZ133" s="162">
        <f t="shared" si="1451"/>
        <v>1</v>
      </c>
      <c r="DA133" s="190">
        <f t="shared" si="1452"/>
        <v>1</v>
      </c>
      <c r="DB133" s="190">
        <f t="shared" si="1453"/>
        <v>1</v>
      </c>
      <c r="DC133" s="190">
        <f t="shared" si="1454"/>
        <v>1</v>
      </c>
      <c r="DD133" s="190">
        <f t="shared" si="1455"/>
        <v>1</v>
      </c>
      <c r="DE133" s="200">
        <f t="shared" si="1456"/>
        <v>1</v>
      </c>
      <c r="DF133" s="210">
        <f t="shared" si="1457"/>
        <v>8437</v>
      </c>
      <c r="DG133" s="202">
        <f t="shared" si="1458"/>
        <v>0</v>
      </c>
      <c r="DJ133" s="461" t="s">
        <v>215</v>
      </c>
      <c r="DK133" s="538">
        <v>12.11</v>
      </c>
      <c r="DL133" s="545" t="s">
        <v>376</v>
      </c>
      <c r="DM133" s="539" t="s">
        <v>377</v>
      </c>
      <c r="DN133" s="559">
        <v>1</v>
      </c>
      <c r="DO133" s="380">
        <v>16337.384000000002</v>
      </c>
      <c r="DP133" s="537">
        <f>DO133*DN133</f>
        <v>16337.384000000002</v>
      </c>
      <c r="DQ133" s="162">
        <f t="shared" si="1460"/>
        <v>1</v>
      </c>
      <c r="DR133" s="190">
        <f t="shared" si="1461"/>
        <v>1</v>
      </c>
      <c r="DS133" s="190">
        <f t="shared" si="1462"/>
        <v>1</v>
      </c>
      <c r="DT133" s="190">
        <f t="shared" si="1463"/>
        <v>1</v>
      </c>
      <c r="DU133" s="190">
        <f t="shared" si="1464"/>
        <v>1</v>
      </c>
      <c r="DV133" s="200">
        <f t="shared" si="1465"/>
        <v>1</v>
      </c>
      <c r="DW133" s="210">
        <f t="shared" si="1466"/>
        <v>16337</v>
      </c>
      <c r="DX133" s="202">
        <f t="shared" si="1467"/>
        <v>0.38400000000183354</v>
      </c>
      <c r="EA133" s="461" t="s">
        <v>215</v>
      </c>
      <c r="EB133" s="538">
        <v>12.11</v>
      </c>
      <c r="EC133" s="545" t="s">
        <v>376</v>
      </c>
      <c r="ED133" s="539" t="s">
        <v>377</v>
      </c>
      <c r="EE133" s="559">
        <v>1</v>
      </c>
      <c r="EF133" s="380">
        <v>7000</v>
      </c>
      <c r="EG133" s="381">
        <f t="shared" si="762"/>
        <v>7000</v>
      </c>
      <c r="EH133" s="162">
        <f t="shared" si="1468"/>
        <v>1</v>
      </c>
      <c r="EI133" s="190">
        <f t="shared" si="1469"/>
        <v>1</v>
      </c>
      <c r="EJ133" s="190">
        <f t="shared" si="1470"/>
        <v>1</v>
      </c>
      <c r="EK133" s="190">
        <f t="shared" si="1471"/>
        <v>1</v>
      </c>
      <c r="EL133" s="190">
        <f t="shared" si="1472"/>
        <v>1</v>
      </c>
      <c r="EM133" s="200">
        <f t="shared" si="1473"/>
        <v>1</v>
      </c>
      <c r="EN133" s="210">
        <f t="shared" si="1474"/>
        <v>7000</v>
      </c>
      <c r="EO133" s="202">
        <f t="shared" si="1475"/>
        <v>0</v>
      </c>
      <c r="ER133" s="461" t="s">
        <v>215</v>
      </c>
      <c r="ES133" s="538">
        <v>12.11</v>
      </c>
      <c r="ET133" s="545" t="s">
        <v>376</v>
      </c>
      <c r="EU133" s="539" t="s">
        <v>377</v>
      </c>
      <c r="EV133" s="559">
        <v>1</v>
      </c>
      <c r="EW133" s="380">
        <v>12371</v>
      </c>
      <c r="EX133" s="537">
        <f t="shared" si="1476"/>
        <v>12371</v>
      </c>
      <c r="EY133" s="162">
        <f t="shared" si="1477"/>
        <v>1</v>
      </c>
      <c r="EZ133" s="190">
        <f t="shared" si="1478"/>
        <v>1</v>
      </c>
      <c r="FA133" s="190">
        <f t="shared" si="1479"/>
        <v>1</v>
      </c>
      <c r="FB133" s="190">
        <f t="shared" si="1480"/>
        <v>1</v>
      </c>
      <c r="FC133" s="190">
        <f t="shared" si="1481"/>
        <v>1</v>
      </c>
      <c r="FD133" s="200">
        <f t="shared" si="1482"/>
        <v>1</v>
      </c>
      <c r="FE133" s="210">
        <f t="shared" si="1483"/>
        <v>12371</v>
      </c>
      <c r="FF133" s="202">
        <f t="shared" si="1484"/>
        <v>0</v>
      </c>
      <c r="FI133" s="461" t="s">
        <v>215</v>
      </c>
      <c r="FJ133" s="538">
        <v>12.11</v>
      </c>
      <c r="FK133" s="545" t="s">
        <v>376</v>
      </c>
      <c r="FL133" s="539" t="s">
        <v>377</v>
      </c>
      <c r="FM133" s="559">
        <v>1</v>
      </c>
      <c r="FN133" s="380">
        <v>48900</v>
      </c>
      <c r="FO133" s="537">
        <f>FN133*FM133</f>
        <v>48900</v>
      </c>
      <c r="FP133" s="162">
        <f t="shared" si="1486"/>
        <v>1</v>
      </c>
      <c r="FQ133" s="190">
        <f t="shared" si="1487"/>
        <v>1</v>
      </c>
      <c r="FR133" s="190">
        <f t="shared" si="1488"/>
        <v>1</v>
      </c>
      <c r="FS133" s="190">
        <f t="shared" si="1489"/>
        <v>1</v>
      </c>
      <c r="FT133" s="190">
        <f t="shared" si="1490"/>
        <v>1</v>
      </c>
      <c r="FU133" s="200">
        <f t="shared" si="1491"/>
        <v>1</v>
      </c>
      <c r="FV133" s="210">
        <f t="shared" si="1492"/>
        <v>48900</v>
      </c>
      <c r="FW133" s="202">
        <f t="shared" si="1493"/>
        <v>0</v>
      </c>
      <c r="FZ133" s="461" t="s">
        <v>215</v>
      </c>
      <c r="GA133" s="538">
        <v>12.11</v>
      </c>
      <c r="GB133" s="545" t="s">
        <v>376</v>
      </c>
      <c r="GC133" s="539" t="s">
        <v>377</v>
      </c>
      <c r="GD133" s="559">
        <v>1</v>
      </c>
      <c r="GE133" s="582">
        <v>10332</v>
      </c>
      <c r="GF133" s="537">
        <f>GE133*GD133</f>
        <v>10332</v>
      </c>
      <c r="GG133" s="162">
        <f t="shared" si="1495"/>
        <v>1</v>
      </c>
      <c r="GH133" s="190">
        <f t="shared" si="1496"/>
        <v>1</v>
      </c>
      <c r="GI133" s="190">
        <f t="shared" si="1497"/>
        <v>1</v>
      </c>
      <c r="GJ133" s="190">
        <f t="shared" si="1498"/>
        <v>1</v>
      </c>
      <c r="GK133" s="190">
        <f t="shared" si="1499"/>
        <v>1</v>
      </c>
      <c r="GL133" s="200">
        <f t="shared" si="1500"/>
        <v>1</v>
      </c>
      <c r="GM133" s="210">
        <f t="shared" si="1501"/>
        <v>10332</v>
      </c>
      <c r="GN133" s="202">
        <f t="shared" si="1502"/>
        <v>0</v>
      </c>
      <c r="GQ133" s="461" t="s">
        <v>215</v>
      </c>
      <c r="GR133" s="538">
        <v>12.11</v>
      </c>
      <c r="GS133" s="545" t="s">
        <v>376</v>
      </c>
      <c r="GT133" s="539" t="s">
        <v>377</v>
      </c>
      <c r="GU133" s="559">
        <v>1</v>
      </c>
      <c r="GV133" s="380">
        <v>7000</v>
      </c>
      <c r="GW133" s="537">
        <f>GV133*GU133</f>
        <v>7000</v>
      </c>
      <c r="GX133" s="162">
        <f t="shared" si="1504"/>
        <v>1</v>
      </c>
      <c r="GY133" s="190">
        <f t="shared" si="1505"/>
        <v>1</v>
      </c>
      <c r="GZ133" s="190">
        <f t="shared" si="1506"/>
        <v>1</v>
      </c>
      <c r="HA133" s="190">
        <f t="shared" si="1507"/>
        <v>1</v>
      </c>
      <c r="HB133" s="190">
        <f t="shared" si="1508"/>
        <v>1</v>
      </c>
      <c r="HC133" s="200">
        <f t="shared" si="1509"/>
        <v>1</v>
      </c>
      <c r="HD133" s="210">
        <f t="shared" si="1510"/>
        <v>7000</v>
      </c>
      <c r="HE133" s="202">
        <f t="shared" si="1511"/>
        <v>0</v>
      </c>
      <c r="HH133" s="461" t="s">
        <v>215</v>
      </c>
      <c r="HI133" s="538">
        <v>12.11</v>
      </c>
      <c r="HJ133" s="563" t="s">
        <v>376</v>
      </c>
      <c r="HK133" s="539" t="s">
        <v>377</v>
      </c>
      <c r="HL133" s="559">
        <v>1</v>
      </c>
      <c r="HM133" s="380">
        <v>5699.9999999999991</v>
      </c>
      <c r="HN133" s="537">
        <f>HM133*HL133</f>
        <v>5699.9999999999991</v>
      </c>
      <c r="HO133" s="162">
        <f t="shared" si="1513"/>
        <v>1</v>
      </c>
      <c r="HP133" s="190">
        <f t="shared" si="1514"/>
        <v>1</v>
      </c>
      <c r="HQ133" s="190">
        <f t="shared" si="1515"/>
        <v>1</v>
      </c>
      <c r="HR133" s="190">
        <f t="shared" si="1516"/>
        <v>1</v>
      </c>
      <c r="HS133" s="190">
        <f t="shared" si="1517"/>
        <v>1</v>
      </c>
      <c r="HT133" s="200">
        <f t="shared" si="1518"/>
        <v>1</v>
      </c>
      <c r="HU133" s="210">
        <f t="shared" si="1519"/>
        <v>5700</v>
      </c>
      <c r="HV133" s="202">
        <f t="shared" si="1520"/>
        <v>0</v>
      </c>
      <c r="HY133" s="230"/>
      <c r="HZ133" s="171"/>
      <c r="IA133" s="231"/>
      <c r="IB133" s="257"/>
      <c r="IC133" s="207"/>
      <c r="ID133" s="229"/>
      <c r="IE133" s="209"/>
      <c r="IF133" s="209" t="e">
        <f t="shared" si="764"/>
        <v>#N/A</v>
      </c>
      <c r="IG133" s="199" t="e">
        <f t="shared" si="765"/>
        <v>#N/A</v>
      </c>
      <c r="IH133" s="200" t="e">
        <f t="shared" si="766"/>
        <v>#N/A</v>
      </c>
      <c r="II133" s="200">
        <f t="shared" si="767"/>
        <v>0</v>
      </c>
      <c r="IJ133" s="200">
        <f t="shared" si="768"/>
        <v>0</v>
      </c>
      <c r="IK133" s="200" t="e">
        <f t="shared" si="769"/>
        <v>#N/A</v>
      </c>
      <c r="IL133" s="210">
        <f t="shared" si="770"/>
        <v>0</v>
      </c>
      <c r="IM133" s="202">
        <f t="shared" si="771"/>
        <v>0</v>
      </c>
      <c r="IP133" s="230"/>
      <c r="IQ133" s="171"/>
      <c r="IR133" s="231"/>
      <c r="IS133" s="257"/>
      <c r="IT133" s="207"/>
      <c r="IU133" s="229"/>
      <c r="IV133" s="209"/>
      <c r="IW133" s="209" t="e">
        <f t="shared" si="772"/>
        <v>#N/A</v>
      </c>
      <c r="IX133" s="199" t="e">
        <f t="shared" si="773"/>
        <v>#N/A</v>
      </c>
      <c r="IY133" s="200" t="e">
        <f t="shared" si="774"/>
        <v>#N/A</v>
      </c>
      <c r="IZ133" s="200">
        <f t="shared" si="775"/>
        <v>0</v>
      </c>
      <c r="JA133" s="200">
        <f t="shared" si="776"/>
        <v>0</v>
      </c>
      <c r="JB133" s="200" t="e">
        <f t="shared" si="777"/>
        <v>#N/A</v>
      </c>
      <c r="JC133" s="210">
        <f t="shared" si="778"/>
        <v>0</v>
      </c>
      <c r="JD133" s="202">
        <f t="shared" si="779"/>
        <v>0</v>
      </c>
      <c r="JG133" s="230"/>
      <c r="JH133" s="171"/>
      <c r="JI133" s="231"/>
      <c r="JJ133" s="257"/>
      <c r="JK133" s="207"/>
      <c r="JL133" s="229"/>
      <c r="JM133" s="209"/>
      <c r="JN133" s="209" t="e">
        <f t="shared" si="780"/>
        <v>#N/A</v>
      </c>
      <c r="JO133" s="199" t="e">
        <f t="shared" si="781"/>
        <v>#N/A</v>
      </c>
      <c r="JP133" s="200" t="e">
        <f t="shared" si="782"/>
        <v>#N/A</v>
      </c>
      <c r="JQ133" s="200">
        <f t="shared" si="783"/>
        <v>0</v>
      </c>
      <c r="JR133" s="200">
        <f t="shared" si="784"/>
        <v>0</v>
      </c>
      <c r="JS133" s="200" t="e">
        <f t="shared" si="785"/>
        <v>#N/A</v>
      </c>
      <c r="JT133" s="210">
        <f t="shared" si="786"/>
        <v>0</v>
      </c>
      <c r="JU133" s="202">
        <f t="shared" si="787"/>
        <v>0</v>
      </c>
      <c r="JX133" s="230"/>
      <c r="JY133" s="171"/>
      <c r="JZ133" s="231"/>
      <c r="KA133" s="257"/>
      <c r="KB133" s="207"/>
      <c r="KC133" s="229"/>
      <c r="KD133" s="209"/>
      <c r="KE133" s="209" t="e">
        <f t="shared" si="788"/>
        <v>#N/A</v>
      </c>
      <c r="KF133" s="199" t="e">
        <f t="shared" si="789"/>
        <v>#N/A</v>
      </c>
      <c r="KG133" s="200" t="e">
        <f t="shared" si="790"/>
        <v>#N/A</v>
      </c>
      <c r="KH133" s="200">
        <f t="shared" si="791"/>
        <v>0</v>
      </c>
      <c r="KI133" s="200">
        <f t="shared" si="792"/>
        <v>0</v>
      </c>
      <c r="KJ133" s="200" t="e">
        <f t="shared" si="793"/>
        <v>#N/A</v>
      </c>
      <c r="KK133" s="210">
        <f t="shared" si="794"/>
        <v>0</v>
      </c>
      <c r="KL133" s="202">
        <f t="shared" si="795"/>
        <v>0</v>
      </c>
      <c r="KO133" s="230"/>
      <c r="KP133" s="171"/>
      <c r="KQ133" s="231"/>
      <c r="KR133" s="257"/>
      <c r="KS133" s="207"/>
      <c r="KT133" s="229"/>
      <c r="KU133" s="209"/>
      <c r="KV133" s="209" t="e">
        <f t="shared" si="796"/>
        <v>#N/A</v>
      </c>
      <c r="KW133" s="199" t="e">
        <f t="shared" si="797"/>
        <v>#N/A</v>
      </c>
      <c r="KX133" s="200" t="e">
        <f t="shared" si="798"/>
        <v>#N/A</v>
      </c>
      <c r="KY133" s="200">
        <f t="shared" si="799"/>
        <v>0</v>
      </c>
      <c r="KZ133" s="200">
        <f t="shared" si="800"/>
        <v>0</v>
      </c>
      <c r="LA133" s="200" t="e">
        <f t="shared" si="801"/>
        <v>#N/A</v>
      </c>
      <c r="LB133" s="210">
        <f t="shared" si="802"/>
        <v>0</v>
      </c>
      <c r="LC133" s="202">
        <f t="shared" si="803"/>
        <v>0</v>
      </c>
      <c r="LF133" s="230"/>
      <c r="LG133" s="171"/>
      <c r="LH133" s="231"/>
      <c r="LI133" s="257"/>
      <c r="LJ133" s="207"/>
      <c r="LK133" s="229"/>
      <c r="LL133" s="209"/>
      <c r="LM133" s="209" t="e">
        <f t="shared" si="804"/>
        <v>#N/A</v>
      </c>
      <c r="LN133" s="199" t="e">
        <f t="shared" si="805"/>
        <v>#N/A</v>
      </c>
      <c r="LO133" s="200" t="e">
        <f t="shared" si="806"/>
        <v>#N/A</v>
      </c>
      <c r="LP133" s="200">
        <f t="shared" si="807"/>
        <v>0</v>
      </c>
      <c r="LQ133" s="200">
        <f t="shared" si="808"/>
        <v>0</v>
      </c>
      <c r="LR133" s="200" t="e">
        <f t="shared" si="809"/>
        <v>#N/A</v>
      </c>
      <c r="LS133" s="210">
        <f t="shared" si="810"/>
        <v>0</v>
      </c>
      <c r="LT133" s="202">
        <f t="shared" si="811"/>
        <v>0</v>
      </c>
      <c r="LW133" s="230"/>
      <c r="LX133" s="171"/>
      <c r="LY133" s="231"/>
      <c r="LZ133" s="257"/>
      <c r="MA133" s="207"/>
      <c r="MB133" s="229"/>
      <c r="MC133" s="209"/>
      <c r="MD133" s="209" t="e">
        <f t="shared" si="812"/>
        <v>#N/A</v>
      </c>
      <c r="ME133" s="199" t="e">
        <f t="shared" si="813"/>
        <v>#N/A</v>
      </c>
      <c r="MF133" s="200" t="e">
        <f t="shared" si="814"/>
        <v>#N/A</v>
      </c>
      <c r="MG133" s="200">
        <f t="shared" si="815"/>
        <v>0</v>
      </c>
      <c r="MH133" s="200">
        <f t="shared" si="816"/>
        <v>0</v>
      </c>
      <c r="MI133" s="200" t="e">
        <f t="shared" si="817"/>
        <v>#N/A</v>
      </c>
      <c r="MJ133" s="210">
        <f t="shared" si="818"/>
        <v>0</v>
      </c>
      <c r="MK133" s="202">
        <f t="shared" si="819"/>
        <v>0</v>
      </c>
      <c r="MN133" s="230"/>
      <c r="MO133" s="171"/>
      <c r="MP133" s="231"/>
      <c r="MQ133" s="257"/>
      <c r="MR133" s="207"/>
      <c r="MS133" s="229"/>
      <c r="MT133" s="209"/>
      <c r="MU133" s="209" t="e">
        <f t="shared" si="820"/>
        <v>#N/A</v>
      </c>
      <c r="MV133" s="199" t="e">
        <f t="shared" si="821"/>
        <v>#N/A</v>
      </c>
      <c r="MW133" s="200" t="e">
        <f t="shared" si="822"/>
        <v>#N/A</v>
      </c>
      <c r="MX133" s="200">
        <f t="shared" si="823"/>
        <v>0</v>
      </c>
      <c r="MY133" s="200">
        <f t="shared" si="824"/>
        <v>0</v>
      </c>
      <c r="MZ133" s="200" t="e">
        <f t="shared" si="825"/>
        <v>#N/A</v>
      </c>
      <c r="NA133" s="210">
        <f t="shared" si="826"/>
        <v>0</v>
      </c>
      <c r="NB133" s="202">
        <f t="shared" si="827"/>
        <v>0</v>
      </c>
      <c r="NE133" s="230"/>
      <c r="NF133" s="171"/>
      <c r="NG133" s="231"/>
      <c r="NH133" s="257"/>
      <c r="NI133" s="207"/>
      <c r="NJ133" s="229"/>
      <c r="NK133" s="209"/>
      <c r="NL133" s="209" t="e">
        <f t="shared" si="828"/>
        <v>#N/A</v>
      </c>
      <c r="NM133" s="199" t="e">
        <f t="shared" si="829"/>
        <v>#N/A</v>
      </c>
      <c r="NN133" s="200" t="e">
        <f t="shared" si="830"/>
        <v>#N/A</v>
      </c>
      <c r="NO133" s="200">
        <f t="shared" si="831"/>
        <v>0</v>
      </c>
      <c r="NP133" s="200">
        <f t="shared" si="832"/>
        <v>0</v>
      </c>
      <c r="NQ133" s="200" t="e">
        <f t="shared" si="833"/>
        <v>#N/A</v>
      </c>
      <c r="NR133" s="210">
        <f t="shared" si="834"/>
        <v>0</v>
      </c>
      <c r="NS133" s="202">
        <f t="shared" si="835"/>
        <v>0</v>
      </c>
      <c r="NV133" s="230"/>
      <c r="NW133" s="171"/>
      <c r="NX133" s="231"/>
      <c r="NY133" s="257"/>
      <c r="NZ133" s="207"/>
      <c r="OA133" s="229"/>
      <c r="OB133" s="209"/>
      <c r="OC133" s="209" t="e">
        <f t="shared" si="836"/>
        <v>#N/A</v>
      </c>
      <c r="OD133" s="199" t="e">
        <f t="shared" si="837"/>
        <v>#N/A</v>
      </c>
      <c r="OE133" s="200" t="e">
        <f t="shared" si="838"/>
        <v>#N/A</v>
      </c>
      <c r="OF133" s="200">
        <f t="shared" si="839"/>
        <v>0</v>
      </c>
      <c r="OG133" s="200">
        <f t="shared" si="840"/>
        <v>0</v>
      </c>
      <c r="OH133" s="200" t="e">
        <f t="shared" si="841"/>
        <v>#N/A</v>
      </c>
      <c r="OI133" s="210">
        <f t="shared" si="842"/>
        <v>0</v>
      </c>
      <c r="OJ133" s="202">
        <f t="shared" si="843"/>
        <v>0</v>
      </c>
      <c r="OM133" s="230"/>
      <c r="ON133" s="171"/>
      <c r="OO133" s="231"/>
      <c r="OP133" s="257"/>
      <c r="OQ133" s="207"/>
      <c r="OR133" s="229"/>
      <c r="OS133" s="209"/>
      <c r="OT133" s="209" t="e">
        <f t="shared" si="844"/>
        <v>#N/A</v>
      </c>
      <c r="OU133" s="199" t="e">
        <f t="shared" si="845"/>
        <v>#N/A</v>
      </c>
      <c r="OV133" s="200" t="e">
        <f t="shared" si="846"/>
        <v>#N/A</v>
      </c>
      <c r="OW133" s="200">
        <f t="shared" si="847"/>
        <v>0</v>
      </c>
      <c r="OX133" s="200">
        <f t="shared" si="848"/>
        <v>0</v>
      </c>
      <c r="OY133" s="200" t="e">
        <f t="shared" si="849"/>
        <v>#N/A</v>
      </c>
      <c r="OZ133" s="210">
        <f t="shared" si="850"/>
        <v>0</v>
      </c>
      <c r="PA133" s="202">
        <f t="shared" si="851"/>
        <v>0</v>
      </c>
      <c r="PD133" s="230"/>
      <c r="PE133" s="171"/>
      <c r="PF133" s="231"/>
      <c r="PG133" s="257"/>
      <c r="PH133" s="207"/>
      <c r="PI133" s="229"/>
      <c r="PJ133" s="209"/>
      <c r="PK133" s="209" t="e">
        <f t="shared" si="852"/>
        <v>#N/A</v>
      </c>
      <c r="PL133" s="199" t="e">
        <f t="shared" si="853"/>
        <v>#N/A</v>
      </c>
      <c r="PM133" s="200" t="e">
        <f t="shared" si="854"/>
        <v>#N/A</v>
      </c>
      <c r="PN133" s="200">
        <f t="shared" si="855"/>
        <v>0</v>
      </c>
      <c r="PO133" s="200">
        <f t="shared" si="856"/>
        <v>0</v>
      </c>
      <c r="PP133" s="200" t="e">
        <f t="shared" si="857"/>
        <v>#N/A</v>
      </c>
      <c r="PQ133" s="210">
        <f t="shared" si="858"/>
        <v>0</v>
      </c>
      <c r="PR133" s="202">
        <f t="shared" si="859"/>
        <v>0</v>
      </c>
      <c r="PU133" s="230"/>
      <c r="PV133" s="171"/>
      <c r="PW133" s="231"/>
      <c r="PX133" s="257"/>
      <c r="PY133" s="207"/>
      <c r="PZ133" s="229"/>
      <c r="QA133" s="209"/>
      <c r="QB133" s="209" t="e">
        <f t="shared" si="860"/>
        <v>#N/A</v>
      </c>
      <c r="QC133" s="199" t="e">
        <f t="shared" si="861"/>
        <v>#N/A</v>
      </c>
      <c r="QD133" s="200" t="e">
        <f t="shared" si="862"/>
        <v>#N/A</v>
      </c>
      <c r="QE133" s="200">
        <f t="shared" si="863"/>
        <v>0</v>
      </c>
      <c r="QF133" s="200">
        <f t="shared" si="864"/>
        <v>0</v>
      </c>
      <c r="QG133" s="200" t="e">
        <f t="shared" si="865"/>
        <v>#N/A</v>
      </c>
      <c r="QH133" s="210">
        <f t="shared" si="866"/>
        <v>0</v>
      </c>
      <c r="QI133" s="202">
        <f t="shared" si="867"/>
        <v>0</v>
      </c>
      <c r="QL133" s="230"/>
      <c r="QM133" s="171"/>
      <c r="QN133" s="231"/>
      <c r="QO133" s="257"/>
      <c r="QP133" s="207"/>
      <c r="QQ133" s="229"/>
      <c r="QR133" s="209"/>
      <c r="QS133" s="209" t="e">
        <f t="shared" si="868"/>
        <v>#N/A</v>
      </c>
      <c r="QT133" s="199" t="e">
        <f t="shared" si="869"/>
        <v>#N/A</v>
      </c>
      <c r="QU133" s="200" t="e">
        <f t="shared" si="870"/>
        <v>#N/A</v>
      </c>
      <c r="QV133" s="200">
        <f t="shared" si="871"/>
        <v>0</v>
      </c>
      <c r="QW133" s="200">
        <f t="shared" si="872"/>
        <v>0</v>
      </c>
      <c r="QX133" s="200" t="e">
        <f t="shared" si="873"/>
        <v>#N/A</v>
      </c>
      <c r="QY133" s="210">
        <f t="shared" si="874"/>
        <v>0</v>
      </c>
      <c r="QZ133" s="202">
        <f t="shared" si="875"/>
        <v>0</v>
      </c>
      <c r="RC133" s="230"/>
      <c r="RD133" s="171"/>
      <c r="RE133" s="231"/>
      <c r="RF133" s="257"/>
      <c r="RG133" s="207"/>
      <c r="RH133" s="229"/>
      <c r="RI133" s="209"/>
      <c r="RJ133" s="209" t="e">
        <f t="shared" si="876"/>
        <v>#N/A</v>
      </c>
      <c r="RK133" s="199" t="e">
        <f t="shared" si="877"/>
        <v>#N/A</v>
      </c>
      <c r="RL133" s="200" t="e">
        <f t="shared" si="878"/>
        <v>#N/A</v>
      </c>
      <c r="RM133" s="200">
        <f t="shared" si="879"/>
        <v>0</v>
      </c>
      <c r="RN133" s="200">
        <f t="shared" si="880"/>
        <v>0</v>
      </c>
      <c r="RO133" s="200" t="e">
        <f t="shared" si="881"/>
        <v>#N/A</v>
      </c>
      <c r="RP133" s="210">
        <f t="shared" si="882"/>
        <v>0</v>
      </c>
      <c r="RQ133" s="202">
        <f t="shared" si="883"/>
        <v>0</v>
      </c>
      <c r="RT133" s="230"/>
      <c r="RU133" s="171"/>
      <c r="RV133" s="231"/>
      <c r="RW133" s="257"/>
      <c r="RX133" s="207"/>
      <c r="RY133" s="229"/>
      <c r="RZ133" s="209"/>
      <c r="SA133" s="209" t="e">
        <f t="shared" si="884"/>
        <v>#N/A</v>
      </c>
      <c r="SB133" s="199" t="e">
        <f t="shared" si="885"/>
        <v>#N/A</v>
      </c>
      <c r="SC133" s="200" t="e">
        <f t="shared" si="886"/>
        <v>#N/A</v>
      </c>
      <c r="SD133" s="200">
        <f t="shared" si="887"/>
        <v>0</v>
      </c>
      <c r="SE133" s="200">
        <f t="shared" si="888"/>
        <v>0</v>
      </c>
      <c r="SF133" s="200" t="e">
        <f t="shared" si="889"/>
        <v>#N/A</v>
      </c>
      <c r="SG133" s="210">
        <f t="shared" si="890"/>
        <v>0</v>
      </c>
      <c r="SH133" s="202">
        <f t="shared" si="891"/>
        <v>0</v>
      </c>
      <c r="SK133" s="230"/>
      <c r="SL133" s="171"/>
      <c r="SM133" s="231"/>
      <c r="SN133" s="257"/>
      <c r="SO133" s="207"/>
      <c r="SP133" s="229"/>
      <c r="SQ133" s="209"/>
      <c r="SR133" s="209" t="e">
        <f t="shared" si="892"/>
        <v>#N/A</v>
      </c>
      <c r="SS133" s="199" t="e">
        <f t="shared" si="893"/>
        <v>#N/A</v>
      </c>
      <c r="ST133" s="200" t="e">
        <f t="shared" si="894"/>
        <v>#N/A</v>
      </c>
      <c r="SU133" s="200">
        <f t="shared" si="895"/>
        <v>0</v>
      </c>
      <c r="SV133" s="200">
        <f t="shared" si="896"/>
        <v>0</v>
      </c>
      <c r="SW133" s="200" t="e">
        <f t="shared" si="897"/>
        <v>#N/A</v>
      </c>
      <c r="SX133" s="210">
        <f t="shared" si="898"/>
        <v>0</v>
      </c>
      <c r="SY133" s="202">
        <f t="shared" si="899"/>
        <v>0</v>
      </c>
    </row>
    <row r="134" spans="1:519" ht="39" customHeight="1" thickTop="1" thickBot="1">
      <c r="B134" s="270"/>
      <c r="C134" s="1118" t="s">
        <v>378</v>
      </c>
      <c r="D134" s="1118"/>
      <c r="E134" s="1118"/>
      <c r="F134" s="1119"/>
      <c r="G134" s="271"/>
      <c r="H134" s="272">
        <f>SUM(H12:H133)</f>
        <v>0</v>
      </c>
      <c r="I134" s="265"/>
      <c r="L134" s="585"/>
      <c r="M134" s="1179" t="s">
        <v>378</v>
      </c>
      <c r="N134" s="1180"/>
      <c r="O134" s="1180"/>
      <c r="P134" s="1181"/>
      <c r="Q134" s="442"/>
      <c r="R134" s="443">
        <f>SUM(R12:R133)</f>
        <v>17884710</v>
      </c>
      <c r="U134" s="177"/>
      <c r="V134" s="177"/>
      <c r="Y134" s="177"/>
      <c r="Z134" s="177"/>
      <c r="AA134" s="185"/>
      <c r="AB134" s="185"/>
      <c r="AC134" s="585"/>
      <c r="AD134" s="1179" t="s">
        <v>378</v>
      </c>
      <c r="AE134" s="1180"/>
      <c r="AF134" s="1180"/>
      <c r="AG134" s="1181"/>
      <c r="AH134" s="442"/>
      <c r="AI134" s="443">
        <f>SUM(AI12:AI133)</f>
        <v>17430223</v>
      </c>
      <c r="AL134" s="177"/>
      <c r="AM134" s="177"/>
      <c r="AP134" s="177"/>
      <c r="AQ134" s="177"/>
      <c r="AR134" s="178"/>
      <c r="AS134" s="178"/>
      <c r="AT134" s="585"/>
      <c r="AU134" s="1179" t="s">
        <v>378</v>
      </c>
      <c r="AV134" s="1180"/>
      <c r="AW134" s="1180"/>
      <c r="AX134" s="1181"/>
      <c r="AY134" s="442"/>
      <c r="AZ134" s="443">
        <f>SUM(AZ12:AZ133)</f>
        <v>17686000</v>
      </c>
      <c r="BC134" s="177"/>
      <c r="BD134" s="177"/>
      <c r="BG134" s="177"/>
      <c r="BH134" s="177"/>
      <c r="BK134" s="585"/>
      <c r="BL134" s="1179" t="s">
        <v>378</v>
      </c>
      <c r="BM134" s="1180"/>
      <c r="BN134" s="1180"/>
      <c r="BO134" s="1181"/>
      <c r="BP134" s="442"/>
      <c r="BQ134" s="443">
        <f>SUM(BQ12:BQ133)</f>
        <v>17084810.706000011</v>
      </c>
      <c r="BT134" s="177"/>
      <c r="BU134" s="177"/>
      <c r="BX134" s="284"/>
      <c r="BY134" s="284"/>
      <c r="CB134" s="585"/>
      <c r="CC134" s="1179" t="s">
        <v>378</v>
      </c>
      <c r="CD134" s="1180"/>
      <c r="CE134" s="1180"/>
      <c r="CF134" s="1181"/>
      <c r="CG134" s="442"/>
      <c r="CH134" s="443">
        <f>SUM(CH12:CH133)</f>
        <v>17884710</v>
      </c>
      <c r="CK134" s="177"/>
      <c r="CL134" s="177"/>
      <c r="CO134" s="177"/>
      <c r="CP134" s="177"/>
      <c r="CS134" s="585"/>
      <c r="CT134" s="1179" t="s">
        <v>378</v>
      </c>
      <c r="CU134" s="1180"/>
      <c r="CV134" s="1180"/>
      <c r="CW134" s="1181"/>
      <c r="CX134" s="442"/>
      <c r="CY134" s="443">
        <f>SUM(CY12:CY133)</f>
        <v>17881190</v>
      </c>
      <c r="DB134" s="177"/>
      <c r="DC134" s="177"/>
      <c r="DF134" s="284"/>
      <c r="DG134" s="284"/>
      <c r="DJ134" s="585"/>
      <c r="DK134" s="1179" t="s">
        <v>378</v>
      </c>
      <c r="DL134" s="1180"/>
      <c r="DM134" s="1180"/>
      <c r="DN134" s="1181"/>
      <c r="DO134" s="442"/>
      <c r="DP134" s="443">
        <f>SUM(DP12:DP133)</f>
        <v>17430788.777659994</v>
      </c>
      <c r="DS134" s="177"/>
      <c r="DT134" s="177"/>
      <c r="DW134" s="177"/>
      <c r="DX134" s="177"/>
      <c r="EA134" s="585"/>
      <c r="EB134" s="1179" t="s">
        <v>378</v>
      </c>
      <c r="EC134" s="1180"/>
      <c r="ED134" s="1180"/>
      <c r="EE134" s="1181"/>
      <c r="EF134" s="442"/>
      <c r="EG134" s="443">
        <f>SUM(EG12:EG133)</f>
        <v>15650577</v>
      </c>
      <c r="EJ134" s="177"/>
      <c r="EK134" s="177"/>
      <c r="EN134" s="284"/>
      <c r="EO134" s="284"/>
      <c r="ER134" s="585"/>
      <c r="ES134" s="1179" t="s">
        <v>378</v>
      </c>
      <c r="ET134" s="1180"/>
      <c r="EU134" s="1180"/>
      <c r="EV134" s="1181"/>
      <c r="EW134" s="442"/>
      <c r="EX134" s="443">
        <f>SUM(EX12:EX133)</f>
        <v>16999811.199999999</v>
      </c>
      <c r="FA134" s="177"/>
      <c r="FB134" s="177"/>
      <c r="FE134" s="177"/>
      <c r="FF134" s="177"/>
      <c r="FI134" s="585"/>
      <c r="FJ134" s="1179" t="s">
        <v>378</v>
      </c>
      <c r="FK134" s="1180"/>
      <c r="FL134" s="1180"/>
      <c r="FM134" s="1181"/>
      <c r="FN134" s="442"/>
      <c r="FO134" s="443">
        <f>SUM(FO12:FO133)</f>
        <v>17836600</v>
      </c>
      <c r="FR134" s="177"/>
      <c r="FS134" s="177"/>
      <c r="FV134" s="177"/>
      <c r="FW134" s="177"/>
      <c r="FZ134" s="585"/>
      <c r="GA134" s="1179" t="s">
        <v>378</v>
      </c>
      <c r="GB134" s="1180"/>
      <c r="GC134" s="1180"/>
      <c r="GD134" s="1181"/>
      <c r="GE134" s="442"/>
      <c r="GF134" s="443">
        <f>SUM(GF12:GF133)</f>
        <v>17616438</v>
      </c>
      <c r="GI134" s="177"/>
      <c r="GJ134" s="177"/>
      <c r="GM134" s="177"/>
      <c r="GN134" s="177"/>
      <c r="GQ134" s="585"/>
      <c r="GR134" s="1179" t="s">
        <v>378</v>
      </c>
      <c r="GS134" s="1180"/>
      <c r="GT134" s="1180"/>
      <c r="GU134" s="1181"/>
      <c r="GV134" s="442"/>
      <c r="GW134" s="443">
        <f>SUM(GW12:GW133)</f>
        <v>17884710</v>
      </c>
      <c r="GZ134" s="177"/>
      <c r="HA134" s="177"/>
      <c r="HD134" s="177"/>
      <c r="HE134" s="177"/>
      <c r="HH134" s="585"/>
      <c r="HI134" s="1179" t="s">
        <v>378</v>
      </c>
      <c r="HJ134" s="1180"/>
      <c r="HK134" s="1180"/>
      <c r="HL134" s="1181"/>
      <c r="HM134" s="442"/>
      <c r="HN134" s="443">
        <f>SUM(HN12:HN133)</f>
        <v>17394569</v>
      </c>
      <c r="HQ134" s="177"/>
      <c r="HR134" s="177"/>
      <c r="HU134" s="177"/>
      <c r="HV134" s="177"/>
      <c r="HY134" s="230"/>
      <c r="HZ134" s="171"/>
      <c r="IA134" s="263"/>
      <c r="IB134" s="257"/>
      <c r="IC134" s="207"/>
      <c r="ID134" s="261"/>
      <c r="IE134" s="209"/>
      <c r="IF134" s="209" t="e">
        <f t="shared" si="764"/>
        <v>#N/A</v>
      </c>
      <c r="IG134" s="199" t="e">
        <f t="shared" si="765"/>
        <v>#N/A</v>
      </c>
      <c r="IH134" s="200" t="e">
        <f t="shared" si="766"/>
        <v>#N/A</v>
      </c>
      <c r="II134" s="200">
        <f t="shared" si="767"/>
        <v>0</v>
      </c>
      <c r="IJ134" s="200">
        <f t="shared" si="768"/>
        <v>0</v>
      </c>
      <c r="IK134" s="200" t="e">
        <f t="shared" si="769"/>
        <v>#N/A</v>
      </c>
      <c r="IL134" s="210">
        <f t="shared" si="770"/>
        <v>0</v>
      </c>
      <c r="IM134" s="202">
        <f t="shared" si="771"/>
        <v>0</v>
      </c>
      <c r="IP134" s="230"/>
      <c r="IQ134" s="171"/>
      <c r="IR134" s="263"/>
      <c r="IS134" s="257"/>
      <c r="IT134" s="207"/>
      <c r="IU134" s="261"/>
      <c r="IV134" s="209"/>
      <c r="IW134" s="209" t="e">
        <f t="shared" si="772"/>
        <v>#N/A</v>
      </c>
      <c r="IX134" s="199" t="e">
        <f t="shared" si="773"/>
        <v>#N/A</v>
      </c>
      <c r="IY134" s="200" t="e">
        <f t="shared" si="774"/>
        <v>#N/A</v>
      </c>
      <c r="IZ134" s="200">
        <f t="shared" si="775"/>
        <v>0</v>
      </c>
      <c r="JA134" s="200">
        <f t="shared" si="776"/>
        <v>0</v>
      </c>
      <c r="JB134" s="200" t="e">
        <f t="shared" si="777"/>
        <v>#N/A</v>
      </c>
      <c r="JC134" s="210">
        <f t="shared" si="778"/>
        <v>0</v>
      </c>
      <c r="JD134" s="202">
        <f t="shared" si="779"/>
        <v>0</v>
      </c>
      <c r="JG134" s="230"/>
      <c r="JH134" s="171"/>
      <c r="JI134" s="263"/>
      <c r="JJ134" s="257"/>
      <c r="JK134" s="207"/>
      <c r="JL134" s="261"/>
      <c r="JM134" s="209"/>
      <c r="JN134" s="209" t="e">
        <f t="shared" si="780"/>
        <v>#N/A</v>
      </c>
      <c r="JO134" s="199" t="e">
        <f t="shared" si="781"/>
        <v>#N/A</v>
      </c>
      <c r="JP134" s="200" t="e">
        <f t="shared" si="782"/>
        <v>#N/A</v>
      </c>
      <c r="JQ134" s="200">
        <f t="shared" si="783"/>
        <v>0</v>
      </c>
      <c r="JR134" s="200">
        <f t="shared" si="784"/>
        <v>0</v>
      </c>
      <c r="JS134" s="200" t="e">
        <f t="shared" si="785"/>
        <v>#N/A</v>
      </c>
      <c r="JT134" s="210">
        <f t="shared" si="786"/>
        <v>0</v>
      </c>
      <c r="JU134" s="202">
        <f t="shared" si="787"/>
        <v>0</v>
      </c>
      <c r="JX134" s="230"/>
      <c r="JY134" s="171"/>
      <c r="JZ134" s="263"/>
      <c r="KA134" s="257"/>
      <c r="KB134" s="207"/>
      <c r="KC134" s="261"/>
      <c r="KD134" s="209"/>
      <c r="KE134" s="209" t="e">
        <f t="shared" si="788"/>
        <v>#N/A</v>
      </c>
      <c r="KF134" s="199" t="e">
        <f t="shared" si="789"/>
        <v>#N/A</v>
      </c>
      <c r="KG134" s="200" t="e">
        <f t="shared" si="790"/>
        <v>#N/A</v>
      </c>
      <c r="KH134" s="200">
        <f t="shared" si="791"/>
        <v>0</v>
      </c>
      <c r="KI134" s="200">
        <f t="shared" si="792"/>
        <v>0</v>
      </c>
      <c r="KJ134" s="200" t="e">
        <f t="shared" si="793"/>
        <v>#N/A</v>
      </c>
      <c r="KK134" s="210">
        <f t="shared" si="794"/>
        <v>0</v>
      </c>
      <c r="KL134" s="202">
        <f t="shared" si="795"/>
        <v>0</v>
      </c>
      <c r="KO134" s="230"/>
      <c r="KP134" s="171"/>
      <c r="KQ134" s="263"/>
      <c r="KR134" s="257"/>
      <c r="KS134" s="207"/>
      <c r="KT134" s="261"/>
      <c r="KU134" s="209"/>
      <c r="KV134" s="209" t="e">
        <f t="shared" si="796"/>
        <v>#N/A</v>
      </c>
      <c r="KW134" s="199" t="e">
        <f t="shared" si="797"/>
        <v>#N/A</v>
      </c>
      <c r="KX134" s="200" t="e">
        <f t="shared" si="798"/>
        <v>#N/A</v>
      </c>
      <c r="KY134" s="200">
        <f t="shared" si="799"/>
        <v>0</v>
      </c>
      <c r="KZ134" s="200">
        <f t="shared" si="800"/>
        <v>0</v>
      </c>
      <c r="LA134" s="200" t="e">
        <f t="shared" si="801"/>
        <v>#N/A</v>
      </c>
      <c r="LB134" s="210">
        <f t="shared" si="802"/>
        <v>0</v>
      </c>
      <c r="LC134" s="202">
        <f t="shared" si="803"/>
        <v>0</v>
      </c>
      <c r="LF134" s="230"/>
      <c r="LG134" s="171"/>
      <c r="LH134" s="263"/>
      <c r="LI134" s="257"/>
      <c r="LJ134" s="207"/>
      <c r="LK134" s="261"/>
      <c r="LL134" s="209"/>
      <c r="LM134" s="209" t="e">
        <f t="shared" si="804"/>
        <v>#N/A</v>
      </c>
      <c r="LN134" s="199" t="e">
        <f t="shared" si="805"/>
        <v>#N/A</v>
      </c>
      <c r="LO134" s="200" t="e">
        <f t="shared" si="806"/>
        <v>#N/A</v>
      </c>
      <c r="LP134" s="200">
        <f t="shared" si="807"/>
        <v>0</v>
      </c>
      <c r="LQ134" s="200">
        <f t="shared" si="808"/>
        <v>0</v>
      </c>
      <c r="LR134" s="200" t="e">
        <f t="shared" si="809"/>
        <v>#N/A</v>
      </c>
      <c r="LS134" s="210">
        <f t="shared" si="810"/>
        <v>0</v>
      </c>
      <c r="LT134" s="202">
        <f t="shared" si="811"/>
        <v>0</v>
      </c>
      <c r="LW134" s="230"/>
      <c r="LX134" s="171"/>
      <c r="LY134" s="263"/>
      <c r="LZ134" s="257"/>
      <c r="MA134" s="207"/>
      <c r="MB134" s="261"/>
      <c r="MC134" s="209"/>
      <c r="MD134" s="209" t="e">
        <f t="shared" si="812"/>
        <v>#N/A</v>
      </c>
      <c r="ME134" s="199" t="e">
        <f t="shared" si="813"/>
        <v>#N/A</v>
      </c>
      <c r="MF134" s="200" t="e">
        <f t="shared" si="814"/>
        <v>#N/A</v>
      </c>
      <c r="MG134" s="200">
        <f t="shared" si="815"/>
        <v>0</v>
      </c>
      <c r="MH134" s="200">
        <f t="shared" si="816"/>
        <v>0</v>
      </c>
      <c r="MI134" s="200" t="e">
        <f t="shared" si="817"/>
        <v>#N/A</v>
      </c>
      <c r="MJ134" s="210">
        <f t="shared" si="818"/>
        <v>0</v>
      </c>
      <c r="MK134" s="202">
        <f t="shared" si="819"/>
        <v>0</v>
      </c>
      <c r="MN134" s="230"/>
      <c r="MO134" s="171"/>
      <c r="MP134" s="263"/>
      <c r="MQ134" s="257"/>
      <c r="MR134" s="207"/>
      <c r="MS134" s="261"/>
      <c r="MT134" s="209"/>
      <c r="MU134" s="209" t="e">
        <f t="shared" si="820"/>
        <v>#N/A</v>
      </c>
      <c r="MV134" s="199" t="e">
        <f t="shared" si="821"/>
        <v>#N/A</v>
      </c>
      <c r="MW134" s="200" t="e">
        <f t="shared" si="822"/>
        <v>#N/A</v>
      </c>
      <c r="MX134" s="200">
        <f t="shared" si="823"/>
        <v>0</v>
      </c>
      <c r="MY134" s="200">
        <f t="shared" si="824"/>
        <v>0</v>
      </c>
      <c r="MZ134" s="200" t="e">
        <f t="shared" si="825"/>
        <v>#N/A</v>
      </c>
      <c r="NA134" s="210">
        <f t="shared" si="826"/>
        <v>0</v>
      </c>
      <c r="NB134" s="202">
        <f t="shared" si="827"/>
        <v>0</v>
      </c>
      <c r="NE134" s="230"/>
      <c r="NF134" s="171"/>
      <c r="NG134" s="263"/>
      <c r="NH134" s="257"/>
      <c r="NI134" s="207"/>
      <c r="NJ134" s="261"/>
      <c r="NK134" s="209"/>
      <c r="NL134" s="209" t="e">
        <f t="shared" si="828"/>
        <v>#N/A</v>
      </c>
      <c r="NM134" s="199" t="e">
        <f t="shared" si="829"/>
        <v>#N/A</v>
      </c>
      <c r="NN134" s="200" t="e">
        <f t="shared" si="830"/>
        <v>#N/A</v>
      </c>
      <c r="NO134" s="200">
        <f t="shared" si="831"/>
        <v>0</v>
      </c>
      <c r="NP134" s="200">
        <f t="shared" si="832"/>
        <v>0</v>
      </c>
      <c r="NQ134" s="200" t="e">
        <f t="shared" si="833"/>
        <v>#N/A</v>
      </c>
      <c r="NR134" s="210">
        <f t="shared" si="834"/>
        <v>0</v>
      </c>
      <c r="NS134" s="202">
        <f t="shared" si="835"/>
        <v>0</v>
      </c>
      <c r="NV134" s="230"/>
      <c r="NW134" s="171"/>
      <c r="NX134" s="263"/>
      <c r="NY134" s="257"/>
      <c r="NZ134" s="207"/>
      <c r="OA134" s="261"/>
      <c r="OB134" s="209"/>
      <c r="OC134" s="209" t="e">
        <f t="shared" si="836"/>
        <v>#N/A</v>
      </c>
      <c r="OD134" s="199" t="e">
        <f t="shared" si="837"/>
        <v>#N/A</v>
      </c>
      <c r="OE134" s="200" t="e">
        <f t="shared" si="838"/>
        <v>#N/A</v>
      </c>
      <c r="OF134" s="200">
        <f t="shared" si="839"/>
        <v>0</v>
      </c>
      <c r="OG134" s="200">
        <f t="shared" si="840"/>
        <v>0</v>
      </c>
      <c r="OH134" s="200" t="e">
        <f t="shared" si="841"/>
        <v>#N/A</v>
      </c>
      <c r="OI134" s="210">
        <f t="shared" si="842"/>
        <v>0</v>
      </c>
      <c r="OJ134" s="202">
        <f t="shared" si="843"/>
        <v>0</v>
      </c>
      <c r="OM134" s="230"/>
      <c r="ON134" s="171"/>
      <c r="OO134" s="263"/>
      <c r="OP134" s="257"/>
      <c r="OQ134" s="207"/>
      <c r="OR134" s="261"/>
      <c r="OS134" s="209"/>
      <c r="OT134" s="209" t="e">
        <f t="shared" si="844"/>
        <v>#N/A</v>
      </c>
      <c r="OU134" s="199" t="e">
        <f t="shared" si="845"/>
        <v>#N/A</v>
      </c>
      <c r="OV134" s="200" t="e">
        <f t="shared" si="846"/>
        <v>#N/A</v>
      </c>
      <c r="OW134" s="200">
        <f t="shared" si="847"/>
        <v>0</v>
      </c>
      <c r="OX134" s="200">
        <f t="shared" si="848"/>
        <v>0</v>
      </c>
      <c r="OY134" s="200" t="e">
        <f t="shared" si="849"/>
        <v>#N/A</v>
      </c>
      <c r="OZ134" s="210">
        <f t="shared" si="850"/>
        <v>0</v>
      </c>
      <c r="PA134" s="202">
        <f t="shared" si="851"/>
        <v>0</v>
      </c>
      <c r="PD134" s="230"/>
      <c r="PE134" s="171"/>
      <c r="PF134" s="263"/>
      <c r="PG134" s="257"/>
      <c r="PH134" s="207"/>
      <c r="PI134" s="261"/>
      <c r="PJ134" s="209"/>
      <c r="PK134" s="209" t="e">
        <f t="shared" si="852"/>
        <v>#N/A</v>
      </c>
      <c r="PL134" s="199" t="e">
        <f t="shared" si="853"/>
        <v>#N/A</v>
      </c>
      <c r="PM134" s="200" t="e">
        <f t="shared" si="854"/>
        <v>#N/A</v>
      </c>
      <c r="PN134" s="200">
        <f t="shared" si="855"/>
        <v>0</v>
      </c>
      <c r="PO134" s="200">
        <f t="shared" si="856"/>
        <v>0</v>
      </c>
      <c r="PP134" s="200" t="e">
        <f t="shared" si="857"/>
        <v>#N/A</v>
      </c>
      <c r="PQ134" s="210">
        <f t="shared" si="858"/>
        <v>0</v>
      </c>
      <c r="PR134" s="202">
        <f t="shared" si="859"/>
        <v>0</v>
      </c>
      <c r="PU134" s="230"/>
      <c r="PV134" s="171"/>
      <c r="PW134" s="263"/>
      <c r="PX134" s="257"/>
      <c r="PY134" s="207"/>
      <c r="PZ134" s="261"/>
      <c r="QA134" s="209"/>
      <c r="QB134" s="209" t="e">
        <f t="shared" si="860"/>
        <v>#N/A</v>
      </c>
      <c r="QC134" s="199" t="e">
        <f t="shared" si="861"/>
        <v>#N/A</v>
      </c>
      <c r="QD134" s="200" t="e">
        <f t="shared" si="862"/>
        <v>#N/A</v>
      </c>
      <c r="QE134" s="200">
        <f t="shared" si="863"/>
        <v>0</v>
      </c>
      <c r="QF134" s="200">
        <f t="shared" si="864"/>
        <v>0</v>
      </c>
      <c r="QG134" s="200" t="e">
        <f t="shared" si="865"/>
        <v>#N/A</v>
      </c>
      <c r="QH134" s="210">
        <f t="shared" si="866"/>
        <v>0</v>
      </c>
      <c r="QI134" s="202">
        <f t="shared" si="867"/>
        <v>0</v>
      </c>
      <c r="QL134" s="230"/>
      <c r="QM134" s="171"/>
      <c r="QN134" s="263"/>
      <c r="QO134" s="257"/>
      <c r="QP134" s="207"/>
      <c r="QQ134" s="261"/>
      <c r="QR134" s="209"/>
      <c r="QS134" s="209" t="e">
        <f t="shared" si="868"/>
        <v>#N/A</v>
      </c>
      <c r="QT134" s="199" t="e">
        <f t="shared" si="869"/>
        <v>#N/A</v>
      </c>
      <c r="QU134" s="200" t="e">
        <f t="shared" si="870"/>
        <v>#N/A</v>
      </c>
      <c r="QV134" s="200">
        <f t="shared" si="871"/>
        <v>0</v>
      </c>
      <c r="QW134" s="200">
        <f t="shared" si="872"/>
        <v>0</v>
      </c>
      <c r="QX134" s="200" t="e">
        <f t="shared" si="873"/>
        <v>#N/A</v>
      </c>
      <c r="QY134" s="210">
        <f t="shared" si="874"/>
        <v>0</v>
      </c>
      <c r="QZ134" s="202">
        <f t="shared" si="875"/>
        <v>0</v>
      </c>
      <c r="RC134" s="230"/>
      <c r="RD134" s="171"/>
      <c r="RE134" s="263"/>
      <c r="RF134" s="257"/>
      <c r="RG134" s="207"/>
      <c r="RH134" s="261"/>
      <c r="RI134" s="209"/>
      <c r="RJ134" s="209" t="e">
        <f t="shared" si="876"/>
        <v>#N/A</v>
      </c>
      <c r="RK134" s="199" t="e">
        <f t="shared" si="877"/>
        <v>#N/A</v>
      </c>
      <c r="RL134" s="200" t="e">
        <f t="shared" si="878"/>
        <v>#N/A</v>
      </c>
      <c r="RM134" s="200">
        <f t="shared" si="879"/>
        <v>0</v>
      </c>
      <c r="RN134" s="200">
        <f t="shared" si="880"/>
        <v>0</v>
      </c>
      <c r="RO134" s="200" t="e">
        <f t="shared" si="881"/>
        <v>#N/A</v>
      </c>
      <c r="RP134" s="210">
        <f t="shared" si="882"/>
        <v>0</v>
      </c>
      <c r="RQ134" s="202">
        <f t="shared" si="883"/>
        <v>0</v>
      </c>
      <c r="RT134" s="230"/>
      <c r="RU134" s="171"/>
      <c r="RV134" s="263"/>
      <c r="RW134" s="257"/>
      <c r="RX134" s="207"/>
      <c r="RY134" s="261"/>
      <c r="RZ134" s="209"/>
      <c r="SA134" s="209" t="e">
        <f t="shared" si="884"/>
        <v>#N/A</v>
      </c>
      <c r="SB134" s="199" t="e">
        <f t="shared" si="885"/>
        <v>#N/A</v>
      </c>
      <c r="SC134" s="200" t="e">
        <f t="shared" si="886"/>
        <v>#N/A</v>
      </c>
      <c r="SD134" s="200">
        <f t="shared" si="887"/>
        <v>0</v>
      </c>
      <c r="SE134" s="200">
        <f t="shared" si="888"/>
        <v>0</v>
      </c>
      <c r="SF134" s="200" t="e">
        <f t="shared" si="889"/>
        <v>#N/A</v>
      </c>
      <c r="SG134" s="210">
        <f t="shared" si="890"/>
        <v>0</v>
      </c>
      <c r="SH134" s="202">
        <f t="shared" si="891"/>
        <v>0</v>
      </c>
      <c r="SK134" s="230"/>
      <c r="SL134" s="171"/>
      <c r="SM134" s="263"/>
      <c r="SN134" s="257"/>
      <c r="SO134" s="207"/>
      <c r="SP134" s="261"/>
      <c r="SQ134" s="209"/>
      <c r="SR134" s="209" t="e">
        <f t="shared" si="892"/>
        <v>#N/A</v>
      </c>
      <c r="SS134" s="199" t="e">
        <f t="shared" si="893"/>
        <v>#N/A</v>
      </c>
      <c r="ST134" s="200" t="e">
        <f t="shared" si="894"/>
        <v>#N/A</v>
      </c>
      <c r="SU134" s="200">
        <f t="shared" si="895"/>
        <v>0</v>
      </c>
      <c r="SV134" s="200">
        <f t="shared" si="896"/>
        <v>0</v>
      </c>
      <c r="SW134" s="200" t="e">
        <f t="shared" si="897"/>
        <v>#N/A</v>
      </c>
      <c r="SX134" s="210">
        <f t="shared" si="898"/>
        <v>0</v>
      </c>
      <c r="SY134" s="202">
        <f t="shared" si="899"/>
        <v>0</v>
      </c>
    </row>
    <row r="135" spans="1:519" ht="19.5" customHeight="1" thickTop="1" thickBot="1">
      <c r="B135" s="278"/>
      <c r="C135" s="278"/>
      <c r="D135" s="279"/>
      <c r="E135" s="279"/>
      <c r="F135" s="279"/>
      <c r="G135" s="279"/>
      <c r="H135" s="279"/>
      <c r="I135" s="284"/>
      <c r="L135" s="284"/>
      <c r="M135" s="284"/>
      <c r="N135" s="284"/>
      <c r="O135" s="284"/>
      <c r="P135" s="284"/>
      <c r="Q135" s="284"/>
      <c r="R135" s="284"/>
      <c r="U135" s="177"/>
      <c r="Z135" s="177"/>
      <c r="AB135" s="185"/>
      <c r="AC135" s="284"/>
      <c r="AD135" s="284"/>
      <c r="AE135" s="284"/>
      <c r="AF135" s="284"/>
      <c r="AG135" s="284"/>
      <c r="AH135" s="284"/>
      <c r="AI135" s="284"/>
      <c r="AL135" s="177"/>
      <c r="AR135" s="178"/>
      <c r="AS135" s="178"/>
      <c r="AT135" s="284"/>
      <c r="AU135" s="284"/>
      <c r="AV135" s="284"/>
      <c r="AW135" s="284"/>
      <c r="AX135" s="284"/>
      <c r="AY135" s="284"/>
      <c r="AZ135" s="284"/>
      <c r="BC135" s="177"/>
      <c r="BH135" s="177"/>
      <c r="BK135" s="284"/>
      <c r="BL135" s="284"/>
      <c r="BM135" s="284"/>
      <c r="BN135" s="284"/>
      <c r="BO135" s="284"/>
      <c r="BP135" s="284"/>
      <c r="BQ135" s="284"/>
      <c r="BT135" s="177"/>
      <c r="BY135" s="177"/>
      <c r="CB135" s="284"/>
      <c r="CC135" s="284"/>
      <c r="CD135" s="284"/>
      <c r="CE135" s="284"/>
      <c r="CF135" s="284"/>
      <c r="CG135" s="284"/>
      <c r="CH135" s="284"/>
      <c r="CK135" s="177"/>
      <c r="CP135" s="177"/>
      <c r="CS135" s="284"/>
      <c r="CT135" s="284"/>
      <c r="CU135" s="284"/>
      <c r="CV135" s="284"/>
      <c r="CW135" s="284"/>
      <c r="CX135" s="284"/>
      <c r="CY135" s="284"/>
      <c r="DB135" s="177"/>
      <c r="DG135" s="177"/>
      <c r="DJ135" s="284"/>
      <c r="DK135" s="284"/>
      <c r="DL135" s="284"/>
      <c r="DM135" s="284"/>
      <c r="DN135" s="284"/>
      <c r="DO135" s="284"/>
      <c r="DP135" s="284"/>
      <c r="DS135" s="177"/>
      <c r="DX135" s="177"/>
      <c r="EA135" s="284"/>
      <c r="EB135" s="284"/>
      <c r="EC135" s="284"/>
      <c r="ED135" s="284"/>
      <c r="EE135" s="284"/>
      <c r="EF135" s="284"/>
      <c r="EG135" s="284"/>
      <c r="EJ135" s="177"/>
      <c r="EO135" s="177"/>
      <c r="ER135" s="284"/>
      <c r="ES135" s="284"/>
      <c r="ET135" s="284"/>
      <c r="EU135" s="284"/>
      <c r="EV135" s="284"/>
      <c r="EW135" s="284"/>
      <c r="EY135" s="284"/>
      <c r="FA135" s="177"/>
      <c r="FF135" s="177"/>
      <c r="FI135" s="284"/>
      <c r="FJ135" s="284"/>
      <c r="FK135" s="284"/>
      <c r="FL135" s="284"/>
      <c r="FM135" s="284"/>
      <c r="FN135" s="284"/>
      <c r="FO135" s="284"/>
      <c r="FR135" s="177"/>
      <c r="FW135" s="177"/>
      <c r="FZ135" s="284"/>
      <c r="GA135" s="284"/>
      <c r="GB135" s="284"/>
      <c r="GC135" s="284"/>
      <c r="GD135" s="284"/>
      <c r="GE135" s="284"/>
      <c r="GF135" s="284"/>
      <c r="GI135" s="177"/>
      <c r="GN135" s="177"/>
      <c r="GQ135" s="284"/>
      <c r="GR135" s="284"/>
      <c r="GS135" s="284"/>
      <c r="GT135" s="284"/>
      <c r="GU135" s="284"/>
      <c r="GV135" s="284"/>
      <c r="GW135" s="284"/>
      <c r="GX135" s="284"/>
      <c r="GZ135" s="177"/>
      <c r="HE135" s="177"/>
      <c r="HH135" s="284"/>
      <c r="HI135" s="284"/>
      <c r="HJ135" s="284"/>
      <c r="HK135" s="284"/>
      <c r="HL135" s="284"/>
      <c r="HM135" s="284"/>
      <c r="HO135" s="284"/>
      <c r="HQ135" s="177"/>
      <c r="HV135" s="177"/>
      <c r="HY135" s="230"/>
      <c r="HZ135" s="171"/>
      <c r="IA135" s="231"/>
      <c r="IB135" s="257"/>
      <c r="IC135" s="207"/>
      <c r="ID135" s="229"/>
      <c r="IE135" s="264"/>
      <c r="IF135" s="209" t="e">
        <f t="shared" si="764"/>
        <v>#N/A</v>
      </c>
      <c r="IG135" s="199" t="e">
        <f t="shared" si="765"/>
        <v>#N/A</v>
      </c>
      <c r="IH135" s="200" t="e">
        <f t="shared" si="766"/>
        <v>#N/A</v>
      </c>
      <c r="II135" s="200">
        <f t="shared" si="767"/>
        <v>0</v>
      </c>
      <c r="IJ135" s="200">
        <f t="shared" si="768"/>
        <v>0</v>
      </c>
      <c r="IK135" s="200" t="e">
        <f t="shared" si="769"/>
        <v>#N/A</v>
      </c>
      <c r="IL135" s="210">
        <f t="shared" si="770"/>
        <v>0</v>
      </c>
      <c r="IM135" s="202">
        <f t="shared" si="771"/>
        <v>0</v>
      </c>
      <c r="IP135" s="230"/>
      <c r="IQ135" s="171"/>
      <c r="IR135" s="231"/>
      <c r="IS135" s="257"/>
      <c r="IT135" s="207"/>
      <c r="IU135" s="229"/>
      <c r="IV135" s="264"/>
      <c r="IW135" s="209" t="e">
        <f t="shared" si="772"/>
        <v>#N/A</v>
      </c>
      <c r="IX135" s="199" t="e">
        <f t="shared" si="773"/>
        <v>#N/A</v>
      </c>
      <c r="IY135" s="200" t="e">
        <f t="shared" si="774"/>
        <v>#N/A</v>
      </c>
      <c r="IZ135" s="200">
        <f t="shared" si="775"/>
        <v>0</v>
      </c>
      <c r="JA135" s="200">
        <f t="shared" si="776"/>
        <v>0</v>
      </c>
      <c r="JB135" s="200" t="e">
        <f t="shared" si="777"/>
        <v>#N/A</v>
      </c>
      <c r="JC135" s="210">
        <f t="shared" si="778"/>
        <v>0</v>
      </c>
      <c r="JD135" s="202">
        <f t="shared" si="779"/>
        <v>0</v>
      </c>
      <c r="JG135" s="230"/>
      <c r="JH135" s="171"/>
      <c r="JI135" s="231"/>
      <c r="JJ135" s="257"/>
      <c r="JK135" s="207"/>
      <c r="JL135" s="229"/>
      <c r="JM135" s="264"/>
      <c r="JN135" s="209" t="e">
        <f t="shared" si="780"/>
        <v>#N/A</v>
      </c>
      <c r="JO135" s="199" t="e">
        <f t="shared" si="781"/>
        <v>#N/A</v>
      </c>
      <c r="JP135" s="200" t="e">
        <f t="shared" si="782"/>
        <v>#N/A</v>
      </c>
      <c r="JQ135" s="200">
        <f t="shared" si="783"/>
        <v>0</v>
      </c>
      <c r="JR135" s="200">
        <f t="shared" si="784"/>
        <v>0</v>
      </c>
      <c r="JS135" s="200" t="e">
        <f t="shared" si="785"/>
        <v>#N/A</v>
      </c>
      <c r="JT135" s="210">
        <f t="shared" si="786"/>
        <v>0</v>
      </c>
      <c r="JU135" s="202">
        <f t="shared" si="787"/>
        <v>0</v>
      </c>
      <c r="JX135" s="230"/>
      <c r="JY135" s="171"/>
      <c r="JZ135" s="231"/>
      <c r="KA135" s="257"/>
      <c r="KB135" s="207"/>
      <c r="KC135" s="229"/>
      <c r="KD135" s="264"/>
      <c r="KE135" s="209" t="e">
        <f t="shared" si="788"/>
        <v>#N/A</v>
      </c>
      <c r="KF135" s="199" t="e">
        <f t="shared" si="789"/>
        <v>#N/A</v>
      </c>
      <c r="KG135" s="200" t="e">
        <f t="shared" si="790"/>
        <v>#N/A</v>
      </c>
      <c r="KH135" s="200">
        <f t="shared" si="791"/>
        <v>0</v>
      </c>
      <c r="KI135" s="200">
        <f t="shared" si="792"/>
        <v>0</v>
      </c>
      <c r="KJ135" s="200" t="e">
        <f t="shared" si="793"/>
        <v>#N/A</v>
      </c>
      <c r="KK135" s="210">
        <f t="shared" si="794"/>
        <v>0</v>
      </c>
      <c r="KL135" s="202">
        <f t="shared" si="795"/>
        <v>0</v>
      </c>
      <c r="KO135" s="230"/>
      <c r="KP135" s="171"/>
      <c r="KQ135" s="231"/>
      <c r="KR135" s="257"/>
      <c r="KS135" s="207"/>
      <c r="KT135" s="229"/>
      <c r="KU135" s="264"/>
      <c r="KV135" s="209" t="e">
        <f t="shared" si="796"/>
        <v>#N/A</v>
      </c>
      <c r="KW135" s="199" t="e">
        <f t="shared" si="797"/>
        <v>#N/A</v>
      </c>
      <c r="KX135" s="200" t="e">
        <f t="shared" si="798"/>
        <v>#N/A</v>
      </c>
      <c r="KY135" s="200">
        <f t="shared" si="799"/>
        <v>0</v>
      </c>
      <c r="KZ135" s="200">
        <f t="shared" si="800"/>
        <v>0</v>
      </c>
      <c r="LA135" s="200" t="e">
        <f t="shared" si="801"/>
        <v>#N/A</v>
      </c>
      <c r="LB135" s="210">
        <f t="shared" si="802"/>
        <v>0</v>
      </c>
      <c r="LC135" s="202">
        <f t="shared" si="803"/>
        <v>0</v>
      </c>
      <c r="LF135" s="230"/>
      <c r="LG135" s="171"/>
      <c r="LH135" s="231"/>
      <c r="LI135" s="257"/>
      <c r="LJ135" s="207"/>
      <c r="LK135" s="229"/>
      <c r="LL135" s="264"/>
      <c r="LM135" s="209" t="e">
        <f t="shared" si="804"/>
        <v>#N/A</v>
      </c>
      <c r="LN135" s="199" t="e">
        <f t="shared" si="805"/>
        <v>#N/A</v>
      </c>
      <c r="LO135" s="200" t="e">
        <f t="shared" si="806"/>
        <v>#N/A</v>
      </c>
      <c r="LP135" s="200">
        <f t="shared" si="807"/>
        <v>0</v>
      </c>
      <c r="LQ135" s="200">
        <f t="shared" si="808"/>
        <v>0</v>
      </c>
      <c r="LR135" s="200" t="e">
        <f t="shared" si="809"/>
        <v>#N/A</v>
      </c>
      <c r="LS135" s="210">
        <f t="shared" si="810"/>
        <v>0</v>
      </c>
      <c r="LT135" s="202">
        <f t="shared" si="811"/>
        <v>0</v>
      </c>
      <c r="LW135" s="230"/>
      <c r="LX135" s="171"/>
      <c r="LY135" s="231"/>
      <c r="LZ135" s="257"/>
      <c r="MA135" s="207"/>
      <c r="MB135" s="229"/>
      <c r="MC135" s="264"/>
      <c r="MD135" s="209" t="e">
        <f t="shared" si="812"/>
        <v>#N/A</v>
      </c>
      <c r="ME135" s="199" t="e">
        <f t="shared" si="813"/>
        <v>#N/A</v>
      </c>
      <c r="MF135" s="200" t="e">
        <f t="shared" si="814"/>
        <v>#N/A</v>
      </c>
      <c r="MG135" s="200">
        <f t="shared" si="815"/>
        <v>0</v>
      </c>
      <c r="MH135" s="200">
        <f t="shared" si="816"/>
        <v>0</v>
      </c>
      <c r="MI135" s="200" t="e">
        <f t="shared" si="817"/>
        <v>#N/A</v>
      </c>
      <c r="MJ135" s="210">
        <f t="shared" si="818"/>
        <v>0</v>
      </c>
      <c r="MK135" s="202">
        <f t="shared" si="819"/>
        <v>0</v>
      </c>
      <c r="MN135" s="230"/>
      <c r="MO135" s="171"/>
      <c r="MP135" s="231"/>
      <c r="MQ135" s="257"/>
      <c r="MR135" s="207"/>
      <c r="MS135" s="229"/>
      <c r="MT135" s="264"/>
      <c r="MU135" s="209" t="e">
        <f t="shared" si="820"/>
        <v>#N/A</v>
      </c>
      <c r="MV135" s="199" t="e">
        <f t="shared" si="821"/>
        <v>#N/A</v>
      </c>
      <c r="MW135" s="200" t="e">
        <f t="shared" si="822"/>
        <v>#N/A</v>
      </c>
      <c r="MX135" s="200">
        <f t="shared" si="823"/>
        <v>0</v>
      </c>
      <c r="MY135" s="200">
        <f t="shared" si="824"/>
        <v>0</v>
      </c>
      <c r="MZ135" s="200" t="e">
        <f t="shared" si="825"/>
        <v>#N/A</v>
      </c>
      <c r="NA135" s="210">
        <f t="shared" si="826"/>
        <v>0</v>
      </c>
      <c r="NB135" s="202">
        <f t="shared" si="827"/>
        <v>0</v>
      </c>
      <c r="NE135" s="230"/>
      <c r="NF135" s="171"/>
      <c r="NG135" s="231"/>
      <c r="NH135" s="257"/>
      <c r="NI135" s="207"/>
      <c r="NJ135" s="229"/>
      <c r="NK135" s="264"/>
      <c r="NL135" s="209" t="e">
        <f t="shared" si="828"/>
        <v>#N/A</v>
      </c>
      <c r="NM135" s="199" t="e">
        <f t="shared" si="829"/>
        <v>#N/A</v>
      </c>
      <c r="NN135" s="200" t="e">
        <f t="shared" si="830"/>
        <v>#N/A</v>
      </c>
      <c r="NO135" s="200">
        <f t="shared" si="831"/>
        <v>0</v>
      </c>
      <c r="NP135" s="200">
        <f t="shared" si="832"/>
        <v>0</v>
      </c>
      <c r="NQ135" s="200" t="e">
        <f t="shared" si="833"/>
        <v>#N/A</v>
      </c>
      <c r="NR135" s="210">
        <f t="shared" si="834"/>
        <v>0</v>
      </c>
      <c r="NS135" s="202">
        <f t="shared" si="835"/>
        <v>0</v>
      </c>
      <c r="NV135" s="230"/>
      <c r="NW135" s="171"/>
      <c r="NX135" s="231"/>
      <c r="NY135" s="257"/>
      <c r="NZ135" s="207"/>
      <c r="OA135" s="229"/>
      <c r="OB135" s="264"/>
      <c r="OC135" s="209" t="e">
        <f t="shared" si="836"/>
        <v>#N/A</v>
      </c>
      <c r="OD135" s="199" t="e">
        <f t="shared" si="837"/>
        <v>#N/A</v>
      </c>
      <c r="OE135" s="200" t="e">
        <f t="shared" si="838"/>
        <v>#N/A</v>
      </c>
      <c r="OF135" s="200">
        <f t="shared" si="839"/>
        <v>0</v>
      </c>
      <c r="OG135" s="200">
        <f t="shared" si="840"/>
        <v>0</v>
      </c>
      <c r="OH135" s="200" t="e">
        <f t="shared" si="841"/>
        <v>#N/A</v>
      </c>
      <c r="OI135" s="210">
        <f t="shared" si="842"/>
        <v>0</v>
      </c>
      <c r="OJ135" s="202">
        <f t="shared" si="843"/>
        <v>0</v>
      </c>
      <c r="OM135" s="230"/>
      <c r="ON135" s="171"/>
      <c r="OO135" s="231"/>
      <c r="OP135" s="257"/>
      <c r="OQ135" s="207"/>
      <c r="OR135" s="229"/>
      <c r="OS135" s="264"/>
      <c r="OT135" s="209" t="e">
        <f t="shared" si="844"/>
        <v>#N/A</v>
      </c>
      <c r="OU135" s="199" t="e">
        <f t="shared" si="845"/>
        <v>#N/A</v>
      </c>
      <c r="OV135" s="200" t="e">
        <f t="shared" si="846"/>
        <v>#N/A</v>
      </c>
      <c r="OW135" s="200">
        <f t="shared" si="847"/>
        <v>0</v>
      </c>
      <c r="OX135" s="200">
        <f t="shared" si="848"/>
        <v>0</v>
      </c>
      <c r="OY135" s="200" t="e">
        <f t="shared" si="849"/>
        <v>#N/A</v>
      </c>
      <c r="OZ135" s="210">
        <f t="shared" si="850"/>
        <v>0</v>
      </c>
      <c r="PA135" s="202">
        <f t="shared" si="851"/>
        <v>0</v>
      </c>
      <c r="PD135" s="230"/>
      <c r="PE135" s="171"/>
      <c r="PF135" s="231"/>
      <c r="PG135" s="257"/>
      <c r="PH135" s="207"/>
      <c r="PI135" s="229"/>
      <c r="PJ135" s="264"/>
      <c r="PK135" s="209" t="e">
        <f t="shared" si="852"/>
        <v>#N/A</v>
      </c>
      <c r="PL135" s="199" t="e">
        <f t="shared" si="853"/>
        <v>#N/A</v>
      </c>
      <c r="PM135" s="200" t="e">
        <f t="shared" si="854"/>
        <v>#N/A</v>
      </c>
      <c r="PN135" s="200">
        <f t="shared" si="855"/>
        <v>0</v>
      </c>
      <c r="PO135" s="200">
        <f t="shared" si="856"/>
        <v>0</v>
      </c>
      <c r="PP135" s="200" t="e">
        <f t="shared" si="857"/>
        <v>#N/A</v>
      </c>
      <c r="PQ135" s="210">
        <f t="shared" si="858"/>
        <v>0</v>
      </c>
      <c r="PR135" s="202">
        <f t="shared" si="859"/>
        <v>0</v>
      </c>
      <c r="PU135" s="230"/>
      <c r="PV135" s="171"/>
      <c r="PW135" s="231"/>
      <c r="PX135" s="257"/>
      <c r="PY135" s="207"/>
      <c r="PZ135" s="229"/>
      <c r="QA135" s="264"/>
      <c r="QB135" s="209" t="e">
        <f t="shared" si="860"/>
        <v>#N/A</v>
      </c>
      <c r="QC135" s="199" t="e">
        <f t="shared" si="861"/>
        <v>#N/A</v>
      </c>
      <c r="QD135" s="200" t="e">
        <f t="shared" si="862"/>
        <v>#N/A</v>
      </c>
      <c r="QE135" s="200">
        <f t="shared" si="863"/>
        <v>0</v>
      </c>
      <c r="QF135" s="200">
        <f t="shared" si="864"/>
        <v>0</v>
      </c>
      <c r="QG135" s="200" t="e">
        <f t="shared" si="865"/>
        <v>#N/A</v>
      </c>
      <c r="QH135" s="210">
        <f t="shared" si="866"/>
        <v>0</v>
      </c>
      <c r="QI135" s="202">
        <f t="shared" si="867"/>
        <v>0</v>
      </c>
      <c r="QL135" s="230"/>
      <c r="QM135" s="171"/>
      <c r="QN135" s="231"/>
      <c r="QO135" s="257"/>
      <c r="QP135" s="207"/>
      <c r="QQ135" s="229"/>
      <c r="QR135" s="264"/>
      <c r="QS135" s="209" t="e">
        <f t="shared" si="868"/>
        <v>#N/A</v>
      </c>
      <c r="QT135" s="199" t="e">
        <f t="shared" si="869"/>
        <v>#N/A</v>
      </c>
      <c r="QU135" s="200" t="e">
        <f t="shared" si="870"/>
        <v>#N/A</v>
      </c>
      <c r="QV135" s="200">
        <f t="shared" si="871"/>
        <v>0</v>
      </c>
      <c r="QW135" s="200">
        <f t="shared" si="872"/>
        <v>0</v>
      </c>
      <c r="QX135" s="200" t="e">
        <f t="shared" si="873"/>
        <v>#N/A</v>
      </c>
      <c r="QY135" s="210">
        <f t="shared" si="874"/>
        <v>0</v>
      </c>
      <c r="QZ135" s="202">
        <f t="shared" si="875"/>
        <v>0</v>
      </c>
      <c r="RC135" s="230"/>
      <c r="RD135" s="171"/>
      <c r="RE135" s="231"/>
      <c r="RF135" s="257"/>
      <c r="RG135" s="207"/>
      <c r="RH135" s="229"/>
      <c r="RI135" s="264"/>
      <c r="RJ135" s="209" t="e">
        <f t="shared" si="876"/>
        <v>#N/A</v>
      </c>
      <c r="RK135" s="199" t="e">
        <f t="shared" si="877"/>
        <v>#N/A</v>
      </c>
      <c r="RL135" s="200" t="e">
        <f t="shared" si="878"/>
        <v>#N/A</v>
      </c>
      <c r="RM135" s="200">
        <f t="shared" si="879"/>
        <v>0</v>
      </c>
      <c r="RN135" s="200">
        <f t="shared" si="880"/>
        <v>0</v>
      </c>
      <c r="RO135" s="200" t="e">
        <f t="shared" si="881"/>
        <v>#N/A</v>
      </c>
      <c r="RP135" s="210">
        <f t="shared" si="882"/>
        <v>0</v>
      </c>
      <c r="RQ135" s="202">
        <f t="shared" si="883"/>
        <v>0</v>
      </c>
      <c r="RT135" s="230"/>
      <c r="RU135" s="171"/>
      <c r="RV135" s="231"/>
      <c r="RW135" s="257"/>
      <c r="RX135" s="207"/>
      <c r="RY135" s="229"/>
      <c r="RZ135" s="264"/>
      <c r="SA135" s="209" t="e">
        <f t="shared" si="884"/>
        <v>#N/A</v>
      </c>
      <c r="SB135" s="199" t="e">
        <f t="shared" si="885"/>
        <v>#N/A</v>
      </c>
      <c r="SC135" s="200" t="e">
        <f t="shared" si="886"/>
        <v>#N/A</v>
      </c>
      <c r="SD135" s="200">
        <f t="shared" si="887"/>
        <v>0</v>
      </c>
      <c r="SE135" s="200">
        <f t="shared" si="888"/>
        <v>0</v>
      </c>
      <c r="SF135" s="200" t="e">
        <f t="shared" si="889"/>
        <v>#N/A</v>
      </c>
      <c r="SG135" s="210">
        <f t="shared" si="890"/>
        <v>0</v>
      </c>
      <c r="SH135" s="202">
        <f t="shared" si="891"/>
        <v>0</v>
      </c>
      <c r="SK135" s="230"/>
      <c r="SL135" s="171"/>
      <c r="SM135" s="231"/>
      <c r="SN135" s="257"/>
      <c r="SO135" s="207"/>
      <c r="SP135" s="229"/>
      <c r="SQ135" s="264"/>
      <c r="SR135" s="209" t="e">
        <f t="shared" si="892"/>
        <v>#N/A</v>
      </c>
      <c r="SS135" s="199" t="e">
        <f t="shared" si="893"/>
        <v>#N/A</v>
      </c>
      <c r="ST135" s="200" t="e">
        <f t="shared" si="894"/>
        <v>#N/A</v>
      </c>
      <c r="SU135" s="200">
        <f t="shared" si="895"/>
        <v>0</v>
      </c>
      <c r="SV135" s="200">
        <f t="shared" si="896"/>
        <v>0</v>
      </c>
      <c r="SW135" s="200" t="e">
        <f t="shared" si="897"/>
        <v>#N/A</v>
      </c>
      <c r="SX135" s="210">
        <f t="shared" si="898"/>
        <v>0</v>
      </c>
      <c r="SY135" s="202">
        <f t="shared" si="899"/>
        <v>0</v>
      </c>
    </row>
    <row r="136" spans="1:519" ht="19.5" customHeight="1" thickTop="1" thickBot="1">
      <c r="I136" s="284"/>
      <c r="L136" s="284"/>
      <c r="M136" s="284"/>
      <c r="N136" s="284"/>
      <c r="O136" s="284"/>
      <c r="P136" s="284"/>
      <c r="Q136" s="284"/>
      <c r="R136" s="284"/>
      <c r="U136" s="177"/>
      <c r="V136" s="284"/>
      <c r="W136" s="1081" t="s">
        <v>618</v>
      </c>
      <c r="X136" s="1081"/>
      <c r="Y136" s="1081"/>
      <c r="Z136" s="650">
        <f>SUM(Z12:Z133)</f>
        <v>0</v>
      </c>
      <c r="AA136" s="185"/>
      <c r="AB136" s="185"/>
      <c r="AC136" s="284"/>
      <c r="AD136" s="284"/>
      <c r="AE136" s="284"/>
      <c r="AF136" s="284"/>
      <c r="AG136" s="284"/>
      <c r="AH136" s="284"/>
      <c r="AI136" s="284"/>
      <c r="AL136" s="177"/>
      <c r="AM136" s="284"/>
      <c r="AN136" s="1081" t="s">
        <v>618</v>
      </c>
      <c r="AO136" s="1081"/>
      <c r="AP136" s="1081"/>
      <c r="AQ136" s="650">
        <f>SUM(AQ12:AQ133)</f>
        <v>0</v>
      </c>
      <c r="AR136" s="185"/>
      <c r="AS136" s="185"/>
      <c r="AT136" s="284"/>
      <c r="AU136" s="284"/>
      <c r="AV136" s="284"/>
      <c r="AW136" s="284"/>
      <c r="AX136" s="284"/>
      <c r="AY136" s="284"/>
      <c r="AZ136" s="284"/>
      <c r="BC136" s="177"/>
      <c r="BD136" s="284"/>
      <c r="BE136" s="1081" t="s">
        <v>618</v>
      </c>
      <c r="BF136" s="1081"/>
      <c r="BG136" s="1081"/>
      <c r="BH136" s="650">
        <f>SUM(BH12:BH133)</f>
        <v>0</v>
      </c>
      <c r="BK136" s="284"/>
      <c r="BL136" s="284"/>
      <c r="BM136" s="284"/>
      <c r="BN136" s="284"/>
      <c r="BO136" s="284"/>
      <c r="BP136" s="284"/>
      <c r="BQ136" s="284"/>
      <c r="BT136" s="177"/>
      <c r="BU136" s="284"/>
      <c r="BV136" s="1081" t="s">
        <v>618</v>
      </c>
      <c r="BW136" s="1081"/>
      <c r="BX136" s="1081"/>
      <c r="BY136" s="650">
        <f>SUM(BY12:BY133)</f>
        <v>-4.7440000022434106</v>
      </c>
      <c r="CB136" s="284"/>
      <c r="CC136" s="284"/>
      <c r="CD136" s="284"/>
      <c r="CE136" s="284"/>
      <c r="CF136" s="284"/>
      <c r="CG136" s="284"/>
      <c r="CH136" s="284"/>
      <c r="CK136" s="177"/>
      <c r="CL136" s="284"/>
      <c r="CM136" s="1081" t="s">
        <v>618</v>
      </c>
      <c r="CN136" s="1081"/>
      <c r="CO136" s="1081"/>
      <c r="CP136" s="650">
        <f>SUM(CP12:CP133)</f>
        <v>0</v>
      </c>
      <c r="CS136" s="284"/>
      <c r="CT136" s="284"/>
      <c r="CU136" s="284"/>
      <c r="CV136" s="284"/>
      <c r="CW136" s="284"/>
      <c r="CX136" s="284"/>
      <c r="CY136" s="284"/>
      <c r="DB136" s="177"/>
      <c r="DC136" s="284"/>
      <c r="DD136" s="1081" t="s">
        <v>618</v>
      </c>
      <c r="DE136" s="1081"/>
      <c r="DF136" s="1081"/>
      <c r="DG136" s="650">
        <f>SUM(DG12:DG133)</f>
        <v>0</v>
      </c>
      <c r="DJ136" s="284"/>
      <c r="DK136" s="284"/>
      <c r="DL136" s="284"/>
      <c r="DM136" s="284"/>
      <c r="DN136" s="284"/>
      <c r="DO136" s="284"/>
      <c r="DP136" s="284"/>
      <c r="DS136" s="177"/>
      <c r="DT136" s="284"/>
      <c r="DU136" s="1081" t="s">
        <v>618</v>
      </c>
      <c r="DV136" s="1081"/>
      <c r="DW136" s="1081"/>
      <c r="DX136" s="650">
        <f>SUM(DX12:DX133)</f>
        <v>-0.82834000040929823</v>
      </c>
      <c r="EA136" s="284"/>
      <c r="EB136" s="284"/>
      <c r="EC136" s="284"/>
      <c r="ED136" s="284"/>
      <c r="EE136" s="284"/>
      <c r="EF136" s="284"/>
      <c r="EG136" s="284"/>
      <c r="EJ136" s="177"/>
      <c r="EK136" s="284"/>
      <c r="EL136" s="1081" t="s">
        <v>618</v>
      </c>
      <c r="EM136" s="1081"/>
      <c r="EN136" s="1081"/>
      <c r="EO136" s="650">
        <f>SUM(EO12:EO133)</f>
        <v>0</v>
      </c>
      <c r="ER136" s="284"/>
      <c r="ES136" s="284"/>
      <c r="ET136" s="284"/>
      <c r="EU136" s="284"/>
      <c r="EV136" s="284"/>
      <c r="EW136" s="284"/>
      <c r="EX136" s="284"/>
      <c r="FA136" s="177"/>
      <c r="FB136" s="284"/>
      <c r="FC136" s="1081" t="s">
        <v>618</v>
      </c>
      <c r="FD136" s="1081"/>
      <c r="FE136" s="1081"/>
      <c r="FF136" s="650">
        <f>SUM(FF12:FF133)</f>
        <v>0.19999999999799911</v>
      </c>
      <c r="FI136" s="284"/>
      <c r="FJ136" s="284"/>
      <c r="FK136" s="284"/>
      <c r="FL136" s="284"/>
      <c r="FM136" s="284"/>
      <c r="FN136" s="284"/>
      <c r="FO136" s="284"/>
      <c r="FR136" s="177"/>
      <c r="FS136" s="284"/>
      <c r="FT136" s="1081" t="s">
        <v>618</v>
      </c>
      <c r="FU136" s="1081"/>
      <c r="FV136" s="1081"/>
      <c r="FW136" s="650">
        <f>SUM(FW12:FW133)</f>
        <v>0</v>
      </c>
      <c r="FZ136" s="284"/>
      <c r="GA136" s="284"/>
      <c r="GB136" s="284"/>
      <c r="GC136" s="284"/>
      <c r="GD136" s="284"/>
      <c r="GE136" s="284"/>
      <c r="GF136" s="284"/>
      <c r="GI136" s="177"/>
      <c r="GJ136" s="284"/>
      <c r="GK136" s="1081" t="s">
        <v>618</v>
      </c>
      <c r="GL136" s="1081"/>
      <c r="GM136" s="1081"/>
      <c r="GN136" s="650">
        <f>SUM(GN12:GN133)</f>
        <v>0</v>
      </c>
      <c r="GX136" s="284"/>
      <c r="GZ136" s="177"/>
      <c r="HA136" s="284"/>
      <c r="HB136" s="1081" t="s">
        <v>618</v>
      </c>
      <c r="HC136" s="1081"/>
      <c r="HD136" s="1081"/>
      <c r="HE136" s="650">
        <f>SUM(HE12:HE133)</f>
        <v>0</v>
      </c>
      <c r="HH136" s="284"/>
      <c r="HI136" s="284"/>
      <c r="HJ136" s="284"/>
      <c r="HK136" s="284"/>
      <c r="HL136" s="284"/>
      <c r="HM136" s="284"/>
      <c r="HO136" s="284"/>
      <c r="HQ136" s="177"/>
      <c r="HR136" s="284"/>
      <c r="HS136" s="1081" t="s">
        <v>618</v>
      </c>
      <c r="HT136" s="1081"/>
      <c r="HU136" s="1081"/>
      <c r="HV136" s="650">
        <f>SUM(HV12:HV133)</f>
        <v>-2</v>
      </c>
      <c r="HY136" s="1118"/>
      <c r="HZ136" s="1118"/>
      <c r="IA136" s="1118"/>
      <c r="IB136" s="1119"/>
      <c r="IC136" s="271"/>
      <c r="ID136" s="272"/>
      <c r="IE136" s="265"/>
      <c r="II136" s="177"/>
      <c r="IJ136" s="177"/>
      <c r="IK136" s="177"/>
      <c r="IL136" s="177"/>
      <c r="IM136" s="177"/>
      <c r="IP136" s="1118"/>
      <c r="IQ136" s="1118"/>
      <c r="IR136" s="1118"/>
      <c r="IS136" s="1119"/>
      <c r="IT136" s="271"/>
      <c r="IU136" s="272"/>
      <c r="IV136" s="265"/>
      <c r="IZ136" s="177"/>
      <c r="JA136" s="177"/>
      <c r="JB136" s="177"/>
      <c r="JC136" s="177"/>
      <c r="JD136" s="177"/>
      <c r="JG136" s="1118"/>
      <c r="JH136" s="1118"/>
      <c r="JI136" s="1118"/>
      <c r="JJ136" s="1119"/>
      <c r="JK136" s="271"/>
      <c r="JL136" s="272"/>
      <c r="JM136" s="265"/>
      <c r="JN136" s="178"/>
      <c r="JO136" s="178"/>
      <c r="JP136" s="178"/>
      <c r="JX136" s="1118"/>
      <c r="JY136" s="1118"/>
      <c r="JZ136" s="1118"/>
      <c r="KA136" s="1119"/>
      <c r="KB136" s="271"/>
      <c r="KC136" s="272"/>
      <c r="KD136" s="265"/>
      <c r="KE136" s="178"/>
      <c r="KF136" s="178"/>
      <c r="KG136" s="178"/>
      <c r="KO136" s="1118"/>
      <c r="KP136" s="1118"/>
      <c r="KQ136" s="1118"/>
      <c r="KR136" s="1119"/>
      <c r="KS136" s="271"/>
      <c r="KT136" s="272"/>
      <c r="KU136" s="265"/>
      <c r="KV136" s="178"/>
      <c r="KW136" s="178"/>
      <c r="KX136" s="178"/>
      <c r="LF136" s="1118"/>
      <c r="LG136" s="1118"/>
      <c r="LH136" s="1118"/>
      <c r="LI136" s="1119"/>
      <c r="LJ136" s="271"/>
      <c r="LK136" s="272"/>
      <c r="LL136" s="265"/>
      <c r="LM136" s="178"/>
      <c r="LN136" s="178"/>
      <c r="LO136" s="178"/>
      <c r="LW136" s="1118"/>
      <c r="LX136" s="1118"/>
      <c r="LY136" s="1118"/>
      <c r="LZ136" s="1119"/>
      <c r="MA136" s="271"/>
      <c r="MB136" s="272"/>
      <c r="MC136" s="265"/>
      <c r="MD136" s="178"/>
      <c r="ME136" s="178"/>
      <c r="MF136" s="178"/>
      <c r="MN136" s="1118"/>
      <c r="MO136" s="1118"/>
      <c r="MP136" s="1118"/>
      <c r="MQ136" s="1119"/>
      <c r="MR136" s="271"/>
      <c r="MS136" s="272"/>
      <c r="MT136" s="265"/>
      <c r="MU136" s="178"/>
      <c r="MV136" s="178"/>
      <c r="MW136" s="178"/>
      <c r="NE136" s="1118"/>
      <c r="NF136" s="1118"/>
      <c r="NG136" s="1118"/>
      <c r="NH136" s="1119"/>
      <c r="NI136" s="271"/>
      <c r="NJ136" s="272"/>
      <c r="NK136" s="265"/>
      <c r="NL136" s="178"/>
      <c r="NM136" s="178"/>
      <c r="NN136" s="178"/>
      <c r="NV136" s="1118"/>
      <c r="NW136" s="1118"/>
      <c r="NX136" s="1118"/>
      <c r="NY136" s="1119"/>
      <c r="NZ136" s="271"/>
      <c r="OA136" s="272"/>
      <c r="OB136" s="265"/>
      <c r="OC136" s="178"/>
      <c r="OD136" s="178"/>
      <c r="OE136" s="178"/>
      <c r="OM136" s="1118"/>
      <c r="ON136" s="1118"/>
      <c r="OO136" s="1118"/>
      <c r="OP136" s="1119"/>
      <c r="OQ136" s="271"/>
      <c r="OR136" s="272"/>
      <c r="OS136" s="265"/>
      <c r="OT136" s="178"/>
      <c r="OU136" s="178"/>
      <c r="OV136" s="178"/>
      <c r="PD136" s="1118"/>
      <c r="PE136" s="1118"/>
      <c r="PF136" s="1118"/>
      <c r="PG136" s="1119"/>
      <c r="PH136" s="271"/>
      <c r="PI136" s="272"/>
      <c r="PJ136" s="265"/>
      <c r="PK136" s="178"/>
      <c r="PL136" s="178"/>
      <c r="PM136" s="178"/>
      <c r="PU136" s="1118"/>
      <c r="PV136" s="1118"/>
      <c r="PW136" s="1118"/>
      <c r="PX136" s="1119"/>
      <c r="PY136" s="271"/>
      <c r="PZ136" s="272"/>
      <c r="QA136" s="265"/>
      <c r="QB136" s="178"/>
      <c r="QC136" s="178"/>
      <c r="QD136" s="178"/>
      <c r="QL136" s="1118"/>
      <c r="QM136" s="1118"/>
      <c r="QN136" s="1118"/>
      <c r="QO136" s="1119"/>
      <c r="QP136" s="271"/>
      <c r="QQ136" s="272"/>
      <c r="QR136" s="265"/>
      <c r="QS136" s="178"/>
      <c r="QT136" s="178"/>
      <c r="QU136" s="178"/>
      <c r="RC136" s="1118"/>
      <c r="RD136" s="1118"/>
      <c r="RE136" s="1118"/>
      <c r="RF136" s="1119"/>
      <c r="RG136" s="271"/>
      <c r="RH136" s="272"/>
      <c r="RI136" s="265"/>
      <c r="RJ136" s="178"/>
      <c r="RK136" s="178"/>
      <c r="RL136" s="178"/>
      <c r="RT136" s="1118"/>
      <c r="RU136" s="1118"/>
      <c r="RV136" s="1118"/>
      <c r="RW136" s="1119"/>
      <c r="RX136" s="271"/>
      <c r="RY136" s="272"/>
      <c r="RZ136" s="265"/>
      <c r="SA136" s="178"/>
      <c r="SB136" s="178"/>
      <c r="SC136" s="178"/>
      <c r="SK136" s="1118"/>
      <c r="SL136" s="1118"/>
      <c r="SM136" s="1118"/>
      <c r="SN136" s="1119"/>
      <c r="SO136" s="271"/>
      <c r="SP136" s="272"/>
      <c r="SQ136" s="265"/>
      <c r="SR136" s="178"/>
      <c r="SS136" s="178"/>
      <c r="ST136" s="178"/>
    </row>
    <row r="137" spans="1:519" ht="18.75" customHeight="1">
      <c r="B137" s="278"/>
      <c r="C137" s="278"/>
      <c r="D137" s="279"/>
      <c r="E137" s="279"/>
      <c r="F137" s="279"/>
      <c r="G137" s="279"/>
      <c r="H137" s="279"/>
      <c r="I137" s="284"/>
      <c r="L137" s="284"/>
      <c r="M137" s="284"/>
      <c r="N137" s="284"/>
      <c r="O137" s="284"/>
      <c r="P137" s="284"/>
      <c r="Q137" s="284"/>
      <c r="R137" s="284"/>
      <c r="U137" s="177"/>
      <c r="V137" s="177"/>
      <c r="W137" s="177"/>
      <c r="X137" s="177"/>
      <c r="AA137" s="185"/>
      <c r="AB137" s="185"/>
      <c r="AC137" s="284"/>
      <c r="AD137" s="284"/>
      <c r="AE137" s="284"/>
      <c r="AF137" s="284"/>
      <c r="AG137" s="284"/>
      <c r="AH137" s="284"/>
      <c r="AI137" s="284"/>
      <c r="AL137" s="177"/>
      <c r="AM137" s="177"/>
      <c r="AN137" s="177"/>
      <c r="AO137" s="177"/>
      <c r="AR137" s="185"/>
      <c r="AS137" s="185"/>
      <c r="AT137" s="284"/>
      <c r="AU137" s="284"/>
      <c r="AV137" s="284"/>
      <c r="AW137" s="284"/>
      <c r="AX137" s="284"/>
      <c r="AY137" s="284"/>
      <c r="AZ137" s="284"/>
      <c r="BC137" s="177"/>
      <c r="BD137" s="177"/>
      <c r="BE137" s="177"/>
      <c r="BF137" s="177"/>
      <c r="BT137" s="177"/>
      <c r="BU137" s="177"/>
      <c r="BV137" s="177"/>
      <c r="BW137" s="177"/>
      <c r="CB137" s="284"/>
      <c r="CC137" s="284"/>
      <c r="CD137" s="284"/>
      <c r="CE137" s="284"/>
      <c r="CF137" s="284"/>
      <c r="CG137" s="284"/>
      <c r="CH137" s="284"/>
      <c r="CK137" s="177"/>
      <c r="CL137" s="177"/>
      <c r="CM137" s="177"/>
      <c r="CN137" s="177"/>
      <c r="CS137" s="284"/>
      <c r="CT137" s="284"/>
      <c r="CU137" s="284"/>
      <c r="CV137" s="284"/>
      <c r="CW137" s="284"/>
      <c r="CX137" s="284"/>
      <c r="CY137" s="284"/>
      <c r="DB137" s="177"/>
      <c r="DC137" s="177"/>
      <c r="DD137" s="177"/>
      <c r="DE137" s="177"/>
      <c r="DJ137" s="284"/>
      <c r="DK137" s="284"/>
      <c r="DL137" s="284"/>
      <c r="DM137" s="284"/>
      <c r="DN137" s="284"/>
      <c r="DO137" s="284"/>
      <c r="DP137" s="284"/>
      <c r="DS137" s="177"/>
      <c r="DT137" s="177"/>
      <c r="DU137" s="177"/>
      <c r="DV137" s="177"/>
      <c r="EA137" s="284"/>
      <c r="EB137" s="284"/>
      <c r="EC137" s="284"/>
      <c r="ED137" s="284"/>
      <c r="EE137" s="284"/>
      <c r="EF137" s="284"/>
      <c r="EG137" s="284"/>
      <c r="EJ137" s="177"/>
      <c r="EK137" s="177"/>
      <c r="EL137" s="177"/>
      <c r="EM137" s="177"/>
      <c r="ER137" s="284"/>
      <c r="ES137" s="284"/>
      <c r="ET137" s="284"/>
      <c r="EU137" s="284"/>
      <c r="EV137" s="284"/>
      <c r="EW137" s="284"/>
      <c r="EX137" s="284"/>
      <c r="FA137" s="177"/>
      <c r="FB137" s="177"/>
      <c r="FC137" s="177"/>
      <c r="FD137" s="177"/>
      <c r="FI137" s="284"/>
      <c r="FJ137" s="284"/>
      <c r="FK137" s="284"/>
      <c r="FL137" s="284"/>
      <c r="FM137" s="284"/>
      <c r="FN137" s="284"/>
      <c r="FO137" s="284"/>
      <c r="FR137" s="177"/>
      <c r="FS137" s="177"/>
      <c r="FT137" s="177"/>
      <c r="FU137" s="177"/>
      <c r="FZ137" s="284"/>
      <c r="GA137" s="284"/>
      <c r="GB137" s="284"/>
      <c r="GC137" s="284"/>
      <c r="GD137" s="284"/>
      <c r="GE137" s="284"/>
      <c r="GF137" s="284"/>
      <c r="GI137" s="177"/>
      <c r="GJ137" s="177"/>
      <c r="GK137" s="177"/>
      <c r="GL137" s="177"/>
      <c r="GQ137" s="284"/>
      <c r="GR137" s="284"/>
      <c r="GS137" s="284"/>
      <c r="GT137" s="284"/>
      <c r="GU137" s="284"/>
      <c r="GV137" s="284"/>
      <c r="GW137" s="284"/>
      <c r="GZ137" s="177"/>
      <c r="HA137" s="177"/>
      <c r="HB137" s="177"/>
      <c r="HC137" s="177"/>
      <c r="HH137" s="284"/>
      <c r="HI137" s="284"/>
      <c r="HJ137" s="284"/>
      <c r="HK137" s="284"/>
      <c r="HL137" s="284"/>
      <c r="HM137" s="284"/>
      <c r="HN137" s="284"/>
      <c r="HO137" s="284"/>
      <c r="HQ137" s="177"/>
      <c r="HR137" s="177"/>
      <c r="HS137" s="177"/>
      <c r="HT137" s="177"/>
      <c r="HY137" s="1133"/>
      <c r="HZ137" s="1134"/>
      <c r="IA137" s="1134"/>
      <c r="IB137" s="1135"/>
      <c r="IC137" s="267"/>
      <c r="ID137" s="268"/>
      <c r="IE137" s="266"/>
      <c r="II137" s="177"/>
      <c r="IJ137" s="177"/>
      <c r="IK137" s="177"/>
      <c r="IL137" s="177"/>
      <c r="IM137" s="177"/>
      <c r="IP137" s="1133"/>
      <c r="IQ137" s="1134"/>
      <c r="IR137" s="1134"/>
      <c r="IS137" s="1135"/>
      <c r="IT137" s="267"/>
      <c r="IU137" s="268"/>
      <c r="IV137" s="266"/>
      <c r="IZ137" s="177"/>
      <c r="JA137" s="177"/>
      <c r="JB137" s="177"/>
      <c r="JC137" s="177"/>
      <c r="JD137" s="177"/>
      <c r="JG137" s="1133"/>
      <c r="JH137" s="1134"/>
      <c r="JI137" s="1134"/>
      <c r="JJ137" s="1135"/>
      <c r="JK137" s="267"/>
      <c r="JL137" s="268"/>
      <c r="JM137" s="266"/>
      <c r="JN137" s="178"/>
      <c r="JO137" s="178"/>
      <c r="JP137" s="178"/>
      <c r="JX137" s="1133"/>
      <c r="JY137" s="1134"/>
      <c r="JZ137" s="1134"/>
      <c r="KA137" s="1135"/>
      <c r="KB137" s="267"/>
      <c r="KC137" s="268"/>
      <c r="KD137" s="266"/>
      <c r="KE137" s="178"/>
      <c r="KF137" s="178"/>
      <c r="KG137" s="178"/>
      <c r="KO137" s="1133"/>
      <c r="KP137" s="1134"/>
      <c r="KQ137" s="1134"/>
      <c r="KR137" s="1135"/>
      <c r="KS137" s="267"/>
      <c r="KT137" s="268"/>
      <c r="KU137" s="266"/>
      <c r="KV137" s="178"/>
      <c r="KW137" s="178"/>
      <c r="KX137" s="178"/>
      <c r="LF137" s="1133"/>
      <c r="LG137" s="1134"/>
      <c r="LH137" s="1134"/>
      <c r="LI137" s="1135"/>
      <c r="LJ137" s="267"/>
      <c r="LK137" s="268"/>
      <c r="LL137" s="266"/>
      <c r="LM137" s="178"/>
      <c r="LN137" s="178"/>
      <c r="LO137" s="178"/>
      <c r="LW137" s="1133"/>
      <c r="LX137" s="1134"/>
      <c r="LY137" s="1134"/>
      <c r="LZ137" s="1135"/>
      <c r="MA137" s="267"/>
      <c r="MB137" s="268"/>
      <c r="MC137" s="266"/>
      <c r="MD137" s="178"/>
      <c r="ME137" s="178"/>
      <c r="MF137" s="178"/>
      <c r="MN137" s="1133"/>
      <c r="MO137" s="1134"/>
      <c r="MP137" s="1134"/>
      <c r="MQ137" s="1135"/>
      <c r="MR137" s="267"/>
      <c r="MS137" s="268"/>
      <c r="MT137" s="266"/>
      <c r="MU137" s="178"/>
      <c r="MV137" s="178"/>
      <c r="MW137" s="178"/>
      <c r="NE137" s="1133"/>
      <c r="NF137" s="1134"/>
      <c r="NG137" s="1134"/>
      <c r="NH137" s="1135"/>
      <c r="NI137" s="267"/>
      <c r="NJ137" s="268"/>
      <c r="NK137" s="266"/>
      <c r="NL137" s="178"/>
      <c r="NM137" s="178"/>
      <c r="NN137" s="178"/>
      <c r="NV137" s="1133"/>
      <c r="NW137" s="1134"/>
      <c r="NX137" s="1134"/>
      <c r="NY137" s="1135"/>
      <c r="NZ137" s="267"/>
      <c r="OA137" s="268"/>
      <c r="OB137" s="266"/>
      <c r="OC137" s="178"/>
      <c r="OD137" s="178"/>
      <c r="OE137" s="178"/>
      <c r="OM137" s="1133"/>
      <c r="ON137" s="1134"/>
      <c r="OO137" s="1134"/>
      <c r="OP137" s="1135"/>
      <c r="OQ137" s="267"/>
      <c r="OR137" s="268"/>
      <c r="OS137" s="266"/>
      <c r="OT137" s="178"/>
      <c r="OU137" s="178"/>
      <c r="OV137" s="178"/>
      <c r="PD137" s="1133"/>
      <c r="PE137" s="1134"/>
      <c r="PF137" s="1134"/>
      <c r="PG137" s="1135"/>
      <c r="PH137" s="267"/>
      <c r="PI137" s="268"/>
      <c r="PJ137" s="266"/>
      <c r="PK137" s="178"/>
      <c r="PL137" s="178"/>
      <c r="PM137" s="178"/>
      <c r="PU137" s="1133"/>
      <c r="PV137" s="1134"/>
      <c r="PW137" s="1134"/>
      <c r="PX137" s="1135"/>
      <c r="PY137" s="267"/>
      <c r="PZ137" s="268"/>
      <c r="QA137" s="266"/>
      <c r="QB137" s="178"/>
      <c r="QC137" s="178"/>
      <c r="QD137" s="178"/>
      <c r="QL137" s="1133"/>
      <c r="QM137" s="1134"/>
      <c r="QN137" s="1134"/>
      <c r="QO137" s="1135"/>
      <c r="QP137" s="267"/>
      <c r="QQ137" s="268"/>
      <c r="QR137" s="266"/>
      <c r="QS137" s="178"/>
      <c r="QT137" s="178"/>
      <c r="QU137" s="178"/>
      <c r="RC137" s="1133"/>
      <c r="RD137" s="1134"/>
      <c r="RE137" s="1134"/>
      <c r="RF137" s="1135"/>
      <c r="RG137" s="267"/>
      <c r="RH137" s="268"/>
      <c r="RI137" s="266"/>
      <c r="RJ137" s="178"/>
      <c r="RK137" s="178"/>
      <c r="RL137" s="178"/>
      <c r="RT137" s="1133"/>
      <c r="RU137" s="1134"/>
      <c r="RV137" s="1134"/>
      <c r="RW137" s="1135"/>
      <c r="RX137" s="267"/>
      <c r="RY137" s="268"/>
      <c r="RZ137" s="266"/>
      <c r="SA137" s="178"/>
      <c r="SB137" s="178"/>
      <c r="SC137" s="178"/>
      <c r="SK137" s="1133"/>
      <c r="SL137" s="1134"/>
      <c r="SM137" s="1134"/>
      <c r="SN137" s="1135"/>
      <c r="SO137" s="267"/>
      <c r="SP137" s="268"/>
      <c r="SQ137" s="266"/>
      <c r="SR137" s="178"/>
      <c r="SS137" s="178"/>
      <c r="ST137" s="178"/>
    </row>
    <row r="138" spans="1:519" ht="18" customHeight="1" thickBot="1">
      <c r="B138" s="278"/>
      <c r="C138" s="278"/>
      <c r="D138" s="279"/>
      <c r="E138" s="279"/>
      <c r="F138" s="279"/>
      <c r="G138" s="279"/>
      <c r="H138" s="279"/>
      <c r="I138" s="184"/>
      <c r="L138" s="284"/>
      <c r="M138" s="284"/>
      <c r="N138" s="284"/>
      <c r="O138" s="284"/>
      <c r="P138" s="284"/>
      <c r="Q138" s="284"/>
      <c r="R138" s="284"/>
      <c r="S138" s="284"/>
      <c r="T138" s="284"/>
      <c r="U138" s="284"/>
      <c r="V138" s="284"/>
      <c r="W138" s="284"/>
      <c r="X138" s="284"/>
      <c r="Y138" s="284"/>
      <c r="Z138" s="284"/>
      <c r="AA138" s="284"/>
      <c r="AJ138" s="284"/>
      <c r="AK138" s="284"/>
      <c r="AL138" s="284"/>
      <c r="AM138" s="284"/>
      <c r="AN138" s="284"/>
      <c r="AO138" s="284"/>
      <c r="AP138" s="284"/>
      <c r="AQ138" s="284"/>
      <c r="AR138" s="284"/>
      <c r="AS138" s="284"/>
      <c r="BA138" s="284"/>
      <c r="BB138" s="284"/>
      <c r="BC138" s="284"/>
      <c r="BD138" s="284"/>
      <c r="BE138" s="284"/>
      <c r="BF138" s="284"/>
      <c r="BG138" s="284"/>
      <c r="BH138" s="284"/>
      <c r="BK138" s="284"/>
      <c r="BL138" s="284"/>
      <c r="BM138" s="284"/>
      <c r="BN138" s="284"/>
      <c r="BO138" s="284"/>
      <c r="BP138" s="284"/>
      <c r="BR138" s="284"/>
      <c r="BS138" s="284"/>
      <c r="BT138" s="284"/>
      <c r="BU138" s="284"/>
      <c r="BV138" s="284"/>
      <c r="BW138" s="284"/>
      <c r="BX138" s="284"/>
      <c r="BY138" s="284"/>
      <c r="CB138" s="284"/>
      <c r="CC138" s="284"/>
      <c r="CD138" s="284"/>
      <c r="CE138" s="284"/>
      <c r="CF138" s="284"/>
      <c r="CG138" s="284"/>
      <c r="CH138" s="284"/>
      <c r="CI138" s="284"/>
      <c r="CJ138" s="284"/>
      <c r="CK138" s="284"/>
      <c r="CL138" s="284"/>
      <c r="CM138" s="284"/>
      <c r="CN138" s="284"/>
      <c r="CO138" s="284"/>
      <c r="CP138" s="284"/>
      <c r="CZ138" s="284"/>
      <c r="DA138" s="284"/>
      <c r="DB138" s="284"/>
      <c r="DC138" s="284"/>
      <c r="DD138" s="284"/>
      <c r="DE138" s="284"/>
      <c r="DF138" s="284"/>
      <c r="DG138" s="284"/>
      <c r="DJ138" s="284"/>
      <c r="DK138" s="284"/>
      <c r="DL138" s="284"/>
      <c r="DM138" s="284"/>
      <c r="DN138" s="284"/>
      <c r="DO138" s="284"/>
      <c r="DP138" s="284"/>
      <c r="DQ138" s="284"/>
      <c r="DR138" s="284"/>
      <c r="DS138" s="284"/>
      <c r="DT138" s="284"/>
      <c r="DU138" s="284"/>
      <c r="DV138" s="284"/>
      <c r="DW138" s="284"/>
      <c r="DX138" s="284"/>
      <c r="EH138" s="284"/>
      <c r="EI138" s="284"/>
      <c r="EJ138" s="284"/>
      <c r="EK138" s="284"/>
      <c r="EL138" s="284"/>
      <c r="EM138" s="284"/>
      <c r="EN138" s="284"/>
      <c r="EO138" s="284"/>
      <c r="EZ138" s="284"/>
      <c r="FA138" s="284"/>
      <c r="FB138" s="284"/>
      <c r="FC138" s="284"/>
      <c r="FD138" s="284"/>
      <c r="FE138" s="284"/>
      <c r="FF138" s="284"/>
      <c r="FP138" s="284"/>
      <c r="FQ138" s="284"/>
      <c r="FR138" s="284"/>
      <c r="FS138" s="284"/>
      <c r="FT138" s="284"/>
      <c r="FU138" s="284"/>
      <c r="FV138" s="284"/>
      <c r="FW138" s="284"/>
      <c r="FZ138" s="284"/>
      <c r="GA138" s="284"/>
      <c r="GB138" s="284"/>
      <c r="GC138" s="284"/>
      <c r="GD138" s="284"/>
      <c r="GE138" s="284"/>
      <c r="GF138" s="284"/>
      <c r="GG138" s="284"/>
      <c r="GH138" s="284"/>
      <c r="GI138" s="284"/>
      <c r="GJ138" s="284"/>
      <c r="GK138" s="284"/>
      <c r="GL138" s="284"/>
      <c r="GM138" s="284"/>
      <c r="GN138" s="284"/>
      <c r="GQ138" s="284"/>
      <c r="GR138" s="284"/>
      <c r="GS138" s="284"/>
      <c r="GT138" s="284"/>
      <c r="GU138" s="284"/>
      <c r="GV138" s="284"/>
      <c r="GW138" s="284"/>
      <c r="GX138" s="284"/>
      <c r="GY138" s="284"/>
      <c r="GZ138" s="284"/>
      <c r="HA138" s="284"/>
      <c r="HB138" s="284"/>
      <c r="HC138" s="284"/>
      <c r="HD138" s="284"/>
      <c r="HE138" s="284"/>
      <c r="HH138" s="284"/>
      <c r="HI138" s="284"/>
      <c r="HJ138" s="284"/>
      <c r="HK138" s="284"/>
      <c r="HL138" s="284"/>
      <c r="HM138" s="284"/>
      <c r="HN138" s="284"/>
      <c r="HO138" s="284"/>
      <c r="HP138" s="284"/>
      <c r="HQ138" s="284"/>
      <c r="HR138" s="284"/>
      <c r="HS138" s="284"/>
      <c r="HT138" s="284"/>
      <c r="HU138" s="284"/>
      <c r="HV138" s="284"/>
      <c r="HY138" s="1138"/>
      <c r="HZ138" s="1139"/>
      <c r="IA138" s="1139"/>
      <c r="IB138" s="1140"/>
      <c r="IC138" s="273"/>
      <c r="ID138" s="274"/>
      <c r="IE138" s="269"/>
      <c r="II138" s="177"/>
      <c r="IJ138" s="177"/>
      <c r="IK138" s="177"/>
      <c r="IL138" s="1131" t="s">
        <v>95</v>
      </c>
      <c r="IM138" s="1136">
        <f>IFERROR((#REF!/#REF!),0)</f>
        <v>0</v>
      </c>
      <c r="IP138" s="1138"/>
      <c r="IQ138" s="1139"/>
      <c r="IR138" s="1139"/>
      <c r="IS138" s="1140"/>
      <c r="IT138" s="273"/>
      <c r="IU138" s="274"/>
      <c r="IV138" s="269"/>
      <c r="IZ138" s="177"/>
      <c r="JA138" s="177"/>
      <c r="JB138" s="177"/>
      <c r="JC138" s="1131" t="s">
        <v>95</v>
      </c>
      <c r="JD138" s="1136">
        <f>IFERROR((#REF!/#REF!),0)</f>
        <v>0</v>
      </c>
      <c r="JG138" s="1138"/>
      <c r="JH138" s="1139"/>
      <c r="JI138" s="1139"/>
      <c r="JJ138" s="1140"/>
      <c r="JK138" s="273"/>
      <c r="JL138" s="274"/>
      <c r="JM138" s="269"/>
      <c r="JN138" s="178"/>
      <c r="JO138" s="178"/>
      <c r="JP138" s="178"/>
      <c r="JT138" s="1131" t="s">
        <v>95</v>
      </c>
      <c r="JU138" s="1136">
        <f>IFERROR((#REF!/#REF!),0)</f>
        <v>0</v>
      </c>
      <c r="JX138" s="1138"/>
      <c r="JY138" s="1139"/>
      <c r="JZ138" s="1139"/>
      <c r="KA138" s="1140"/>
      <c r="KB138" s="273"/>
      <c r="KC138" s="274"/>
      <c r="KD138" s="269"/>
      <c r="KE138" s="178"/>
      <c r="KF138" s="178"/>
      <c r="KG138" s="178"/>
      <c r="KK138" s="1131" t="s">
        <v>95</v>
      </c>
      <c r="KL138" s="1136">
        <f>IFERROR((#REF!/#REF!),0)</f>
        <v>0</v>
      </c>
      <c r="KO138" s="1138"/>
      <c r="KP138" s="1139"/>
      <c r="KQ138" s="1139"/>
      <c r="KR138" s="1140"/>
      <c r="KS138" s="273"/>
      <c r="KT138" s="274"/>
      <c r="KU138" s="269"/>
      <c r="KV138" s="178"/>
      <c r="KW138" s="178"/>
      <c r="KX138" s="178"/>
      <c r="LB138" s="1131" t="s">
        <v>95</v>
      </c>
      <c r="LC138" s="1136">
        <f>IFERROR((#REF!/#REF!),0)</f>
        <v>0</v>
      </c>
      <c r="LF138" s="1138"/>
      <c r="LG138" s="1139"/>
      <c r="LH138" s="1139"/>
      <c r="LI138" s="1140"/>
      <c r="LJ138" s="273"/>
      <c r="LK138" s="274"/>
      <c r="LL138" s="269"/>
      <c r="LM138" s="178"/>
      <c r="LN138" s="178"/>
      <c r="LO138" s="178"/>
      <c r="LS138" s="1131" t="s">
        <v>95</v>
      </c>
      <c r="LT138" s="1136">
        <f>IFERROR((#REF!/#REF!),0)</f>
        <v>0</v>
      </c>
      <c r="LW138" s="1138"/>
      <c r="LX138" s="1139"/>
      <c r="LY138" s="1139"/>
      <c r="LZ138" s="1140"/>
      <c r="MA138" s="273"/>
      <c r="MB138" s="274"/>
      <c r="MC138" s="269"/>
      <c r="MD138" s="178"/>
      <c r="ME138" s="178"/>
      <c r="MF138" s="178"/>
      <c r="MJ138" s="1131" t="s">
        <v>95</v>
      </c>
      <c r="MK138" s="1136">
        <f>IFERROR((#REF!/#REF!),0)</f>
        <v>0</v>
      </c>
      <c r="MN138" s="1138"/>
      <c r="MO138" s="1139"/>
      <c r="MP138" s="1139"/>
      <c r="MQ138" s="1140"/>
      <c r="MR138" s="273"/>
      <c r="MS138" s="274"/>
      <c r="MT138" s="269"/>
      <c r="MU138" s="178"/>
      <c r="MV138" s="178"/>
      <c r="MW138" s="178"/>
      <c r="NA138" s="1131" t="s">
        <v>95</v>
      </c>
      <c r="NB138" s="1136">
        <f>IFERROR((#REF!/#REF!),0)</f>
        <v>0</v>
      </c>
      <c r="NE138" s="1138"/>
      <c r="NF138" s="1139"/>
      <c r="NG138" s="1139"/>
      <c r="NH138" s="1140"/>
      <c r="NI138" s="273"/>
      <c r="NJ138" s="274"/>
      <c r="NK138" s="269"/>
      <c r="NL138" s="178"/>
      <c r="NM138" s="178"/>
      <c r="NN138" s="178"/>
      <c r="NR138" s="1131" t="s">
        <v>95</v>
      </c>
      <c r="NS138" s="1136">
        <f>IFERROR((#REF!/#REF!),0)</f>
        <v>0</v>
      </c>
      <c r="NV138" s="1138"/>
      <c r="NW138" s="1139"/>
      <c r="NX138" s="1139"/>
      <c r="NY138" s="1140"/>
      <c r="NZ138" s="273"/>
      <c r="OA138" s="274"/>
      <c r="OB138" s="269"/>
      <c r="OC138" s="178"/>
      <c r="OD138" s="178"/>
      <c r="OE138" s="178"/>
      <c r="OI138" s="1131" t="s">
        <v>95</v>
      </c>
      <c r="OJ138" s="1136">
        <f>IFERROR((#REF!/#REF!),0)</f>
        <v>0</v>
      </c>
      <c r="OM138" s="1138"/>
      <c r="ON138" s="1139"/>
      <c r="OO138" s="1139"/>
      <c r="OP138" s="1140"/>
      <c r="OQ138" s="273"/>
      <c r="OR138" s="274"/>
      <c r="OS138" s="269"/>
      <c r="OT138" s="178"/>
      <c r="OU138" s="178"/>
      <c r="OV138" s="178"/>
      <c r="OZ138" s="1131" t="s">
        <v>95</v>
      </c>
      <c r="PA138" s="1136">
        <f>IFERROR((#REF!/#REF!),0)</f>
        <v>0</v>
      </c>
      <c r="PD138" s="1138"/>
      <c r="PE138" s="1139"/>
      <c r="PF138" s="1139"/>
      <c r="PG138" s="1140"/>
      <c r="PH138" s="273"/>
      <c r="PI138" s="274"/>
      <c r="PJ138" s="269"/>
      <c r="PK138" s="178"/>
      <c r="PL138" s="178"/>
      <c r="PM138" s="178"/>
      <c r="PQ138" s="1131" t="s">
        <v>95</v>
      </c>
      <c r="PR138" s="1136">
        <f>IFERROR((#REF!/#REF!),0)</f>
        <v>0</v>
      </c>
      <c r="PU138" s="1138"/>
      <c r="PV138" s="1139"/>
      <c r="PW138" s="1139"/>
      <c r="PX138" s="1140"/>
      <c r="PY138" s="273"/>
      <c r="PZ138" s="274"/>
      <c r="QA138" s="269"/>
      <c r="QB138" s="178"/>
      <c r="QC138" s="178"/>
      <c r="QD138" s="178"/>
      <c r="QH138" s="1131" t="s">
        <v>95</v>
      </c>
      <c r="QI138" s="1136">
        <f>IFERROR((#REF!/#REF!),0)</f>
        <v>0</v>
      </c>
      <c r="QL138" s="1138"/>
      <c r="QM138" s="1139"/>
      <c r="QN138" s="1139"/>
      <c r="QO138" s="1140"/>
      <c r="QP138" s="273"/>
      <c r="QQ138" s="274"/>
      <c r="QR138" s="269"/>
      <c r="QS138" s="178"/>
      <c r="QT138" s="178"/>
      <c r="QU138" s="178"/>
      <c r="QY138" s="1131" t="s">
        <v>95</v>
      </c>
      <c r="QZ138" s="1136">
        <f>IFERROR((#REF!/#REF!),0)</f>
        <v>0</v>
      </c>
      <c r="RC138" s="1138"/>
      <c r="RD138" s="1139"/>
      <c r="RE138" s="1139"/>
      <c r="RF138" s="1140"/>
      <c r="RG138" s="273"/>
      <c r="RH138" s="274"/>
      <c r="RI138" s="269"/>
      <c r="RJ138" s="178"/>
      <c r="RK138" s="178"/>
      <c r="RL138" s="178"/>
      <c r="RP138" s="1131" t="s">
        <v>95</v>
      </c>
      <c r="RQ138" s="1136">
        <f>IFERROR((#REF!/#REF!),0)</f>
        <v>0</v>
      </c>
      <c r="RT138" s="1138"/>
      <c r="RU138" s="1139"/>
      <c r="RV138" s="1139"/>
      <c r="RW138" s="1140"/>
      <c r="RX138" s="273"/>
      <c r="RY138" s="274"/>
      <c r="RZ138" s="269"/>
      <c r="SA138" s="178"/>
      <c r="SB138" s="178"/>
      <c r="SC138" s="178"/>
      <c r="SG138" s="1131" t="s">
        <v>95</v>
      </c>
      <c r="SH138" s="1136">
        <f>IFERROR((#REF!/#REF!),0)</f>
        <v>0</v>
      </c>
      <c r="SK138" s="1138"/>
      <c r="SL138" s="1139"/>
      <c r="SM138" s="1139"/>
      <c r="SN138" s="1140"/>
      <c r="SO138" s="273"/>
      <c r="SP138" s="274"/>
      <c r="SQ138" s="269"/>
      <c r="SR138" s="178"/>
      <c r="SS138" s="178"/>
      <c r="ST138" s="178"/>
      <c r="SX138" s="1131" t="s">
        <v>95</v>
      </c>
      <c r="SY138" s="1136">
        <f>IFERROR((#REF!/#REF!),0)</f>
        <v>0</v>
      </c>
    </row>
    <row r="139" spans="1:519" ht="16.5" customHeight="1" thickBot="1">
      <c r="I139" s="184"/>
      <c r="L139" s="284"/>
      <c r="M139" s="284"/>
      <c r="N139" s="284"/>
      <c r="O139" s="284"/>
      <c r="P139" s="284"/>
      <c r="Q139" s="284"/>
      <c r="R139" s="284"/>
      <c r="S139" s="284"/>
      <c r="T139" s="284"/>
      <c r="U139" s="284"/>
      <c r="V139" s="284"/>
      <c r="W139" s="284"/>
      <c r="X139" s="284"/>
      <c r="Y139" s="284"/>
      <c r="Z139" s="284"/>
      <c r="AA139" s="284"/>
      <c r="AC139" s="284"/>
      <c r="AD139" s="284"/>
      <c r="AE139" s="284"/>
      <c r="AF139" s="284"/>
      <c r="AG139" s="284"/>
      <c r="AH139" s="284"/>
      <c r="AI139" s="284"/>
      <c r="AJ139" s="284"/>
      <c r="AK139" s="284"/>
      <c r="AL139" s="284"/>
      <c r="AM139" s="284"/>
      <c r="AN139" s="284"/>
      <c r="AO139" s="284"/>
      <c r="AP139" s="284"/>
      <c r="AQ139" s="284"/>
      <c r="AR139" s="284"/>
      <c r="AS139" s="284"/>
      <c r="AT139" s="284"/>
      <c r="AU139" s="284"/>
      <c r="AV139" s="284"/>
      <c r="AW139" s="284"/>
      <c r="AX139" s="284"/>
      <c r="AY139" s="284"/>
      <c r="AZ139" s="284"/>
      <c r="BA139" s="284"/>
      <c r="BB139" s="284"/>
      <c r="BC139" s="284"/>
      <c r="BD139" s="284"/>
      <c r="BE139" s="284"/>
      <c r="BF139" s="284"/>
      <c r="BG139" s="284"/>
      <c r="BH139" s="284"/>
      <c r="BK139" s="284"/>
      <c r="BL139" s="284"/>
      <c r="BM139" s="284"/>
      <c r="BN139" s="284"/>
      <c r="BO139" s="284"/>
      <c r="BP139" s="284"/>
      <c r="BQ139" s="284"/>
      <c r="BR139" s="284"/>
      <c r="BS139" s="284"/>
      <c r="BT139" s="284"/>
      <c r="BU139" s="284"/>
      <c r="BV139" s="284"/>
      <c r="BW139" s="284"/>
      <c r="BX139" s="284"/>
      <c r="BY139" s="284"/>
      <c r="CI139" s="284"/>
      <c r="CJ139" s="284"/>
      <c r="CK139" s="284"/>
      <c r="CL139" s="284"/>
      <c r="CM139" s="284"/>
      <c r="CN139" s="284"/>
      <c r="CO139" s="284"/>
      <c r="CP139" s="284"/>
      <c r="CS139" s="284"/>
      <c r="CT139" s="284"/>
      <c r="CU139" s="284"/>
      <c r="CV139" s="284"/>
      <c r="CW139" s="284"/>
      <c r="CX139" s="284"/>
      <c r="CY139" s="284"/>
      <c r="CZ139" s="284"/>
      <c r="DA139" s="284"/>
      <c r="DB139" s="284"/>
      <c r="DC139" s="284"/>
      <c r="DD139" s="284"/>
      <c r="DE139" s="284"/>
      <c r="DF139" s="284"/>
      <c r="DG139" s="284"/>
      <c r="DQ139" s="284"/>
      <c r="DR139" s="284"/>
      <c r="DS139" s="284"/>
      <c r="DT139" s="284"/>
      <c r="DU139" s="284"/>
      <c r="DV139" s="284"/>
      <c r="DW139" s="284"/>
      <c r="DX139" s="284"/>
      <c r="EA139" s="284"/>
      <c r="EB139" s="284"/>
      <c r="EC139" s="284"/>
      <c r="ED139" s="284"/>
      <c r="EE139" s="284"/>
      <c r="EF139" s="284"/>
      <c r="EG139" s="284"/>
      <c r="EH139" s="284"/>
      <c r="EI139" s="284"/>
      <c r="EJ139" s="284"/>
      <c r="EK139" s="284"/>
      <c r="EL139" s="284"/>
      <c r="EM139" s="284"/>
      <c r="EN139" s="284"/>
      <c r="EO139" s="284"/>
      <c r="ER139" s="284"/>
      <c r="ES139" s="284"/>
      <c r="ET139" s="284"/>
      <c r="EU139" s="284"/>
      <c r="EV139" s="284"/>
      <c r="EW139" s="284"/>
      <c r="EX139" s="284"/>
      <c r="EY139" s="284"/>
      <c r="EZ139" s="284"/>
      <c r="FA139" s="284"/>
      <c r="FB139" s="284"/>
      <c r="FC139" s="284"/>
      <c r="FD139" s="284"/>
      <c r="FE139" s="284"/>
      <c r="FF139" s="284"/>
      <c r="FI139" s="284"/>
      <c r="FJ139" s="284"/>
      <c r="FK139" s="284"/>
      <c r="FL139" s="284"/>
      <c r="FM139" s="284"/>
      <c r="FN139" s="284"/>
      <c r="FO139" s="284"/>
      <c r="FP139" s="284"/>
      <c r="FQ139" s="284"/>
      <c r="FR139" s="284"/>
      <c r="FS139" s="284"/>
      <c r="FT139" s="284"/>
      <c r="FU139" s="284"/>
      <c r="FV139" s="284"/>
      <c r="FW139" s="284"/>
      <c r="GG139" s="284"/>
      <c r="GH139" s="284"/>
      <c r="GI139" s="284"/>
      <c r="GJ139" s="284"/>
      <c r="GK139" s="284"/>
      <c r="GL139" s="284"/>
      <c r="GM139" s="284"/>
      <c r="GN139" s="284"/>
      <c r="GX139" s="284"/>
      <c r="GY139" s="284"/>
      <c r="GZ139" s="284"/>
      <c r="HA139" s="284"/>
      <c r="HB139" s="284"/>
      <c r="HC139" s="284"/>
      <c r="HD139" s="284"/>
      <c r="HE139" s="284"/>
      <c r="HP139" s="284"/>
      <c r="HQ139" s="284"/>
      <c r="HR139" s="284"/>
      <c r="HS139" s="284"/>
      <c r="HT139" s="284"/>
      <c r="HU139" s="284"/>
      <c r="HV139" s="284"/>
      <c r="HY139" s="1120"/>
      <c r="HZ139" s="1121"/>
      <c r="IA139" s="1121"/>
      <c r="IB139" s="1122"/>
      <c r="IC139" s="275"/>
      <c r="ID139" s="276"/>
      <c r="IE139" s="277"/>
      <c r="II139" s="177"/>
      <c r="IJ139" s="177"/>
      <c r="IK139" s="177"/>
      <c r="IL139" s="1132"/>
      <c r="IM139" s="1137"/>
      <c r="IP139" s="1120"/>
      <c r="IQ139" s="1121"/>
      <c r="IR139" s="1121"/>
      <c r="IS139" s="1122"/>
      <c r="IT139" s="275"/>
      <c r="IU139" s="276"/>
      <c r="IV139" s="277"/>
      <c r="IZ139" s="177"/>
      <c r="JA139" s="177"/>
      <c r="JB139" s="177"/>
      <c r="JC139" s="1132"/>
      <c r="JD139" s="1137"/>
      <c r="JG139" s="1120"/>
      <c r="JH139" s="1121"/>
      <c r="JI139" s="1121"/>
      <c r="JJ139" s="1122"/>
      <c r="JK139" s="275"/>
      <c r="JL139" s="276"/>
      <c r="JM139" s="277"/>
      <c r="JN139" s="178"/>
      <c r="JO139" s="178"/>
      <c r="JP139" s="178"/>
      <c r="JT139" s="1132"/>
      <c r="JU139" s="1137"/>
      <c r="JX139" s="1120"/>
      <c r="JY139" s="1121"/>
      <c r="JZ139" s="1121"/>
      <c r="KA139" s="1122"/>
      <c r="KB139" s="275"/>
      <c r="KC139" s="276"/>
      <c r="KD139" s="277"/>
      <c r="KE139" s="178"/>
      <c r="KF139" s="178"/>
      <c r="KG139" s="178"/>
      <c r="KK139" s="1132"/>
      <c r="KL139" s="1137"/>
      <c r="KO139" s="1120"/>
      <c r="KP139" s="1121"/>
      <c r="KQ139" s="1121"/>
      <c r="KR139" s="1122"/>
      <c r="KS139" s="275"/>
      <c r="KT139" s="276"/>
      <c r="KU139" s="277"/>
      <c r="KV139" s="178"/>
      <c r="KW139" s="178"/>
      <c r="KX139" s="178"/>
      <c r="LB139" s="1132"/>
      <c r="LC139" s="1137"/>
      <c r="LF139" s="1120"/>
      <c r="LG139" s="1121"/>
      <c r="LH139" s="1121"/>
      <c r="LI139" s="1122"/>
      <c r="LJ139" s="275"/>
      <c r="LK139" s="276"/>
      <c r="LL139" s="277"/>
      <c r="LM139" s="178"/>
      <c r="LN139" s="178"/>
      <c r="LO139" s="178"/>
      <c r="LS139" s="1132"/>
      <c r="LT139" s="1137"/>
      <c r="LW139" s="1120"/>
      <c r="LX139" s="1121"/>
      <c r="LY139" s="1121"/>
      <c r="LZ139" s="1122"/>
      <c r="MA139" s="275"/>
      <c r="MB139" s="276"/>
      <c r="MC139" s="277"/>
      <c r="MD139" s="178"/>
      <c r="ME139" s="178"/>
      <c r="MF139" s="178"/>
      <c r="MJ139" s="1132"/>
      <c r="MK139" s="1137"/>
      <c r="MN139" s="1120"/>
      <c r="MO139" s="1121"/>
      <c r="MP139" s="1121"/>
      <c r="MQ139" s="1122"/>
      <c r="MR139" s="275"/>
      <c r="MS139" s="276"/>
      <c r="MT139" s="277"/>
      <c r="MU139" s="178"/>
      <c r="MV139" s="178"/>
      <c r="MW139" s="178"/>
      <c r="NA139" s="1132"/>
      <c r="NB139" s="1137"/>
      <c r="NE139" s="1120"/>
      <c r="NF139" s="1121"/>
      <c r="NG139" s="1121"/>
      <c r="NH139" s="1122"/>
      <c r="NI139" s="275"/>
      <c r="NJ139" s="276"/>
      <c r="NK139" s="277"/>
      <c r="NL139" s="178"/>
      <c r="NM139" s="178"/>
      <c r="NN139" s="178"/>
      <c r="NR139" s="1132"/>
      <c r="NS139" s="1137"/>
      <c r="NV139" s="1120"/>
      <c r="NW139" s="1121"/>
      <c r="NX139" s="1121"/>
      <c r="NY139" s="1122"/>
      <c r="NZ139" s="275"/>
      <c r="OA139" s="276"/>
      <c r="OB139" s="277"/>
      <c r="OC139" s="178"/>
      <c r="OD139" s="178"/>
      <c r="OE139" s="178"/>
      <c r="OI139" s="1132"/>
      <c r="OJ139" s="1137"/>
      <c r="OM139" s="1120"/>
      <c r="ON139" s="1121"/>
      <c r="OO139" s="1121"/>
      <c r="OP139" s="1122"/>
      <c r="OQ139" s="275"/>
      <c r="OR139" s="276"/>
      <c r="OS139" s="277"/>
      <c r="OT139" s="178"/>
      <c r="OU139" s="178"/>
      <c r="OV139" s="178"/>
      <c r="OZ139" s="1132"/>
      <c r="PA139" s="1137"/>
      <c r="PD139" s="1120"/>
      <c r="PE139" s="1121"/>
      <c r="PF139" s="1121"/>
      <c r="PG139" s="1122"/>
      <c r="PH139" s="275"/>
      <c r="PI139" s="276"/>
      <c r="PJ139" s="277"/>
      <c r="PK139" s="178"/>
      <c r="PL139" s="178"/>
      <c r="PM139" s="178"/>
      <c r="PQ139" s="1132"/>
      <c r="PR139" s="1137"/>
      <c r="PU139" s="1120"/>
      <c r="PV139" s="1121"/>
      <c r="PW139" s="1121"/>
      <c r="PX139" s="1122"/>
      <c r="PY139" s="275"/>
      <c r="PZ139" s="276"/>
      <c r="QA139" s="277"/>
      <c r="QB139" s="178"/>
      <c r="QC139" s="178"/>
      <c r="QD139" s="178"/>
      <c r="QH139" s="1132"/>
      <c r="QI139" s="1137"/>
      <c r="QL139" s="1120"/>
      <c r="QM139" s="1121"/>
      <c r="QN139" s="1121"/>
      <c r="QO139" s="1122"/>
      <c r="QP139" s="275"/>
      <c r="QQ139" s="276"/>
      <c r="QR139" s="277"/>
      <c r="QS139" s="178"/>
      <c r="QT139" s="178"/>
      <c r="QU139" s="178"/>
      <c r="QY139" s="1132"/>
      <c r="QZ139" s="1137"/>
      <c r="RC139" s="1120"/>
      <c r="RD139" s="1121"/>
      <c r="RE139" s="1121"/>
      <c r="RF139" s="1122"/>
      <c r="RG139" s="275"/>
      <c r="RH139" s="276"/>
      <c r="RI139" s="277"/>
      <c r="RJ139" s="178"/>
      <c r="RK139" s="178"/>
      <c r="RL139" s="178"/>
      <c r="RP139" s="1132"/>
      <c r="RQ139" s="1137"/>
      <c r="RT139" s="1120"/>
      <c r="RU139" s="1121"/>
      <c r="RV139" s="1121"/>
      <c r="RW139" s="1122"/>
      <c r="RX139" s="275"/>
      <c r="RY139" s="276"/>
      <c r="RZ139" s="277"/>
      <c r="SA139" s="178"/>
      <c r="SB139" s="178"/>
      <c r="SC139" s="178"/>
      <c r="SG139" s="1132"/>
      <c r="SH139" s="1137"/>
      <c r="SK139" s="1120"/>
      <c r="SL139" s="1121"/>
      <c r="SM139" s="1121"/>
      <c r="SN139" s="1122"/>
      <c r="SO139" s="275"/>
      <c r="SP139" s="276"/>
      <c r="SQ139" s="277"/>
      <c r="SR139" s="178"/>
      <c r="SS139" s="178"/>
      <c r="ST139" s="178"/>
      <c r="SX139" s="1132"/>
      <c r="SY139" s="1137"/>
    </row>
    <row r="140" spans="1:519" ht="16.5" customHeight="1" thickTop="1">
      <c r="I140" s="184"/>
      <c r="L140" s="284"/>
      <c r="M140" s="284"/>
      <c r="N140" s="284"/>
      <c r="O140" s="284"/>
      <c r="P140" s="284"/>
      <c r="Q140" s="284"/>
      <c r="R140" s="284"/>
      <c r="S140" s="284"/>
      <c r="T140" s="284"/>
      <c r="U140" s="284"/>
      <c r="V140" s="284"/>
      <c r="W140" s="284"/>
      <c r="X140" s="284"/>
      <c r="Y140" s="284"/>
      <c r="Z140" s="284"/>
      <c r="AA140" s="284"/>
      <c r="AC140" s="284"/>
      <c r="AD140" s="284"/>
      <c r="AE140" s="284"/>
      <c r="AF140" s="284"/>
      <c r="AG140" s="284"/>
      <c r="AH140" s="284"/>
      <c r="AI140" s="284"/>
      <c r="AJ140" s="284"/>
      <c r="AK140" s="284"/>
      <c r="AL140" s="284"/>
      <c r="AM140" s="284"/>
      <c r="AN140" s="284"/>
      <c r="AO140" s="284"/>
      <c r="AP140" s="284"/>
      <c r="AQ140" s="284"/>
      <c r="AR140" s="284"/>
      <c r="AS140" s="284"/>
      <c r="AT140" s="284"/>
      <c r="AU140" s="284"/>
      <c r="AV140" s="284"/>
      <c r="AW140" s="284"/>
      <c r="AX140" s="284"/>
      <c r="AY140" s="284"/>
      <c r="AZ140" s="284"/>
      <c r="BA140" s="284"/>
      <c r="BB140" s="284"/>
      <c r="BC140" s="284"/>
      <c r="BD140" s="284"/>
      <c r="BE140" s="284"/>
      <c r="BF140" s="284"/>
      <c r="BG140" s="284"/>
      <c r="BH140" s="284"/>
      <c r="BK140" s="284"/>
      <c r="BL140" s="284"/>
      <c r="BM140" s="284"/>
      <c r="BN140" s="284"/>
      <c r="BO140" s="284"/>
      <c r="BP140" s="284"/>
      <c r="BQ140" s="284"/>
      <c r="BR140" s="284"/>
      <c r="BS140" s="284"/>
      <c r="BT140" s="284"/>
      <c r="BU140" s="284"/>
      <c r="BV140" s="284"/>
      <c r="BW140" s="284"/>
      <c r="BX140" s="284"/>
      <c r="BY140" s="284"/>
      <c r="CB140" s="284"/>
      <c r="CC140" s="284"/>
      <c r="CD140" s="284"/>
      <c r="CE140" s="284"/>
      <c r="CF140" s="284"/>
      <c r="CG140" s="284"/>
      <c r="CH140" s="284"/>
      <c r="CI140" s="284"/>
      <c r="CJ140" s="284"/>
      <c r="CK140" s="284"/>
      <c r="CL140" s="284"/>
      <c r="CM140" s="284"/>
      <c r="CN140" s="284"/>
      <c r="CO140" s="284"/>
      <c r="CP140" s="284"/>
      <c r="CS140" s="284"/>
      <c r="CT140" s="284"/>
      <c r="CU140" s="284"/>
      <c r="CV140" s="284"/>
      <c r="CW140" s="284"/>
      <c r="CX140" s="284"/>
      <c r="CY140" s="284"/>
      <c r="CZ140" s="284"/>
      <c r="DA140" s="284"/>
      <c r="DB140" s="284"/>
      <c r="DC140" s="284"/>
      <c r="DD140" s="284"/>
      <c r="DE140" s="284"/>
      <c r="DF140" s="284"/>
      <c r="DG140" s="284"/>
      <c r="DJ140" s="284"/>
      <c r="DK140" s="284"/>
      <c r="DL140" s="284"/>
      <c r="DM140" s="284"/>
      <c r="DN140" s="284"/>
      <c r="DO140" s="284"/>
      <c r="DP140" s="284"/>
      <c r="DQ140" s="284"/>
      <c r="DR140" s="284"/>
      <c r="DS140" s="284"/>
      <c r="DT140" s="284"/>
      <c r="DU140" s="284"/>
      <c r="DV140" s="284"/>
      <c r="DW140" s="284"/>
      <c r="DX140" s="284"/>
      <c r="EA140" s="284"/>
      <c r="EB140" s="284"/>
      <c r="EC140" s="284"/>
      <c r="ED140" s="284"/>
      <c r="EE140" s="284"/>
      <c r="EF140" s="284"/>
      <c r="EG140" s="284"/>
      <c r="EH140" s="284"/>
      <c r="EI140" s="284"/>
      <c r="EJ140" s="284"/>
      <c r="EK140" s="284"/>
      <c r="EL140" s="284"/>
      <c r="EM140" s="284"/>
      <c r="EN140" s="284"/>
      <c r="EO140" s="284"/>
      <c r="ER140" s="284"/>
      <c r="ES140" s="284"/>
      <c r="ET140" s="284"/>
      <c r="EU140" s="284"/>
      <c r="EV140" s="284"/>
      <c r="EW140" s="284"/>
      <c r="EX140" s="284"/>
      <c r="EY140" s="284"/>
      <c r="EZ140" s="284"/>
      <c r="FA140" s="284"/>
      <c r="FB140" s="284"/>
      <c r="FC140" s="284"/>
      <c r="FD140" s="284"/>
      <c r="FE140" s="284"/>
      <c r="FF140" s="284"/>
      <c r="FI140" s="284"/>
      <c r="FJ140" s="284"/>
      <c r="FK140" s="284"/>
      <c r="FL140" s="284"/>
      <c r="FM140" s="284"/>
      <c r="FN140" s="284"/>
      <c r="FO140" s="284"/>
      <c r="FP140" s="284"/>
      <c r="FQ140" s="284"/>
      <c r="FR140" s="284"/>
      <c r="FS140" s="284"/>
      <c r="FT140" s="284"/>
      <c r="FU140" s="284"/>
      <c r="FV140" s="284"/>
      <c r="FW140" s="284"/>
      <c r="FZ140" s="284"/>
      <c r="GA140" s="284"/>
      <c r="GB140" s="284"/>
      <c r="GC140" s="284"/>
      <c r="GD140" s="284"/>
      <c r="GE140" s="284"/>
      <c r="GF140" s="284"/>
      <c r="GG140" s="284"/>
      <c r="GH140" s="284"/>
      <c r="GI140" s="284"/>
      <c r="GJ140" s="284"/>
      <c r="GK140" s="284"/>
      <c r="GL140" s="284"/>
      <c r="GM140" s="284"/>
      <c r="GN140" s="284"/>
      <c r="GQ140" s="284"/>
      <c r="GR140" s="284"/>
      <c r="GS140" s="284"/>
      <c r="GT140" s="284"/>
      <c r="GU140" s="284"/>
      <c r="GV140" s="284"/>
      <c r="GW140" s="284"/>
      <c r="GX140" s="284"/>
      <c r="GY140" s="284"/>
      <c r="GZ140" s="284"/>
      <c r="HA140" s="284"/>
      <c r="HB140" s="284"/>
      <c r="HC140" s="284"/>
      <c r="HD140" s="284"/>
      <c r="HE140" s="284"/>
      <c r="HP140" s="284"/>
      <c r="HQ140" s="284"/>
      <c r="HR140" s="284"/>
      <c r="HS140" s="284"/>
      <c r="HT140" s="284"/>
      <c r="HU140" s="284"/>
      <c r="HV140" s="284"/>
      <c r="HY140" s="278"/>
      <c r="HZ140" s="279"/>
      <c r="IA140" s="279"/>
      <c r="IB140" s="279"/>
      <c r="IC140" s="279"/>
      <c r="ID140" s="279"/>
      <c r="IE140" s="184"/>
      <c r="IP140" s="278"/>
      <c r="IQ140" s="279"/>
      <c r="IR140" s="279"/>
      <c r="IS140" s="279"/>
      <c r="IT140" s="279"/>
      <c r="IU140" s="279"/>
      <c r="IV140" s="184"/>
      <c r="JG140" s="278"/>
      <c r="JH140" s="279"/>
      <c r="JI140" s="279"/>
      <c r="JJ140" s="279"/>
      <c r="JK140" s="279"/>
      <c r="JL140" s="279"/>
      <c r="JM140" s="184"/>
      <c r="JN140" s="178"/>
      <c r="JO140" s="178"/>
      <c r="JP140" s="178"/>
      <c r="JQ140" s="178"/>
      <c r="JR140" s="178"/>
      <c r="JS140" s="178"/>
      <c r="JT140" s="178"/>
      <c r="JU140" s="178"/>
      <c r="JX140" s="278"/>
      <c r="JY140" s="279"/>
      <c r="JZ140" s="279"/>
      <c r="KA140" s="279"/>
      <c r="KB140" s="279"/>
      <c r="KC140" s="279"/>
      <c r="KD140" s="184"/>
      <c r="KE140" s="178"/>
      <c r="KF140" s="178"/>
      <c r="KG140" s="178"/>
      <c r="KH140" s="178"/>
      <c r="KI140" s="178"/>
      <c r="KJ140" s="178"/>
      <c r="KK140" s="178"/>
      <c r="KL140" s="178"/>
      <c r="KO140" s="278"/>
      <c r="KP140" s="279"/>
      <c r="KQ140" s="279"/>
      <c r="KR140" s="279"/>
      <c r="KS140" s="279"/>
      <c r="KT140" s="279"/>
      <c r="KU140" s="184"/>
      <c r="KV140" s="178"/>
      <c r="KW140" s="178"/>
      <c r="KX140" s="178"/>
      <c r="KY140" s="178"/>
      <c r="KZ140" s="178"/>
      <c r="LA140" s="178"/>
      <c r="LB140" s="178"/>
      <c r="LC140" s="178"/>
      <c r="LF140" s="278"/>
      <c r="LG140" s="279"/>
      <c r="LH140" s="279"/>
      <c r="LI140" s="279"/>
      <c r="LJ140" s="279"/>
      <c r="LK140" s="279"/>
      <c r="LL140" s="184"/>
      <c r="LM140" s="178"/>
      <c r="LN140" s="178"/>
      <c r="LO140" s="178"/>
      <c r="LP140" s="178"/>
      <c r="LQ140" s="178"/>
      <c r="LR140" s="178"/>
      <c r="LS140" s="178"/>
      <c r="LT140" s="178"/>
      <c r="LW140" s="278"/>
      <c r="LX140" s="279"/>
      <c r="LY140" s="279"/>
      <c r="LZ140" s="279"/>
      <c r="MA140" s="279"/>
      <c r="MB140" s="279"/>
      <c r="MC140" s="184"/>
      <c r="MD140" s="178"/>
      <c r="ME140" s="178"/>
      <c r="MF140" s="178"/>
      <c r="MG140" s="178"/>
      <c r="MH140" s="178"/>
      <c r="MI140" s="178"/>
      <c r="MJ140" s="178"/>
      <c r="MK140" s="178"/>
      <c r="MN140" s="278"/>
      <c r="MO140" s="279"/>
      <c r="MP140" s="279"/>
      <c r="MQ140" s="279"/>
      <c r="MR140" s="279"/>
      <c r="MS140" s="279"/>
      <c r="MT140" s="184"/>
      <c r="MU140" s="178"/>
      <c r="MV140" s="178"/>
      <c r="MW140" s="178"/>
      <c r="MX140" s="178"/>
      <c r="MY140" s="178"/>
      <c r="MZ140" s="178"/>
      <c r="NA140" s="178"/>
      <c r="NB140" s="178"/>
      <c r="NE140" s="278"/>
      <c r="NF140" s="279"/>
      <c r="NG140" s="279"/>
      <c r="NH140" s="279"/>
      <c r="NI140" s="279"/>
      <c r="NJ140" s="279"/>
      <c r="NK140" s="184"/>
      <c r="NL140" s="178"/>
      <c r="NM140" s="178"/>
      <c r="NN140" s="178"/>
      <c r="NO140" s="178"/>
      <c r="NP140" s="178"/>
      <c r="NQ140" s="178"/>
      <c r="NR140" s="178"/>
      <c r="NS140" s="178"/>
      <c r="NV140" s="278"/>
      <c r="NW140" s="279"/>
      <c r="NX140" s="279"/>
      <c r="NY140" s="279"/>
      <c r="NZ140" s="279"/>
      <c r="OA140" s="279"/>
      <c r="OB140" s="184"/>
      <c r="OC140" s="178"/>
      <c r="OD140" s="178"/>
      <c r="OE140" s="178"/>
      <c r="OF140" s="178"/>
      <c r="OG140" s="178"/>
      <c r="OH140" s="178"/>
      <c r="OI140" s="178"/>
      <c r="OJ140" s="178"/>
      <c r="OM140" s="278"/>
      <c r="ON140" s="279"/>
      <c r="OO140" s="279"/>
      <c r="OP140" s="279"/>
      <c r="OQ140" s="279"/>
      <c r="OR140" s="279"/>
      <c r="OS140" s="184"/>
      <c r="OT140" s="178"/>
      <c r="OU140" s="178"/>
      <c r="OV140" s="178"/>
      <c r="OW140" s="178"/>
      <c r="OX140" s="178"/>
      <c r="OY140" s="178"/>
      <c r="OZ140" s="178"/>
      <c r="PA140" s="178"/>
      <c r="PD140" s="278"/>
      <c r="PE140" s="279"/>
      <c r="PF140" s="279"/>
      <c r="PG140" s="279"/>
      <c r="PH140" s="279"/>
      <c r="PI140" s="279"/>
      <c r="PJ140" s="184"/>
      <c r="PK140" s="178"/>
      <c r="PL140" s="178"/>
      <c r="PM140" s="178"/>
      <c r="PN140" s="178"/>
      <c r="PO140" s="178"/>
      <c r="PP140" s="178"/>
      <c r="PQ140" s="178"/>
      <c r="PR140" s="178"/>
      <c r="PU140" s="278"/>
      <c r="PV140" s="279"/>
      <c r="PW140" s="279"/>
      <c r="PX140" s="279"/>
      <c r="PY140" s="279"/>
      <c r="PZ140" s="279"/>
      <c r="QA140" s="184"/>
      <c r="QB140" s="178"/>
      <c r="QC140" s="178"/>
      <c r="QD140" s="178"/>
      <c r="QE140" s="178"/>
      <c r="QF140" s="178"/>
      <c r="QG140" s="178"/>
      <c r="QH140" s="178"/>
      <c r="QI140" s="178"/>
      <c r="QL140" s="278"/>
      <c r="QM140" s="279"/>
      <c r="QN140" s="279"/>
      <c r="QO140" s="279"/>
      <c r="QP140" s="279"/>
      <c r="QQ140" s="279"/>
      <c r="QR140" s="184"/>
      <c r="QS140" s="178"/>
      <c r="QT140" s="178"/>
      <c r="QU140" s="178"/>
      <c r="QV140" s="178"/>
      <c r="QW140" s="178"/>
      <c r="QX140" s="178"/>
      <c r="QY140" s="178"/>
      <c r="QZ140" s="178"/>
      <c r="RC140" s="278"/>
      <c r="RD140" s="279"/>
      <c r="RE140" s="279"/>
      <c r="RF140" s="279"/>
      <c r="RG140" s="279"/>
      <c r="RH140" s="279"/>
      <c r="RI140" s="184"/>
      <c r="RJ140" s="178"/>
      <c r="RK140" s="178"/>
      <c r="RL140" s="178"/>
      <c r="RM140" s="178"/>
      <c r="RN140" s="178"/>
      <c r="RO140" s="178"/>
      <c r="RP140" s="178"/>
      <c r="RQ140" s="178"/>
      <c r="RT140" s="278"/>
      <c r="RU140" s="279"/>
      <c r="RV140" s="279"/>
      <c r="RW140" s="279"/>
      <c r="RX140" s="279"/>
      <c r="RY140" s="279"/>
      <c r="RZ140" s="184"/>
      <c r="SA140" s="178"/>
      <c r="SB140" s="178"/>
      <c r="SC140" s="178"/>
      <c r="SD140" s="178"/>
      <c r="SE140" s="178"/>
      <c r="SF140" s="178"/>
      <c r="SG140" s="178"/>
      <c r="SH140" s="178"/>
      <c r="SK140" s="278"/>
      <c r="SL140" s="279"/>
      <c r="SM140" s="279"/>
      <c r="SN140" s="279"/>
      <c r="SO140" s="279"/>
      <c r="SP140" s="279"/>
      <c r="SQ140" s="184"/>
      <c r="SR140" s="178"/>
      <c r="SS140" s="178"/>
      <c r="ST140" s="178"/>
      <c r="SU140" s="178"/>
      <c r="SV140" s="178"/>
      <c r="SW140" s="178"/>
      <c r="SX140" s="178"/>
      <c r="SY140" s="178"/>
    </row>
    <row r="141" spans="1:519" ht="15.75" customHeight="1" thickBot="1">
      <c r="B141" s="282"/>
      <c r="C141" s="282"/>
      <c r="I141" s="184"/>
      <c r="L141" s="284"/>
      <c r="M141" s="284"/>
      <c r="N141" s="284"/>
      <c r="O141" s="284"/>
      <c r="P141" s="284"/>
      <c r="Q141" s="284"/>
      <c r="R141" s="284"/>
      <c r="S141" s="284"/>
      <c r="T141" s="284"/>
      <c r="U141" s="284"/>
      <c r="V141" s="284"/>
      <c r="W141" s="284"/>
      <c r="X141" s="284"/>
      <c r="Y141" s="284"/>
      <c r="Z141" s="284"/>
      <c r="AA141" s="284"/>
      <c r="AC141" s="284"/>
      <c r="AD141" s="284"/>
      <c r="AE141" s="284"/>
      <c r="AF141" s="284"/>
      <c r="AG141" s="284"/>
      <c r="AH141" s="284"/>
      <c r="AI141" s="284"/>
      <c r="AJ141" s="284"/>
      <c r="AK141" s="284"/>
      <c r="AL141" s="284"/>
      <c r="AM141" s="284"/>
      <c r="AN141" s="284"/>
      <c r="AO141" s="284"/>
      <c r="AP141" s="284"/>
      <c r="AQ141" s="284"/>
      <c r="AR141" s="284"/>
      <c r="AS141" s="284"/>
      <c r="AT141" s="284"/>
      <c r="AU141" s="284"/>
      <c r="AV141" s="284"/>
      <c r="AW141" s="284"/>
      <c r="AX141" s="284"/>
      <c r="AY141" s="284"/>
      <c r="AZ141" s="284"/>
      <c r="BA141" s="284"/>
      <c r="BB141" s="284"/>
      <c r="BC141" s="284"/>
      <c r="BD141" s="284"/>
      <c r="BE141" s="284"/>
      <c r="BF141" s="284"/>
      <c r="BG141" s="284"/>
      <c r="BH141" s="284"/>
      <c r="BK141" s="284"/>
      <c r="BL141" s="284"/>
      <c r="BM141" s="284"/>
      <c r="BN141" s="284"/>
      <c r="BO141" s="284"/>
      <c r="BP141" s="284"/>
      <c r="BQ141" s="284"/>
      <c r="BR141" s="284"/>
      <c r="BS141" s="284"/>
      <c r="BT141" s="284"/>
      <c r="BU141" s="284"/>
      <c r="BV141" s="284"/>
      <c r="BW141" s="284"/>
      <c r="BX141" s="284"/>
      <c r="BY141" s="284"/>
      <c r="CB141" s="284"/>
      <c r="CC141" s="284"/>
      <c r="CD141" s="284"/>
      <c r="CE141" s="284"/>
      <c r="CF141" s="284"/>
      <c r="CG141" s="284"/>
      <c r="CH141" s="284"/>
      <c r="CI141" s="284"/>
      <c r="CJ141" s="284"/>
      <c r="CK141" s="284"/>
      <c r="CL141" s="284"/>
      <c r="CM141" s="284"/>
      <c r="CN141" s="284"/>
      <c r="CO141" s="284"/>
      <c r="CP141" s="284"/>
      <c r="CS141" s="284"/>
      <c r="CT141" s="284"/>
      <c r="CU141" s="284"/>
      <c r="CV141" s="284"/>
      <c r="CW141" s="284"/>
      <c r="CX141" s="284"/>
      <c r="CY141" s="284"/>
      <c r="CZ141" s="284"/>
      <c r="DA141" s="284"/>
      <c r="DB141" s="284"/>
      <c r="DC141" s="284"/>
      <c r="DD141" s="284"/>
      <c r="DE141" s="284"/>
      <c r="DF141" s="284"/>
      <c r="DG141" s="284"/>
      <c r="DJ141" s="284"/>
      <c r="DK141" s="284"/>
      <c r="DL141" s="284"/>
      <c r="DM141" s="284"/>
      <c r="DN141" s="284"/>
      <c r="DO141" s="284"/>
      <c r="DP141" s="284"/>
      <c r="DQ141" s="284"/>
      <c r="DR141" s="284"/>
      <c r="DS141" s="284"/>
      <c r="DT141" s="284"/>
      <c r="DU141" s="284"/>
      <c r="DV141" s="284"/>
      <c r="DW141" s="284"/>
      <c r="DX141" s="284"/>
      <c r="EA141" s="284"/>
      <c r="EB141" s="284"/>
      <c r="EC141" s="284"/>
      <c r="ED141" s="284"/>
      <c r="EE141" s="284"/>
      <c r="EF141" s="284"/>
      <c r="EG141" s="284"/>
      <c r="EH141" s="284"/>
      <c r="EI141" s="284"/>
      <c r="EJ141" s="284"/>
      <c r="EK141" s="284"/>
      <c r="EL141" s="284"/>
      <c r="EM141" s="284"/>
      <c r="EN141" s="284"/>
      <c r="EO141" s="284"/>
      <c r="ER141" s="284"/>
      <c r="ES141" s="284"/>
      <c r="ET141" s="284"/>
      <c r="EU141" s="284"/>
      <c r="EV141" s="284"/>
      <c r="EW141" s="284"/>
      <c r="EX141" s="284"/>
      <c r="EY141" s="284"/>
      <c r="EZ141" s="284"/>
      <c r="FA141" s="284"/>
      <c r="FB141" s="284"/>
      <c r="FC141" s="284"/>
      <c r="FD141" s="284"/>
      <c r="FE141" s="284"/>
      <c r="FF141" s="284"/>
      <c r="FI141" s="284"/>
      <c r="FJ141" s="284"/>
      <c r="FK141" s="284"/>
      <c r="FL141" s="284"/>
      <c r="FM141" s="284"/>
      <c r="FN141" s="284"/>
      <c r="FO141" s="284"/>
      <c r="FP141" s="284"/>
      <c r="FQ141" s="284"/>
      <c r="FR141" s="284"/>
      <c r="FS141" s="284"/>
      <c r="FT141" s="284"/>
      <c r="FU141" s="284"/>
      <c r="FV141" s="284"/>
      <c r="FW141" s="284"/>
      <c r="FZ141" s="284"/>
      <c r="GA141" s="284"/>
      <c r="GB141" s="284"/>
      <c r="GC141" s="284"/>
      <c r="GD141" s="284"/>
      <c r="GE141" s="284"/>
      <c r="GF141" s="284"/>
      <c r="GG141" s="284"/>
      <c r="GH141" s="284"/>
      <c r="GI141" s="284"/>
      <c r="GJ141" s="284"/>
      <c r="GK141" s="284"/>
      <c r="GL141" s="284"/>
      <c r="GM141" s="284"/>
      <c r="GN141" s="284"/>
      <c r="GQ141" s="284"/>
      <c r="GR141" s="284"/>
      <c r="GS141" s="284"/>
      <c r="GT141" s="284"/>
      <c r="GU141" s="284"/>
      <c r="GV141" s="284"/>
      <c r="GY141" s="284"/>
      <c r="GZ141" s="284"/>
      <c r="HA141" s="284"/>
      <c r="HB141" s="284"/>
      <c r="HC141" s="284"/>
      <c r="HD141" s="284"/>
      <c r="HE141" s="284"/>
      <c r="HH141" s="284"/>
      <c r="HI141" s="284"/>
      <c r="HJ141" s="284"/>
      <c r="HK141" s="284"/>
      <c r="HL141" s="284"/>
      <c r="HM141" s="284"/>
      <c r="HP141" s="284"/>
      <c r="HQ141" s="284"/>
      <c r="HR141" s="284"/>
      <c r="HS141" s="284"/>
      <c r="HT141" s="284"/>
      <c r="HU141" s="284"/>
      <c r="HV141" s="284"/>
      <c r="IB141" s="280" t="s">
        <v>115</v>
      </c>
      <c r="IC141" s="281" t="e">
        <f>IC137+#REF!</f>
        <v>#REF!</v>
      </c>
      <c r="IE141" s="184"/>
      <c r="IS141" s="280" t="s">
        <v>115</v>
      </c>
      <c r="IT141" s="281" t="e">
        <f>IT137+#REF!</f>
        <v>#REF!</v>
      </c>
      <c r="IV141" s="184"/>
      <c r="JJ141" s="280" t="s">
        <v>115</v>
      </c>
      <c r="JK141" s="281" t="e">
        <f>JK137+#REF!</f>
        <v>#REF!</v>
      </c>
      <c r="JM141" s="184"/>
      <c r="JN141" s="178"/>
      <c r="JO141" s="178"/>
      <c r="JP141" s="178"/>
      <c r="JQ141" s="178"/>
      <c r="JR141" s="178"/>
      <c r="JS141" s="178"/>
      <c r="JT141" s="178"/>
      <c r="JU141" s="178"/>
      <c r="KA141" s="280" t="s">
        <v>115</v>
      </c>
      <c r="KB141" s="281" t="e">
        <f>KB137+#REF!</f>
        <v>#REF!</v>
      </c>
      <c r="KD141" s="184"/>
      <c r="KE141" s="178"/>
      <c r="KF141" s="178"/>
      <c r="KG141" s="178"/>
      <c r="KH141" s="178"/>
      <c r="KI141" s="178"/>
      <c r="KJ141" s="178"/>
      <c r="KK141" s="178"/>
      <c r="KL141" s="178"/>
      <c r="KR141" s="280" t="s">
        <v>115</v>
      </c>
      <c r="KS141" s="281" t="e">
        <f>KS137+#REF!</f>
        <v>#REF!</v>
      </c>
      <c r="KU141" s="184"/>
      <c r="KV141" s="178"/>
      <c r="KW141" s="178"/>
      <c r="KX141" s="178"/>
      <c r="KY141" s="178"/>
      <c r="KZ141" s="178"/>
      <c r="LA141" s="178"/>
      <c r="LB141" s="178"/>
      <c r="LC141" s="178"/>
      <c r="LI141" s="280" t="s">
        <v>115</v>
      </c>
      <c r="LJ141" s="281" t="e">
        <f>LJ137+#REF!</f>
        <v>#REF!</v>
      </c>
      <c r="LL141" s="184"/>
      <c r="LM141" s="178"/>
      <c r="LN141" s="178"/>
      <c r="LO141" s="178"/>
      <c r="LP141" s="178"/>
      <c r="LQ141" s="178"/>
      <c r="LR141" s="178"/>
      <c r="LS141" s="178"/>
      <c r="LT141" s="178"/>
      <c r="LZ141" s="280" t="s">
        <v>115</v>
      </c>
      <c r="MA141" s="281" t="e">
        <f>MA137+#REF!</f>
        <v>#REF!</v>
      </c>
      <c r="MC141" s="184"/>
      <c r="MD141" s="178"/>
      <c r="ME141" s="178"/>
      <c r="MF141" s="178"/>
      <c r="MG141" s="178"/>
      <c r="MH141" s="178"/>
      <c r="MI141" s="178"/>
      <c r="MJ141" s="178"/>
      <c r="MK141" s="178"/>
      <c r="MQ141" s="280" t="s">
        <v>115</v>
      </c>
      <c r="MR141" s="281" t="e">
        <f>MR137+#REF!</f>
        <v>#REF!</v>
      </c>
      <c r="MT141" s="184"/>
      <c r="MU141" s="178"/>
      <c r="MV141" s="178"/>
      <c r="MW141" s="178"/>
      <c r="MX141" s="178"/>
      <c r="MY141" s="178"/>
      <c r="MZ141" s="178"/>
      <c r="NA141" s="178"/>
      <c r="NB141" s="178"/>
      <c r="NH141" s="280" t="s">
        <v>115</v>
      </c>
      <c r="NI141" s="281" t="e">
        <f>NI137+#REF!</f>
        <v>#REF!</v>
      </c>
      <c r="NK141" s="184"/>
      <c r="NL141" s="178"/>
      <c r="NM141" s="178"/>
      <c r="NN141" s="178"/>
      <c r="NO141" s="178"/>
      <c r="NP141" s="178"/>
      <c r="NQ141" s="178"/>
      <c r="NR141" s="178"/>
      <c r="NS141" s="178"/>
      <c r="NY141" s="280" t="s">
        <v>115</v>
      </c>
      <c r="NZ141" s="281" t="e">
        <f>NZ137+#REF!</f>
        <v>#REF!</v>
      </c>
      <c r="OB141" s="184"/>
      <c r="OC141" s="178"/>
      <c r="OD141" s="178"/>
      <c r="OE141" s="178"/>
      <c r="OF141" s="178"/>
      <c r="OG141" s="178"/>
      <c r="OH141" s="178"/>
      <c r="OI141" s="178"/>
      <c r="OJ141" s="178"/>
      <c r="OP141" s="280" t="s">
        <v>115</v>
      </c>
      <c r="OQ141" s="281" t="e">
        <f>OQ137+#REF!</f>
        <v>#REF!</v>
      </c>
      <c r="OS141" s="184"/>
      <c r="OT141" s="178"/>
      <c r="OU141" s="178"/>
      <c r="OV141" s="178"/>
      <c r="OW141" s="178"/>
      <c r="OX141" s="178"/>
      <c r="OY141" s="178"/>
      <c r="OZ141" s="178"/>
      <c r="PA141" s="178"/>
      <c r="PG141" s="280" t="s">
        <v>115</v>
      </c>
      <c r="PH141" s="281" t="e">
        <f>PH137+#REF!</f>
        <v>#REF!</v>
      </c>
      <c r="PJ141" s="184"/>
      <c r="PK141" s="178"/>
      <c r="PL141" s="178"/>
      <c r="PM141" s="178"/>
      <c r="PN141" s="178"/>
      <c r="PO141" s="178"/>
      <c r="PP141" s="178"/>
      <c r="PQ141" s="178"/>
      <c r="PR141" s="178"/>
      <c r="PX141" s="280" t="s">
        <v>115</v>
      </c>
      <c r="PY141" s="281" t="e">
        <f>PY137+#REF!</f>
        <v>#REF!</v>
      </c>
      <c r="QA141" s="184"/>
      <c r="QB141" s="178"/>
      <c r="QC141" s="178"/>
      <c r="QD141" s="178"/>
      <c r="QE141" s="178"/>
      <c r="QF141" s="178"/>
      <c r="QG141" s="178"/>
      <c r="QH141" s="178"/>
      <c r="QI141" s="178"/>
      <c r="QO141" s="280" t="s">
        <v>115</v>
      </c>
      <c r="QP141" s="281" t="e">
        <f>QP137+#REF!</f>
        <v>#REF!</v>
      </c>
      <c r="QR141" s="184"/>
      <c r="QS141" s="178"/>
      <c r="QT141" s="178"/>
      <c r="QU141" s="178"/>
      <c r="QV141" s="178"/>
      <c r="QW141" s="178"/>
      <c r="QX141" s="178"/>
      <c r="QY141" s="178"/>
      <c r="QZ141" s="178"/>
      <c r="RF141" s="280" t="s">
        <v>115</v>
      </c>
      <c r="RG141" s="281" t="e">
        <f>RG137+#REF!</f>
        <v>#REF!</v>
      </c>
      <c r="RI141" s="184"/>
      <c r="RJ141" s="178"/>
      <c r="RK141" s="178"/>
      <c r="RL141" s="178"/>
      <c r="RM141" s="178"/>
      <c r="RN141" s="178"/>
      <c r="RO141" s="178"/>
      <c r="RP141" s="178"/>
      <c r="RQ141" s="178"/>
      <c r="RW141" s="280" t="s">
        <v>115</v>
      </c>
      <c r="RX141" s="281" t="e">
        <f>RX137+#REF!</f>
        <v>#REF!</v>
      </c>
      <c r="RZ141" s="184"/>
      <c r="SA141" s="178"/>
      <c r="SB141" s="178"/>
      <c r="SC141" s="178"/>
      <c r="SD141" s="178"/>
      <c r="SE141" s="178"/>
      <c r="SF141" s="178"/>
      <c r="SG141" s="178"/>
      <c r="SH141" s="178"/>
      <c r="SN141" s="280" t="s">
        <v>115</v>
      </c>
      <c r="SO141" s="281" t="e">
        <f>SO137+#REF!</f>
        <v>#REF!</v>
      </c>
      <c r="SQ141" s="184"/>
      <c r="SR141" s="178"/>
      <c r="SS141" s="178"/>
      <c r="ST141" s="178"/>
      <c r="SU141" s="178"/>
      <c r="SV141" s="178"/>
      <c r="SW141" s="178"/>
      <c r="SX141" s="178"/>
      <c r="SY141" s="178"/>
    </row>
    <row r="142" spans="1:519" ht="27" thickBot="1">
      <c r="I142" s="184"/>
      <c r="J142" s="184"/>
      <c r="L142" s="284"/>
      <c r="M142" s="284"/>
      <c r="N142" s="284"/>
      <c r="O142" s="284"/>
      <c r="P142" s="284"/>
      <c r="Q142" s="284"/>
      <c r="R142" s="284"/>
      <c r="S142" s="284"/>
      <c r="T142" s="284"/>
      <c r="U142" s="284"/>
      <c r="V142" s="284"/>
      <c r="W142" s="284"/>
      <c r="X142" s="284"/>
      <c r="Y142" s="284"/>
      <c r="Z142" s="284"/>
      <c r="AA142" s="284"/>
      <c r="AC142" s="284"/>
      <c r="AD142" s="284"/>
      <c r="AE142" s="284"/>
      <c r="AF142" s="284"/>
      <c r="AG142" s="284"/>
      <c r="AH142" s="284"/>
      <c r="AI142" s="284"/>
      <c r="AJ142" s="284"/>
      <c r="AK142" s="284"/>
      <c r="AL142" s="284"/>
      <c r="AM142" s="284"/>
      <c r="AN142" s="284"/>
      <c r="AO142" s="284"/>
      <c r="AP142" s="284"/>
      <c r="AQ142" s="284"/>
      <c r="AR142" s="284"/>
      <c r="AS142" s="284"/>
      <c r="AT142" s="284"/>
      <c r="AU142" s="284"/>
      <c r="AV142" s="284"/>
      <c r="AW142" s="284"/>
      <c r="AX142" s="284"/>
      <c r="AY142" s="284"/>
      <c r="AZ142" s="284"/>
      <c r="BA142" s="284"/>
      <c r="BB142" s="284"/>
      <c r="BC142" s="284"/>
      <c r="BD142" s="284"/>
      <c r="BE142" s="284"/>
      <c r="BF142" s="284"/>
      <c r="BG142" s="284"/>
      <c r="BH142" s="284"/>
      <c r="BK142" s="284"/>
      <c r="BL142" s="284"/>
      <c r="BM142" s="284"/>
      <c r="BN142" s="284"/>
      <c r="BO142" s="284"/>
      <c r="BP142" s="284"/>
      <c r="BQ142" s="284"/>
      <c r="BR142" s="284"/>
      <c r="BS142" s="284"/>
      <c r="BT142" s="284"/>
      <c r="BU142" s="284"/>
      <c r="BV142" s="284"/>
      <c r="BW142" s="284"/>
      <c r="BX142" s="284"/>
      <c r="BY142" s="284"/>
      <c r="CB142" s="284"/>
      <c r="CC142" s="284"/>
      <c r="CD142" s="284"/>
      <c r="CE142" s="284"/>
      <c r="CF142" s="284"/>
      <c r="CG142" s="284"/>
      <c r="CH142" s="284"/>
      <c r="CI142" s="284"/>
      <c r="CJ142" s="284"/>
      <c r="CK142" s="284"/>
      <c r="CL142" s="284"/>
      <c r="CM142" s="284"/>
      <c r="CN142" s="284"/>
      <c r="CO142" s="284"/>
      <c r="CP142" s="284"/>
      <c r="CS142" s="284"/>
      <c r="CT142" s="284"/>
      <c r="CU142" s="284"/>
      <c r="CV142" s="284"/>
      <c r="CW142" s="284"/>
      <c r="CX142" s="284"/>
      <c r="CY142" s="284"/>
      <c r="CZ142" s="284"/>
      <c r="DA142" s="284"/>
      <c r="DB142" s="284"/>
      <c r="DC142" s="284"/>
      <c r="DD142" s="284"/>
      <c r="DE142" s="284"/>
      <c r="DF142" s="284"/>
      <c r="DG142" s="284"/>
      <c r="DJ142" s="284"/>
      <c r="DK142" s="284"/>
      <c r="DL142" s="284"/>
      <c r="DM142" s="284"/>
      <c r="DN142" s="284"/>
      <c r="DO142" s="284"/>
      <c r="DP142" s="284"/>
      <c r="DQ142" s="284"/>
      <c r="DR142" s="284"/>
      <c r="DS142" s="284"/>
      <c r="DT142" s="284"/>
      <c r="DU142" s="284"/>
      <c r="DV142" s="284"/>
      <c r="DW142" s="284"/>
      <c r="DX142" s="284"/>
      <c r="EA142" s="284"/>
      <c r="EB142" s="284"/>
      <c r="EC142" s="284"/>
      <c r="ED142" s="284"/>
      <c r="EE142" s="284"/>
      <c r="EF142" s="284"/>
      <c r="EG142" s="284"/>
      <c r="EH142" s="284"/>
      <c r="EI142" s="284"/>
      <c r="EJ142" s="284"/>
      <c r="EK142" s="284"/>
      <c r="EL142" s="284"/>
      <c r="EM142" s="284"/>
      <c r="EN142" s="284"/>
      <c r="EO142" s="284"/>
      <c r="ER142" s="284"/>
      <c r="ES142" s="284"/>
      <c r="ET142" s="284"/>
      <c r="EU142" s="284"/>
      <c r="EV142" s="284"/>
      <c r="EW142" s="284"/>
      <c r="EX142" s="284"/>
      <c r="EY142" s="284"/>
      <c r="EZ142" s="284"/>
      <c r="FA142" s="284"/>
      <c r="FB142" s="284"/>
      <c r="FC142" s="284"/>
      <c r="FD142" s="284"/>
      <c r="FE142" s="284"/>
      <c r="FF142" s="284"/>
      <c r="FI142" s="284"/>
      <c r="FJ142" s="284"/>
      <c r="FK142" s="284"/>
      <c r="FL142" s="284"/>
      <c r="FM142" s="284"/>
      <c r="FN142" s="284"/>
      <c r="FO142" s="284"/>
      <c r="FP142" s="284"/>
      <c r="FQ142" s="284"/>
      <c r="FR142" s="284"/>
      <c r="FS142" s="284"/>
      <c r="FT142" s="284"/>
      <c r="FU142" s="284"/>
      <c r="FV142" s="284"/>
      <c r="FW142" s="284"/>
      <c r="FZ142" s="284"/>
      <c r="GA142" s="284"/>
      <c r="GB142" s="284"/>
      <c r="GC142" s="284"/>
      <c r="GD142" s="284"/>
      <c r="GE142" s="284"/>
      <c r="GF142" s="284"/>
      <c r="GG142" s="284"/>
      <c r="GH142" s="284"/>
      <c r="GI142" s="284"/>
      <c r="GJ142" s="284"/>
      <c r="GK142" s="284"/>
      <c r="GL142" s="284"/>
      <c r="GM142" s="284"/>
      <c r="GN142" s="284"/>
      <c r="GQ142" s="284"/>
      <c r="GR142" s="284"/>
      <c r="GS142" s="284"/>
      <c r="GT142" s="284"/>
      <c r="GU142" s="284"/>
      <c r="GV142" s="284"/>
      <c r="GY142" s="284"/>
      <c r="GZ142" s="284"/>
      <c r="HA142" s="284"/>
      <c r="HB142" s="284"/>
      <c r="HC142" s="284"/>
      <c r="HD142" s="284"/>
      <c r="HE142" s="284"/>
      <c r="HH142" s="284"/>
      <c r="HI142" s="284"/>
      <c r="HJ142" s="284"/>
      <c r="HK142" s="284"/>
      <c r="HL142" s="284"/>
      <c r="HM142" s="284"/>
      <c r="HP142" s="284"/>
      <c r="HQ142" s="284"/>
      <c r="HR142" s="284"/>
      <c r="HS142" s="284"/>
      <c r="HT142" s="284"/>
      <c r="HU142" s="284"/>
      <c r="HV142" s="284"/>
      <c r="HY142" s="1010" t="str">
        <f>IA2</f>
        <v>N</v>
      </c>
      <c r="HZ142" s="1011"/>
      <c r="IA142" s="1011"/>
      <c r="IB142" s="1011"/>
      <c r="IC142" s="1011"/>
      <c r="ID142" s="1012"/>
      <c r="IP142" s="1010" t="str">
        <f>IR2</f>
        <v>Ñ</v>
      </c>
      <c r="IQ142" s="1011"/>
      <c r="IR142" s="1011"/>
      <c r="IS142" s="1011"/>
      <c r="IT142" s="1011"/>
      <c r="IU142" s="1012"/>
      <c r="IV142" s="184"/>
      <c r="JG142" s="1010" t="str">
        <f>JI2</f>
        <v>O1</v>
      </c>
      <c r="JH142" s="1011"/>
      <c r="JI142" s="1011"/>
      <c r="JJ142" s="1011"/>
      <c r="JK142" s="1011"/>
      <c r="JL142" s="1012"/>
      <c r="JM142" s="184"/>
      <c r="JN142" s="178"/>
      <c r="JO142" s="178"/>
      <c r="JP142" s="178"/>
      <c r="JQ142" s="178"/>
      <c r="JR142" s="178"/>
      <c r="JS142" s="178"/>
      <c r="JT142" s="178"/>
      <c r="JU142" s="178"/>
      <c r="JX142" s="1010" t="str">
        <f>JZ2</f>
        <v>O2</v>
      </c>
      <c r="JY142" s="1011"/>
      <c r="JZ142" s="1011"/>
      <c r="KA142" s="1011"/>
      <c r="KB142" s="1011"/>
      <c r="KC142" s="1012"/>
      <c r="KD142" s="184"/>
      <c r="KE142" s="178"/>
      <c r="KF142" s="178"/>
      <c r="KG142" s="178"/>
      <c r="KH142" s="178"/>
      <c r="KI142" s="178"/>
      <c r="KJ142" s="178"/>
      <c r="KK142" s="178"/>
      <c r="KL142" s="178"/>
      <c r="KO142" s="1010" t="str">
        <f>KQ2</f>
        <v>O3</v>
      </c>
      <c r="KP142" s="1011"/>
      <c r="KQ142" s="1011"/>
      <c r="KR142" s="1011"/>
      <c r="KS142" s="1011"/>
      <c r="KT142" s="1012"/>
      <c r="KU142" s="184"/>
      <c r="KV142" s="178"/>
      <c r="KW142" s="178"/>
      <c r="KX142" s="178"/>
      <c r="KY142" s="178"/>
      <c r="KZ142" s="178"/>
      <c r="LA142" s="178"/>
      <c r="LB142" s="178"/>
      <c r="LC142" s="178"/>
      <c r="LF142" s="1010" t="str">
        <f>LH2</f>
        <v>O4</v>
      </c>
      <c r="LG142" s="1011"/>
      <c r="LH142" s="1011"/>
      <c r="LI142" s="1011"/>
      <c r="LJ142" s="1011"/>
      <c r="LK142" s="1012"/>
      <c r="LL142" s="184"/>
      <c r="LM142" s="178"/>
      <c r="LN142" s="178"/>
      <c r="LO142" s="178"/>
      <c r="LP142" s="178"/>
      <c r="LQ142" s="178"/>
      <c r="LR142" s="178"/>
      <c r="LS142" s="178"/>
      <c r="LT142" s="178"/>
      <c r="LW142" s="1010" t="str">
        <f>LY2</f>
        <v>O5</v>
      </c>
      <c r="LX142" s="1011"/>
      <c r="LY142" s="1011"/>
      <c r="LZ142" s="1011"/>
      <c r="MA142" s="1011"/>
      <c r="MB142" s="1012"/>
      <c r="MC142" s="184"/>
      <c r="MD142" s="178"/>
      <c r="ME142" s="178"/>
      <c r="MF142" s="178"/>
      <c r="MG142" s="178"/>
      <c r="MH142" s="178"/>
      <c r="MI142" s="178"/>
      <c r="MJ142" s="178"/>
      <c r="MK142" s="178"/>
      <c r="MN142" s="1010" t="str">
        <f>MP2</f>
        <v>O6</v>
      </c>
      <c r="MO142" s="1011"/>
      <c r="MP142" s="1011"/>
      <c r="MQ142" s="1011"/>
      <c r="MR142" s="1011"/>
      <c r="MS142" s="1012"/>
      <c r="MT142" s="184"/>
      <c r="MU142" s="178"/>
      <c r="MV142" s="178"/>
      <c r="MW142" s="178"/>
      <c r="MX142" s="178"/>
      <c r="MY142" s="178"/>
      <c r="MZ142" s="178"/>
      <c r="NA142" s="178"/>
      <c r="NB142" s="178"/>
      <c r="NE142" s="1010" t="str">
        <f>NG2</f>
        <v>O7</v>
      </c>
      <c r="NF142" s="1011"/>
      <c r="NG142" s="1011"/>
      <c r="NH142" s="1011"/>
      <c r="NI142" s="1011"/>
      <c r="NJ142" s="1012"/>
      <c r="NK142" s="184"/>
      <c r="NL142" s="178"/>
      <c r="NM142" s="178"/>
      <c r="NN142" s="178"/>
      <c r="NO142" s="178"/>
      <c r="NP142" s="178"/>
      <c r="NQ142" s="178"/>
      <c r="NR142" s="178"/>
      <c r="NS142" s="178"/>
      <c r="NV142" s="1010" t="str">
        <f>NX2</f>
        <v>O8</v>
      </c>
      <c r="NW142" s="1011"/>
      <c r="NX142" s="1011"/>
      <c r="NY142" s="1011"/>
      <c r="NZ142" s="1011"/>
      <c r="OA142" s="1012"/>
      <c r="OB142" s="184"/>
      <c r="OC142" s="178"/>
      <c r="OD142" s="178"/>
      <c r="OE142" s="178"/>
      <c r="OF142" s="178"/>
      <c r="OG142" s="178"/>
      <c r="OH142" s="178"/>
      <c r="OI142" s="178"/>
      <c r="OJ142" s="178"/>
      <c r="OM142" s="1010" t="str">
        <f>OO2</f>
        <v>O9</v>
      </c>
      <c r="ON142" s="1011"/>
      <c r="OO142" s="1011"/>
      <c r="OP142" s="1011"/>
      <c r="OQ142" s="1011"/>
      <c r="OR142" s="1012"/>
      <c r="OS142" s="184"/>
      <c r="OT142" s="178"/>
      <c r="OU142" s="178"/>
      <c r="OV142" s="178"/>
      <c r="OW142" s="178"/>
      <c r="OX142" s="178"/>
      <c r="OY142" s="178"/>
      <c r="OZ142" s="178"/>
      <c r="PA142" s="178"/>
      <c r="PD142" s="1010" t="str">
        <f>PF2</f>
        <v>O10</v>
      </c>
      <c r="PE142" s="1011"/>
      <c r="PF142" s="1011"/>
      <c r="PG142" s="1011"/>
      <c r="PH142" s="1011"/>
      <c r="PI142" s="1012"/>
      <c r="PJ142" s="184"/>
      <c r="PK142" s="178"/>
      <c r="PL142" s="178"/>
      <c r="PM142" s="178"/>
      <c r="PN142" s="178"/>
      <c r="PO142" s="178"/>
      <c r="PP142" s="178"/>
      <c r="PQ142" s="178"/>
      <c r="PR142" s="178"/>
      <c r="PU142" s="1010" t="str">
        <f>PW2</f>
        <v>O11</v>
      </c>
      <c r="PV142" s="1011"/>
      <c r="PW142" s="1011"/>
      <c r="PX142" s="1011"/>
      <c r="PY142" s="1011"/>
      <c r="PZ142" s="1012"/>
      <c r="QA142" s="184"/>
      <c r="QB142" s="178"/>
      <c r="QC142" s="178"/>
      <c r="QD142" s="178"/>
      <c r="QE142" s="178"/>
      <c r="QF142" s="178"/>
      <c r="QG142" s="178"/>
      <c r="QH142" s="178"/>
      <c r="QI142" s="178"/>
      <c r="QL142" s="1010" t="str">
        <f>QN2</f>
        <v>O12</v>
      </c>
      <c r="QM142" s="1011"/>
      <c r="QN142" s="1011"/>
      <c r="QO142" s="1011"/>
      <c r="QP142" s="1011"/>
      <c r="QQ142" s="1012"/>
      <c r="QR142" s="184"/>
      <c r="QS142" s="178"/>
      <c r="QT142" s="178"/>
      <c r="QU142" s="178"/>
      <c r="QV142" s="178"/>
      <c r="QW142" s="178"/>
      <c r="QX142" s="178"/>
      <c r="QY142" s="178"/>
      <c r="QZ142" s="178"/>
      <c r="RC142" s="1010" t="str">
        <f>RE2</f>
        <v>O13</v>
      </c>
      <c r="RD142" s="1011"/>
      <c r="RE142" s="1011"/>
      <c r="RF142" s="1011"/>
      <c r="RG142" s="1011"/>
      <c r="RH142" s="1012"/>
      <c r="RI142" s="184"/>
      <c r="RJ142" s="178"/>
      <c r="RK142" s="178"/>
      <c r="RL142" s="178"/>
      <c r="RM142" s="178"/>
      <c r="RN142" s="178"/>
      <c r="RO142" s="178"/>
      <c r="RP142" s="178"/>
      <c r="RQ142" s="178"/>
      <c r="RT142" s="1010" t="str">
        <f>RV2</f>
        <v>O14</v>
      </c>
      <c r="RU142" s="1011"/>
      <c r="RV142" s="1011"/>
      <c r="RW142" s="1011"/>
      <c r="RX142" s="1011"/>
      <c r="RY142" s="1012"/>
      <c r="RZ142" s="184"/>
      <c r="SA142" s="178"/>
      <c r="SB142" s="178"/>
      <c r="SC142" s="178"/>
      <c r="SD142" s="178"/>
      <c r="SE142" s="178"/>
      <c r="SF142" s="178"/>
      <c r="SG142" s="178"/>
      <c r="SH142" s="178"/>
      <c r="SK142" s="1010" t="str">
        <f>SM2</f>
        <v>O15</v>
      </c>
      <c r="SL142" s="1011"/>
      <c r="SM142" s="1011"/>
      <c r="SN142" s="1011"/>
      <c r="SO142" s="1011"/>
      <c r="SP142" s="1012"/>
      <c r="SQ142" s="184"/>
      <c r="SR142" s="178"/>
      <c r="SS142" s="178"/>
      <c r="ST142" s="178"/>
      <c r="SU142" s="178"/>
      <c r="SV142" s="178"/>
      <c r="SW142" s="178"/>
      <c r="SX142" s="178"/>
      <c r="SY142" s="178"/>
    </row>
    <row r="143" spans="1:519">
      <c r="L143" s="284"/>
      <c r="M143" s="284"/>
      <c r="N143" s="284"/>
      <c r="O143" s="284"/>
      <c r="P143" s="284"/>
      <c r="Q143" s="284"/>
      <c r="R143" s="284"/>
      <c r="S143" s="284"/>
      <c r="T143" s="284"/>
      <c r="U143" s="284"/>
      <c r="V143" s="284"/>
      <c r="W143" s="284"/>
      <c r="X143" s="284"/>
      <c r="Y143" s="284"/>
      <c r="Z143" s="284"/>
      <c r="AA143" s="284"/>
      <c r="AC143" s="284"/>
      <c r="AD143" s="284"/>
      <c r="AE143" s="284"/>
      <c r="AF143" s="284"/>
      <c r="AG143" s="284"/>
      <c r="AH143" s="284"/>
      <c r="AI143" s="284"/>
      <c r="AJ143" s="284"/>
      <c r="AK143" s="284"/>
      <c r="AL143" s="284"/>
      <c r="AM143" s="284"/>
      <c r="AN143" s="284"/>
      <c r="AO143" s="284"/>
      <c r="AP143" s="284"/>
      <c r="AQ143" s="284"/>
      <c r="AR143" s="284"/>
      <c r="AS143" s="284"/>
      <c r="AT143" s="284"/>
      <c r="AU143" s="284"/>
      <c r="AV143" s="284"/>
      <c r="AW143" s="284"/>
      <c r="AX143" s="284"/>
      <c r="AY143" s="284"/>
      <c r="AZ143" s="284"/>
      <c r="BA143" s="284"/>
      <c r="BB143" s="284"/>
      <c r="BC143" s="284"/>
      <c r="BD143" s="284"/>
      <c r="BE143" s="284"/>
      <c r="BF143" s="284"/>
      <c r="BG143" s="284"/>
      <c r="BH143" s="284"/>
      <c r="BK143" s="284"/>
      <c r="BL143" s="284"/>
      <c r="BM143" s="284"/>
      <c r="BN143" s="284"/>
      <c r="BO143" s="284"/>
      <c r="BP143" s="284"/>
      <c r="BQ143" s="284"/>
      <c r="BR143" s="284"/>
      <c r="BS143" s="284"/>
      <c r="BT143" s="284"/>
      <c r="BU143" s="284"/>
      <c r="BV143" s="284"/>
      <c r="BW143" s="284"/>
      <c r="BX143" s="284"/>
      <c r="BY143" s="284"/>
      <c r="CB143" s="284"/>
      <c r="CC143" s="284"/>
      <c r="CD143" s="284"/>
      <c r="CE143" s="284"/>
      <c r="CF143" s="284"/>
      <c r="CG143" s="284"/>
      <c r="CH143" s="284"/>
      <c r="CI143" s="284"/>
      <c r="CJ143" s="284"/>
      <c r="CK143" s="284"/>
      <c r="CL143" s="284"/>
      <c r="CM143" s="284"/>
      <c r="CN143" s="284"/>
      <c r="CO143" s="284"/>
      <c r="CP143" s="284"/>
      <c r="CS143" s="284"/>
      <c r="CT143" s="284"/>
      <c r="CU143" s="284"/>
      <c r="CV143" s="284"/>
      <c r="CW143" s="284"/>
      <c r="CX143" s="284"/>
      <c r="CY143" s="284"/>
      <c r="CZ143" s="284"/>
      <c r="DA143" s="284"/>
      <c r="DB143" s="284"/>
      <c r="DC143" s="284"/>
      <c r="DD143" s="284"/>
      <c r="DE143" s="284"/>
      <c r="DF143" s="284"/>
      <c r="DG143" s="284"/>
      <c r="DJ143" s="284"/>
      <c r="DK143" s="284"/>
      <c r="DL143" s="284"/>
      <c r="DM143" s="284"/>
      <c r="DN143" s="284"/>
      <c r="DO143" s="284"/>
      <c r="DP143" s="284"/>
      <c r="DQ143" s="284"/>
      <c r="DR143" s="284"/>
      <c r="DS143" s="284"/>
      <c r="DT143" s="284"/>
      <c r="DU143" s="284"/>
      <c r="DV143" s="284"/>
      <c r="DW143" s="284"/>
      <c r="DX143" s="284"/>
      <c r="EA143" s="284"/>
      <c r="EB143" s="284"/>
      <c r="EC143" s="284"/>
      <c r="ED143" s="284"/>
      <c r="EE143" s="284"/>
      <c r="EF143" s="284"/>
      <c r="EG143" s="284"/>
      <c r="EH143" s="284"/>
      <c r="EI143" s="284"/>
      <c r="EJ143" s="284"/>
      <c r="EK143" s="284"/>
      <c r="EL143" s="284"/>
      <c r="EM143" s="284"/>
      <c r="EN143" s="284"/>
      <c r="EO143" s="284"/>
      <c r="ER143" s="284"/>
      <c r="ES143" s="284"/>
      <c r="ET143" s="284"/>
      <c r="EU143" s="284"/>
      <c r="EV143" s="284"/>
      <c r="EW143" s="284"/>
      <c r="EX143" s="284"/>
      <c r="EY143" s="284"/>
      <c r="EZ143" s="284"/>
      <c r="FA143" s="284"/>
      <c r="FB143" s="284"/>
      <c r="FC143" s="284"/>
      <c r="FD143" s="284"/>
      <c r="FE143" s="284"/>
      <c r="FF143" s="284"/>
      <c r="FI143" s="284"/>
      <c r="FJ143" s="284"/>
      <c r="FK143" s="284"/>
      <c r="FL143" s="284"/>
      <c r="FM143" s="284"/>
      <c r="FN143" s="284"/>
      <c r="FO143" s="284"/>
      <c r="FP143" s="284"/>
      <c r="FQ143" s="284"/>
      <c r="FR143" s="284"/>
      <c r="FS143" s="284"/>
      <c r="FT143" s="284"/>
      <c r="FU143" s="284"/>
      <c r="FV143" s="284"/>
      <c r="FW143" s="284"/>
      <c r="FZ143" s="284"/>
      <c r="GA143" s="284"/>
      <c r="GB143" s="284"/>
      <c r="GC143" s="284"/>
      <c r="GD143" s="284"/>
      <c r="GE143" s="284"/>
      <c r="GF143" s="284"/>
      <c r="GG143" s="284"/>
      <c r="GH143" s="284"/>
      <c r="GI143" s="284"/>
      <c r="GJ143" s="284"/>
      <c r="GK143" s="284"/>
      <c r="GL143" s="284"/>
      <c r="GM143" s="284"/>
      <c r="GN143" s="284"/>
      <c r="GQ143" s="284"/>
      <c r="GR143" s="284"/>
      <c r="GS143" s="284"/>
      <c r="GT143" s="284"/>
      <c r="GU143" s="284"/>
      <c r="GV143" s="284"/>
      <c r="GW143" s="284"/>
      <c r="GX143" s="284"/>
      <c r="GY143" s="284"/>
      <c r="GZ143" s="284"/>
      <c r="HA143" s="284"/>
      <c r="HB143" s="284"/>
      <c r="HC143" s="284"/>
      <c r="HD143" s="284"/>
      <c r="HE143" s="284"/>
      <c r="HH143" s="284"/>
      <c r="HI143" s="284"/>
      <c r="HJ143" s="284"/>
      <c r="HK143" s="284"/>
      <c r="HL143" s="284"/>
      <c r="HM143" s="284"/>
      <c r="HN143" s="284"/>
      <c r="HO143" s="284"/>
      <c r="HP143" s="284"/>
      <c r="HQ143" s="284"/>
      <c r="HR143" s="284"/>
      <c r="HS143" s="284"/>
      <c r="HT143" s="284"/>
      <c r="HU143" s="284"/>
      <c r="HV143" s="284"/>
      <c r="JN143" s="178"/>
      <c r="JO143" s="178"/>
      <c r="JP143" s="178"/>
      <c r="JQ143" s="178"/>
      <c r="JR143" s="178"/>
      <c r="JS143" s="178"/>
      <c r="JT143" s="178"/>
      <c r="JU143" s="178"/>
      <c r="KE143" s="178"/>
      <c r="KF143" s="178"/>
      <c r="KG143" s="178"/>
      <c r="KH143" s="178"/>
      <c r="KI143" s="178"/>
      <c r="KJ143" s="178"/>
      <c r="KK143" s="178"/>
      <c r="KL143" s="178"/>
      <c r="KV143" s="178"/>
      <c r="KW143" s="178"/>
      <c r="KX143" s="178"/>
      <c r="KY143" s="178"/>
      <c r="KZ143" s="178"/>
      <c r="LA143" s="178"/>
      <c r="LB143" s="178"/>
      <c r="LC143" s="178"/>
      <c r="LM143" s="178"/>
      <c r="LN143" s="178"/>
      <c r="LO143" s="178"/>
      <c r="LP143" s="178"/>
      <c r="LQ143" s="178"/>
      <c r="LR143" s="178"/>
      <c r="LS143" s="178"/>
      <c r="LT143" s="178"/>
      <c r="MD143" s="178"/>
      <c r="ME143" s="178"/>
      <c r="MF143" s="178"/>
      <c r="MG143" s="178"/>
      <c r="MH143" s="178"/>
      <c r="MI143" s="178"/>
      <c r="MJ143" s="178"/>
      <c r="MK143" s="178"/>
      <c r="MU143" s="178"/>
      <c r="MV143" s="178"/>
      <c r="MW143" s="178"/>
      <c r="MX143" s="178"/>
      <c r="MY143" s="178"/>
      <c r="MZ143" s="178"/>
      <c r="NA143" s="178"/>
      <c r="NB143" s="178"/>
      <c r="NL143" s="178"/>
      <c r="NM143" s="178"/>
      <c r="NN143" s="178"/>
      <c r="NO143" s="178"/>
      <c r="NP143" s="178"/>
      <c r="NQ143" s="178"/>
      <c r="NR143" s="178"/>
      <c r="NS143" s="178"/>
      <c r="OC143" s="178"/>
      <c r="OD143" s="178"/>
      <c r="OE143" s="178"/>
      <c r="OF143" s="178"/>
      <c r="OG143" s="178"/>
      <c r="OH143" s="178"/>
      <c r="OI143" s="178"/>
      <c r="OJ143" s="178"/>
      <c r="OT143" s="178"/>
      <c r="OU143" s="178"/>
      <c r="OV143" s="178"/>
      <c r="OW143" s="178"/>
      <c r="OX143" s="178"/>
      <c r="OY143" s="178"/>
      <c r="OZ143" s="178"/>
      <c r="PA143" s="178"/>
      <c r="PK143" s="178"/>
      <c r="PL143" s="178"/>
      <c r="PM143" s="178"/>
      <c r="PN143" s="178"/>
      <c r="PO143" s="178"/>
      <c r="PP143" s="178"/>
      <c r="PQ143" s="178"/>
      <c r="PR143" s="178"/>
      <c r="QB143" s="178"/>
      <c r="QC143" s="178"/>
      <c r="QD143" s="178"/>
      <c r="QE143" s="178"/>
      <c r="QF143" s="178"/>
      <c r="QG143" s="178"/>
      <c r="QH143" s="178"/>
      <c r="QI143" s="178"/>
      <c r="QS143" s="178"/>
      <c r="QT143" s="178"/>
      <c r="QU143" s="178"/>
      <c r="QV143" s="178"/>
      <c r="QW143" s="178"/>
      <c r="QX143" s="178"/>
      <c r="QY143" s="178"/>
      <c r="QZ143" s="178"/>
      <c r="RJ143" s="178"/>
      <c r="RK143" s="178"/>
      <c r="RL143" s="178"/>
      <c r="RM143" s="178"/>
      <c r="RN143" s="178"/>
      <c r="RO143" s="178"/>
      <c r="RP143" s="178"/>
      <c r="RQ143" s="178"/>
      <c r="SA143" s="178"/>
      <c r="SB143" s="178"/>
      <c r="SC143" s="178"/>
      <c r="SD143" s="178"/>
      <c r="SE143" s="178"/>
      <c r="SF143" s="178"/>
      <c r="SG143" s="178"/>
      <c r="SH143" s="178"/>
      <c r="SR143" s="178"/>
      <c r="SS143" s="178"/>
      <c r="ST143" s="178"/>
      <c r="SU143" s="178"/>
      <c r="SV143" s="178"/>
      <c r="SW143" s="178"/>
      <c r="SX143" s="178"/>
      <c r="SY143" s="178"/>
    </row>
    <row r="144" spans="1:519" s="284" customFormat="1">
      <c r="A144" s="177"/>
      <c r="B144" s="177"/>
      <c r="C144" s="177"/>
      <c r="D144" s="177"/>
      <c r="E144" s="177"/>
      <c r="F144" s="177"/>
      <c r="G144" s="177"/>
      <c r="H144" s="177"/>
      <c r="I144" s="177"/>
      <c r="J144" s="177"/>
      <c r="K144" s="177"/>
      <c r="HH144" s="177"/>
      <c r="HI144" s="177"/>
      <c r="HJ144" s="177"/>
      <c r="HK144" s="177"/>
      <c r="HL144" s="177"/>
      <c r="HM144" s="177"/>
      <c r="HN144" s="177"/>
      <c r="IG144" s="1098"/>
      <c r="II144" s="1098"/>
      <c r="IK144" s="1098"/>
      <c r="IM144" s="1098"/>
      <c r="IX144" s="1098"/>
      <c r="IZ144" s="1098"/>
      <c r="JB144" s="1098"/>
      <c r="JD144" s="1098"/>
      <c r="JO144" s="1098"/>
      <c r="JQ144" s="1098"/>
      <c r="JS144" s="1098"/>
      <c r="JU144" s="1098"/>
      <c r="KF144" s="1098"/>
      <c r="KH144" s="1098"/>
      <c r="KJ144" s="1098"/>
      <c r="KL144" s="1098"/>
      <c r="KW144" s="1098"/>
      <c r="KY144" s="1098"/>
      <c r="LA144" s="1098"/>
      <c r="LC144" s="1098"/>
      <c r="LN144" s="1098"/>
      <c r="LP144" s="1098"/>
      <c r="LR144" s="1098"/>
      <c r="LT144" s="1098"/>
      <c r="ME144" s="1098"/>
      <c r="MG144" s="1098"/>
      <c r="MI144" s="1098"/>
      <c r="MK144" s="1098"/>
      <c r="MV144" s="1098"/>
      <c r="MX144" s="1098"/>
      <c r="MZ144" s="1098"/>
      <c r="NB144" s="1098"/>
      <c r="NM144" s="1098"/>
      <c r="NO144" s="1098"/>
      <c r="NQ144" s="1098"/>
      <c r="NS144" s="1098"/>
      <c r="OD144" s="1098"/>
      <c r="OF144" s="1098"/>
      <c r="OH144" s="1098"/>
      <c r="OJ144" s="1098"/>
      <c r="OU144" s="1098"/>
      <c r="OW144" s="1098"/>
      <c r="OY144" s="1098"/>
      <c r="PA144" s="1098"/>
      <c r="PL144" s="1098"/>
      <c r="PN144" s="1098"/>
      <c r="PP144" s="1098"/>
      <c r="PR144" s="1098"/>
      <c r="QC144" s="1098"/>
      <c r="QE144" s="1098"/>
      <c r="QG144" s="1098"/>
      <c r="QI144" s="1098"/>
      <c r="QT144" s="1098"/>
      <c r="QV144" s="1098"/>
      <c r="QX144" s="1098"/>
      <c r="QZ144" s="1098"/>
      <c r="RK144" s="1098"/>
      <c r="RM144" s="1098"/>
      <c r="RO144" s="1098"/>
      <c r="RQ144" s="1098"/>
      <c r="SB144" s="1098"/>
      <c r="SD144" s="1098"/>
      <c r="SF144" s="1098"/>
      <c r="SH144" s="1098"/>
      <c r="SS144" s="1098"/>
      <c r="SU144" s="1098"/>
      <c r="SW144" s="1098"/>
      <c r="SY144" s="1098"/>
    </row>
    <row r="145" spans="1:519" s="284" customFormat="1">
      <c r="A145" s="177"/>
      <c r="B145" s="177"/>
      <c r="C145" s="177"/>
      <c r="D145" s="177"/>
      <c r="E145" s="177"/>
      <c r="F145" s="177"/>
      <c r="G145" s="177"/>
      <c r="H145" s="177"/>
      <c r="I145" s="177"/>
      <c r="J145" s="177"/>
      <c r="K145" s="177"/>
      <c r="IG145" s="1098"/>
      <c r="II145" s="1098"/>
      <c r="IK145" s="1098"/>
      <c r="IM145" s="1098"/>
      <c r="IX145" s="1098"/>
      <c r="IZ145" s="1098"/>
      <c r="JB145" s="1098"/>
      <c r="JD145" s="1098"/>
      <c r="JO145" s="1098"/>
      <c r="JQ145" s="1098"/>
      <c r="JS145" s="1098"/>
      <c r="JU145" s="1098"/>
      <c r="KF145" s="1098"/>
      <c r="KH145" s="1098"/>
      <c r="KJ145" s="1098"/>
      <c r="KL145" s="1098"/>
      <c r="KW145" s="1098"/>
      <c r="KY145" s="1098"/>
      <c r="LA145" s="1098"/>
      <c r="LC145" s="1098"/>
      <c r="LN145" s="1098"/>
      <c r="LP145" s="1098"/>
      <c r="LR145" s="1098"/>
      <c r="LT145" s="1098"/>
      <c r="ME145" s="1098"/>
      <c r="MG145" s="1098"/>
      <c r="MI145" s="1098"/>
      <c r="MK145" s="1098"/>
      <c r="MV145" s="1098"/>
      <c r="MX145" s="1098"/>
      <c r="MZ145" s="1098"/>
      <c r="NB145" s="1098"/>
      <c r="NM145" s="1098"/>
      <c r="NO145" s="1098"/>
      <c r="NQ145" s="1098"/>
      <c r="NS145" s="1098"/>
      <c r="OD145" s="1098"/>
      <c r="OF145" s="1098"/>
      <c r="OH145" s="1098"/>
      <c r="OJ145" s="1098"/>
      <c r="OU145" s="1098"/>
      <c r="OW145" s="1098"/>
      <c r="OY145" s="1098"/>
      <c r="PA145" s="1098"/>
      <c r="PL145" s="1098"/>
      <c r="PN145" s="1098"/>
      <c r="PP145" s="1098"/>
      <c r="PR145" s="1098"/>
      <c r="QC145" s="1098"/>
      <c r="QE145" s="1098"/>
      <c r="QG145" s="1098"/>
      <c r="QI145" s="1098"/>
      <c r="QT145" s="1098"/>
      <c r="QV145" s="1098"/>
      <c r="QX145" s="1098"/>
      <c r="QZ145" s="1098"/>
      <c r="RK145" s="1098"/>
      <c r="RM145" s="1098"/>
      <c r="RO145" s="1098"/>
      <c r="RQ145" s="1098"/>
      <c r="SB145" s="1098"/>
      <c r="SD145" s="1098"/>
      <c r="SF145" s="1098"/>
      <c r="SH145" s="1098"/>
      <c r="SS145" s="1098"/>
      <c r="SU145" s="1098"/>
      <c r="SW145" s="1098"/>
      <c r="SY145" s="1098"/>
    </row>
    <row r="146" spans="1:519" s="284" customFormat="1">
      <c r="A146" s="177"/>
      <c r="B146" s="177"/>
      <c r="C146" s="177"/>
      <c r="D146" s="177"/>
      <c r="E146" s="177"/>
      <c r="F146" s="177"/>
      <c r="G146" s="177"/>
      <c r="H146" s="177"/>
      <c r="I146" s="177"/>
      <c r="J146" s="177"/>
      <c r="K146" s="177"/>
      <c r="IG146" s="1098"/>
      <c r="II146" s="1098"/>
      <c r="IK146" s="1098"/>
      <c r="IM146" s="1098"/>
      <c r="IX146" s="1098"/>
      <c r="IZ146" s="1098"/>
      <c r="JB146" s="1098"/>
      <c r="JD146" s="1098"/>
      <c r="JO146" s="1098"/>
      <c r="JQ146" s="1098"/>
      <c r="JS146" s="1098"/>
      <c r="JU146" s="1098"/>
      <c r="KF146" s="1098"/>
      <c r="KH146" s="1098"/>
      <c r="KJ146" s="1098"/>
      <c r="KL146" s="1098"/>
      <c r="KW146" s="1098"/>
      <c r="KY146" s="1098"/>
      <c r="LA146" s="1098"/>
      <c r="LC146" s="1098"/>
      <c r="LN146" s="1098"/>
      <c r="LP146" s="1098"/>
      <c r="LR146" s="1098"/>
      <c r="LT146" s="1098"/>
      <c r="ME146" s="1098"/>
      <c r="MG146" s="1098"/>
      <c r="MI146" s="1098"/>
      <c r="MK146" s="1098"/>
      <c r="MV146" s="1098"/>
      <c r="MX146" s="1098"/>
      <c r="MZ146" s="1098"/>
      <c r="NB146" s="1098"/>
      <c r="NM146" s="1098"/>
      <c r="NO146" s="1098"/>
      <c r="NQ146" s="1098"/>
      <c r="NS146" s="1098"/>
      <c r="OD146" s="1098"/>
      <c r="OF146" s="1098"/>
      <c r="OH146" s="1098"/>
      <c r="OJ146" s="1098"/>
      <c r="OU146" s="1098"/>
      <c r="OW146" s="1098"/>
      <c r="OY146" s="1098"/>
      <c r="PA146" s="1098"/>
      <c r="PL146" s="1098"/>
      <c r="PN146" s="1098"/>
      <c r="PP146" s="1098"/>
      <c r="PR146" s="1098"/>
      <c r="QC146" s="1098"/>
      <c r="QE146" s="1098"/>
      <c r="QG146" s="1098"/>
      <c r="QI146" s="1098"/>
      <c r="QT146" s="1098"/>
      <c r="QV146" s="1098"/>
      <c r="QX146" s="1098"/>
      <c r="QZ146" s="1098"/>
      <c r="RK146" s="1098"/>
      <c r="RM146" s="1098"/>
      <c r="RO146" s="1098"/>
      <c r="RQ146" s="1098"/>
      <c r="SB146" s="1098"/>
      <c r="SD146" s="1098"/>
      <c r="SF146" s="1098"/>
      <c r="SH146" s="1098"/>
      <c r="SS146" s="1098"/>
      <c r="SU146" s="1098"/>
      <c r="SW146" s="1098"/>
      <c r="SY146" s="1098"/>
    </row>
    <row r="147" spans="1:519" s="284" customFormat="1">
      <c r="A147" s="177"/>
      <c r="B147" s="177"/>
      <c r="C147" s="177"/>
      <c r="D147" s="177"/>
      <c r="E147" s="177"/>
      <c r="F147" s="177"/>
      <c r="G147" s="177"/>
      <c r="H147" s="177"/>
      <c r="I147" s="177"/>
      <c r="J147" s="177"/>
      <c r="K147" s="177"/>
      <c r="IG147" s="1098"/>
      <c r="II147" s="1098"/>
      <c r="IK147" s="1098"/>
      <c r="IM147" s="1098"/>
      <c r="IX147" s="1098"/>
      <c r="IZ147" s="1098"/>
      <c r="JB147" s="1098"/>
      <c r="JD147" s="1098"/>
      <c r="JO147" s="1098"/>
      <c r="JQ147" s="1098"/>
      <c r="JS147" s="1098"/>
      <c r="JU147" s="1098"/>
      <c r="KF147" s="1098"/>
      <c r="KH147" s="1098"/>
      <c r="KJ147" s="1098"/>
      <c r="KL147" s="1098"/>
      <c r="KW147" s="1098"/>
      <c r="KY147" s="1098"/>
      <c r="LA147" s="1098"/>
      <c r="LC147" s="1098"/>
      <c r="LN147" s="1098"/>
      <c r="LP147" s="1098"/>
      <c r="LR147" s="1098"/>
      <c r="LT147" s="1098"/>
      <c r="ME147" s="1098"/>
      <c r="MG147" s="1098"/>
      <c r="MI147" s="1098"/>
      <c r="MK147" s="1098"/>
      <c r="MV147" s="1098"/>
      <c r="MX147" s="1098"/>
      <c r="MZ147" s="1098"/>
      <c r="NB147" s="1098"/>
      <c r="NM147" s="1098"/>
      <c r="NO147" s="1098"/>
      <c r="NQ147" s="1098"/>
      <c r="NS147" s="1098"/>
      <c r="OD147" s="1098"/>
      <c r="OF147" s="1098"/>
      <c r="OH147" s="1098"/>
      <c r="OJ147" s="1098"/>
      <c r="OU147" s="1098"/>
      <c r="OW147" s="1098"/>
      <c r="OY147" s="1098"/>
      <c r="PA147" s="1098"/>
      <c r="PL147" s="1098"/>
      <c r="PN147" s="1098"/>
      <c r="PP147" s="1098"/>
      <c r="PR147" s="1098"/>
      <c r="QC147" s="1098"/>
      <c r="QE147" s="1098"/>
      <c r="QG147" s="1098"/>
      <c r="QI147" s="1098"/>
      <c r="QT147" s="1098"/>
      <c r="QV147" s="1098"/>
      <c r="QX147" s="1098"/>
      <c r="QZ147" s="1098"/>
      <c r="RK147" s="1098"/>
      <c r="RM147" s="1098"/>
      <c r="RO147" s="1098"/>
      <c r="RQ147" s="1098"/>
      <c r="SB147" s="1098"/>
      <c r="SD147" s="1098"/>
      <c r="SF147" s="1098"/>
      <c r="SH147" s="1098"/>
      <c r="SS147" s="1098"/>
      <c r="SU147" s="1098"/>
      <c r="SW147" s="1098"/>
      <c r="SY147" s="1098"/>
    </row>
    <row r="148" spans="1:519" s="284" customFormat="1">
      <c r="A148" s="177"/>
      <c r="B148" s="177"/>
      <c r="C148" s="177"/>
      <c r="D148" s="177"/>
      <c r="E148" s="177"/>
      <c r="F148" s="177"/>
      <c r="G148" s="177"/>
      <c r="H148" s="177"/>
      <c r="I148" s="177"/>
      <c r="J148" s="177"/>
      <c r="K148" s="177"/>
      <c r="IG148" s="1098"/>
      <c r="II148" s="1098"/>
      <c r="IK148" s="1098"/>
      <c r="IM148" s="1098"/>
      <c r="IX148" s="1098"/>
      <c r="IZ148" s="1098"/>
      <c r="JB148" s="1098"/>
      <c r="JD148" s="1098"/>
      <c r="JO148" s="1098"/>
      <c r="JQ148" s="1098"/>
      <c r="JS148" s="1098"/>
      <c r="JU148" s="1098"/>
      <c r="KF148" s="1098"/>
      <c r="KH148" s="1098"/>
      <c r="KJ148" s="1098"/>
      <c r="KL148" s="1098"/>
      <c r="KW148" s="1098"/>
      <c r="KY148" s="1098"/>
      <c r="LA148" s="1098"/>
      <c r="LC148" s="1098"/>
      <c r="LN148" s="1098"/>
      <c r="LP148" s="1098"/>
      <c r="LR148" s="1098"/>
      <c r="LT148" s="1098"/>
      <c r="ME148" s="1098"/>
      <c r="MG148" s="1098"/>
      <c r="MI148" s="1098"/>
      <c r="MK148" s="1098"/>
      <c r="MV148" s="1098"/>
      <c r="MX148" s="1098"/>
      <c r="MZ148" s="1098"/>
      <c r="NB148" s="1098"/>
      <c r="NM148" s="1098"/>
      <c r="NO148" s="1098"/>
      <c r="NQ148" s="1098"/>
      <c r="NS148" s="1098"/>
      <c r="OD148" s="1098"/>
      <c r="OF148" s="1098"/>
      <c r="OH148" s="1098"/>
      <c r="OJ148" s="1098"/>
      <c r="OU148" s="1098"/>
      <c r="OW148" s="1098"/>
      <c r="OY148" s="1098"/>
      <c r="PA148" s="1098"/>
      <c r="PL148" s="1098"/>
      <c r="PN148" s="1098"/>
      <c r="PP148" s="1098"/>
      <c r="PR148" s="1098"/>
      <c r="QC148" s="1098"/>
      <c r="QE148" s="1098"/>
      <c r="QG148" s="1098"/>
      <c r="QI148" s="1098"/>
      <c r="QT148" s="1098"/>
      <c r="QV148" s="1098"/>
      <c r="QX148" s="1098"/>
      <c r="QZ148" s="1098"/>
      <c r="RK148" s="1098"/>
      <c r="RM148" s="1098"/>
      <c r="RO148" s="1098"/>
      <c r="RQ148" s="1098"/>
      <c r="SB148" s="1098"/>
      <c r="SD148" s="1098"/>
      <c r="SF148" s="1098"/>
      <c r="SH148" s="1098"/>
      <c r="SS148" s="1098"/>
      <c r="SU148" s="1098"/>
      <c r="SW148" s="1098"/>
      <c r="SY148" s="1098"/>
    </row>
    <row r="149" spans="1:519" s="284" customFormat="1">
      <c r="A149" s="177"/>
      <c r="B149" s="177"/>
      <c r="C149" s="177"/>
      <c r="D149" s="177"/>
      <c r="E149" s="177"/>
      <c r="F149" s="177"/>
      <c r="G149" s="177"/>
      <c r="H149" s="177"/>
      <c r="I149" s="177"/>
      <c r="J149" s="177"/>
      <c r="K149" s="177"/>
      <c r="IG149" s="1098"/>
      <c r="II149" s="1098"/>
      <c r="IK149" s="1098"/>
      <c r="IM149" s="1098"/>
      <c r="IX149" s="1098"/>
      <c r="IZ149" s="1098"/>
      <c r="JB149" s="1098"/>
      <c r="JD149" s="1098"/>
      <c r="JO149" s="1098"/>
      <c r="JQ149" s="1098"/>
      <c r="JS149" s="1098"/>
      <c r="JU149" s="1098"/>
      <c r="KF149" s="1098"/>
      <c r="KH149" s="1098"/>
      <c r="KJ149" s="1098"/>
      <c r="KL149" s="1098"/>
      <c r="KW149" s="1098"/>
      <c r="KY149" s="1098"/>
      <c r="LA149" s="1098"/>
      <c r="LC149" s="1098"/>
      <c r="LN149" s="1098"/>
      <c r="LP149" s="1098"/>
      <c r="LR149" s="1098"/>
      <c r="LT149" s="1098"/>
      <c r="ME149" s="1098"/>
      <c r="MG149" s="1098"/>
      <c r="MI149" s="1098"/>
      <c r="MK149" s="1098"/>
      <c r="MV149" s="1098"/>
      <c r="MX149" s="1098"/>
      <c r="MZ149" s="1098"/>
      <c r="NB149" s="1098"/>
      <c r="NM149" s="1098"/>
      <c r="NO149" s="1098"/>
      <c r="NQ149" s="1098"/>
      <c r="NS149" s="1098"/>
      <c r="OD149" s="1098"/>
      <c r="OF149" s="1098"/>
      <c r="OH149" s="1098"/>
      <c r="OJ149" s="1098"/>
      <c r="OU149" s="1098"/>
      <c r="OW149" s="1098"/>
      <c r="OY149" s="1098"/>
      <c r="PA149" s="1098"/>
      <c r="PL149" s="1098"/>
      <c r="PN149" s="1098"/>
      <c r="PP149" s="1098"/>
      <c r="PR149" s="1098"/>
      <c r="QC149" s="1098"/>
      <c r="QE149" s="1098"/>
      <c r="QG149" s="1098"/>
      <c r="QI149" s="1098"/>
      <c r="QT149" s="1098"/>
      <c r="QV149" s="1098"/>
      <c r="QX149" s="1098"/>
      <c r="QZ149" s="1098"/>
      <c r="RK149" s="1098"/>
      <c r="RM149" s="1098"/>
      <c r="RO149" s="1098"/>
      <c r="RQ149" s="1098"/>
      <c r="SB149" s="1098"/>
      <c r="SD149" s="1098"/>
      <c r="SF149" s="1098"/>
      <c r="SH149" s="1098"/>
      <c r="SS149" s="1098"/>
      <c r="SU149" s="1098"/>
      <c r="SW149" s="1098"/>
      <c r="SY149" s="1098"/>
    </row>
    <row r="150" spans="1:519" s="284" customFormat="1">
      <c r="A150" s="177"/>
      <c r="B150" s="177"/>
      <c r="C150" s="177"/>
      <c r="D150" s="177"/>
      <c r="E150" s="177"/>
      <c r="F150" s="177"/>
      <c r="G150" s="177"/>
      <c r="H150" s="177"/>
      <c r="I150" s="177"/>
      <c r="J150" s="177"/>
      <c r="K150" s="177"/>
    </row>
    <row r="151" spans="1:519" s="284" customFormat="1">
      <c r="A151" s="177"/>
      <c r="B151" s="177"/>
      <c r="C151" s="177"/>
      <c r="D151" s="177"/>
      <c r="E151" s="177"/>
      <c r="F151" s="177"/>
      <c r="G151" s="177"/>
      <c r="H151" s="177"/>
      <c r="I151" s="177"/>
      <c r="J151" s="177"/>
      <c r="K151" s="177"/>
    </row>
    <row r="152" spans="1:519" s="284" customFormat="1">
      <c r="A152" s="177"/>
      <c r="B152" s="177"/>
      <c r="C152" s="177"/>
      <c r="D152" s="177"/>
      <c r="E152" s="177"/>
      <c r="F152" s="177"/>
      <c r="G152" s="177"/>
      <c r="H152" s="177"/>
      <c r="I152" s="177"/>
      <c r="J152" s="177"/>
      <c r="K152" s="177"/>
    </row>
    <row r="153" spans="1:519" s="284" customFormat="1">
      <c r="A153" s="177"/>
      <c r="B153" s="177"/>
      <c r="C153" s="177"/>
      <c r="D153" s="177"/>
      <c r="E153" s="177"/>
      <c r="F153" s="177"/>
      <c r="G153" s="177"/>
      <c r="H153" s="177"/>
      <c r="I153" s="177"/>
      <c r="J153" s="177"/>
      <c r="K153" s="177"/>
    </row>
    <row r="154" spans="1:519" s="284" customFormat="1">
      <c r="A154" s="177"/>
      <c r="B154" s="177"/>
      <c r="C154" s="177"/>
      <c r="D154" s="177"/>
      <c r="E154" s="177"/>
      <c r="F154" s="177"/>
      <c r="G154" s="177"/>
      <c r="H154" s="177"/>
      <c r="I154" s="177"/>
      <c r="J154" s="177"/>
      <c r="K154" s="177"/>
    </row>
    <row r="155" spans="1:519" s="284" customFormat="1">
      <c r="A155" s="177"/>
      <c r="B155" s="177"/>
      <c r="C155" s="177"/>
      <c r="D155" s="177"/>
      <c r="E155" s="177"/>
      <c r="F155" s="177"/>
      <c r="G155" s="177"/>
      <c r="H155" s="177"/>
      <c r="I155" s="177"/>
      <c r="J155" s="177"/>
      <c r="K155" s="177"/>
    </row>
    <row r="156" spans="1:519" s="284" customFormat="1">
      <c r="A156" s="177"/>
      <c r="B156" s="177"/>
      <c r="C156" s="177"/>
      <c r="D156" s="177"/>
      <c r="E156" s="177"/>
      <c r="F156" s="177"/>
      <c r="G156" s="177"/>
      <c r="H156" s="177"/>
      <c r="I156" s="177"/>
      <c r="J156" s="177"/>
      <c r="K156" s="177"/>
    </row>
    <row r="157" spans="1:519" s="284" customFormat="1">
      <c r="A157" s="177"/>
      <c r="B157" s="177"/>
      <c r="C157" s="177"/>
      <c r="D157" s="177"/>
      <c r="E157" s="177"/>
      <c r="F157" s="177"/>
      <c r="G157" s="177"/>
      <c r="H157" s="177"/>
      <c r="I157" s="177"/>
      <c r="J157" s="177"/>
      <c r="K157" s="177"/>
    </row>
    <row r="158" spans="1:519" s="284" customFormat="1">
      <c r="A158" s="177"/>
      <c r="B158" s="177"/>
      <c r="C158" s="177"/>
      <c r="D158" s="177"/>
      <c r="E158" s="177"/>
      <c r="F158" s="177"/>
      <c r="G158" s="177"/>
      <c r="H158" s="177"/>
      <c r="I158" s="177"/>
      <c r="J158" s="177"/>
      <c r="K158" s="177"/>
    </row>
    <row r="159" spans="1:519" s="284" customFormat="1">
      <c r="A159" s="177"/>
      <c r="B159" s="177"/>
      <c r="C159" s="177"/>
      <c r="D159" s="177"/>
      <c r="E159" s="177"/>
      <c r="F159" s="177"/>
      <c r="G159" s="177"/>
      <c r="H159" s="177"/>
      <c r="I159" s="177"/>
      <c r="J159" s="177"/>
      <c r="K159" s="177"/>
    </row>
    <row r="160" spans="1:519" s="284" customFormat="1">
      <c r="A160" s="177"/>
      <c r="B160" s="177"/>
      <c r="C160" s="177"/>
      <c r="D160" s="177"/>
      <c r="E160" s="177"/>
      <c r="F160" s="177"/>
      <c r="G160" s="177"/>
      <c r="H160" s="177"/>
      <c r="I160" s="177"/>
      <c r="J160" s="177"/>
      <c r="K160" s="177"/>
    </row>
    <row r="161" spans="1:207" s="284" customFormat="1">
      <c r="A161" s="177"/>
      <c r="B161" s="177"/>
      <c r="C161" s="177"/>
      <c r="D161" s="177"/>
      <c r="E161" s="177"/>
      <c r="F161" s="177"/>
      <c r="G161" s="177"/>
      <c r="H161" s="177"/>
      <c r="I161" s="177"/>
      <c r="J161" s="177"/>
      <c r="K161" s="177"/>
    </row>
    <row r="162" spans="1:207" s="284" customFormat="1">
      <c r="A162" s="177"/>
      <c r="B162" s="177"/>
      <c r="C162" s="177"/>
      <c r="D162" s="177"/>
      <c r="E162" s="177"/>
      <c r="F162" s="177"/>
      <c r="G162" s="177"/>
      <c r="H162" s="177"/>
      <c r="I162" s="177"/>
      <c r="J162" s="177"/>
      <c r="K162" s="177"/>
    </row>
    <row r="163" spans="1:207" s="284" customFormat="1">
      <c r="A163" s="177"/>
      <c r="B163" s="177"/>
      <c r="C163" s="177"/>
      <c r="D163" s="177"/>
      <c r="E163" s="177"/>
      <c r="F163" s="177"/>
      <c r="G163" s="177"/>
      <c r="H163" s="177"/>
      <c r="I163" s="177"/>
      <c r="J163" s="177"/>
      <c r="K163" s="177"/>
    </row>
    <row r="164" spans="1:207" s="284" customFormat="1">
      <c r="A164" s="177"/>
      <c r="B164" s="177"/>
      <c r="C164" s="177"/>
      <c r="D164" s="177"/>
      <c r="E164" s="177"/>
      <c r="F164" s="177"/>
      <c r="G164" s="177"/>
      <c r="H164" s="177"/>
      <c r="I164" s="177"/>
      <c r="J164" s="177"/>
      <c r="K164" s="177"/>
    </row>
    <row r="165" spans="1:207" s="284" customFormat="1">
      <c r="A165" s="177"/>
      <c r="B165" s="177"/>
      <c r="C165" s="177"/>
      <c r="D165" s="177"/>
      <c r="E165" s="177"/>
      <c r="F165" s="177"/>
      <c r="G165" s="177"/>
      <c r="H165" s="177"/>
      <c r="I165" s="177"/>
      <c r="J165" s="177"/>
      <c r="K165" s="177"/>
    </row>
    <row r="166" spans="1:207" s="284" customFormat="1">
      <c r="A166" s="177"/>
      <c r="B166" s="177"/>
      <c r="C166" s="177"/>
      <c r="D166" s="177"/>
      <c r="E166" s="177"/>
      <c r="F166" s="177"/>
      <c r="G166" s="177"/>
      <c r="H166" s="177"/>
      <c r="I166" s="177"/>
      <c r="J166" s="177"/>
      <c r="K166" s="177"/>
    </row>
    <row r="167" spans="1:207" s="284" customFormat="1">
      <c r="A167" s="177"/>
      <c r="B167" s="177"/>
      <c r="C167" s="177"/>
      <c r="D167" s="177"/>
      <c r="E167" s="177"/>
      <c r="F167" s="177"/>
      <c r="G167" s="177"/>
      <c r="H167" s="177"/>
      <c r="I167" s="177"/>
      <c r="J167" s="177"/>
      <c r="K167" s="177"/>
      <c r="L167" s="177"/>
    </row>
    <row r="168" spans="1:207" s="284" customFormat="1">
      <c r="A168" s="177"/>
      <c r="B168" s="177"/>
      <c r="C168" s="177"/>
      <c r="D168" s="177"/>
      <c r="E168" s="177"/>
      <c r="F168" s="177"/>
      <c r="G168" s="177"/>
      <c r="H168" s="177"/>
      <c r="I168" s="177"/>
      <c r="J168" s="177"/>
      <c r="K168" s="177"/>
      <c r="L168" s="177"/>
      <c r="GP168" s="177"/>
      <c r="GQ168" s="177"/>
      <c r="GR168" s="177"/>
      <c r="GS168" s="177"/>
      <c r="GT168" s="177"/>
      <c r="GU168" s="177"/>
      <c r="GV168" s="177"/>
      <c r="GW168" s="177"/>
      <c r="GX168" s="178"/>
      <c r="GY168" s="178"/>
    </row>
    <row r="169" spans="1:207" s="284" customFormat="1">
      <c r="A169" s="177"/>
      <c r="B169" s="177"/>
      <c r="C169" s="177"/>
      <c r="D169" s="177"/>
      <c r="E169" s="177"/>
      <c r="F169" s="177"/>
      <c r="G169" s="177"/>
      <c r="H169" s="177"/>
      <c r="I169" s="177"/>
      <c r="J169" s="177"/>
      <c r="K169" s="177"/>
      <c r="L169" s="177"/>
      <c r="GP169" s="177"/>
      <c r="GQ169" s="177"/>
      <c r="GR169" s="177"/>
      <c r="GS169" s="177"/>
      <c r="GT169" s="177"/>
      <c r="GU169" s="177"/>
      <c r="GV169" s="177"/>
      <c r="GW169" s="177"/>
      <c r="GX169" s="178"/>
      <c r="GY169" s="178"/>
    </row>
    <row r="170" spans="1:207" s="284" customFormat="1">
      <c r="A170" s="177"/>
      <c r="B170" s="177"/>
      <c r="C170" s="177"/>
      <c r="D170" s="177"/>
      <c r="E170" s="177"/>
      <c r="F170" s="177"/>
      <c r="G170" s="177"/>
      <c r="H170" s="177"/>
      <c r="I170" s="177"/>
      <c r="J170" s="177"/>
      <c r="K170" s="177"/>
      <c r="L170" s="177"/>
      <c r="GP170" s="177"/>
      <c r="GQ170" s="177"/>
      <c r="GR170" s="177"/>
      <c r="GS170" s="177"/>
      <c r="GT170" s="177"/>
      <c r="GU170" s="177"/>
      <c r="GV170" s="177"/>
      <c r="GW170" s="177"/>
      <c r="GX170" s="178"/>
      <c r="GY170" s="178"/>
    </row>
    <row r="171" spans="1:207" s="284" customFormat="1">
      <c r="A171" s="285"/>
      <c r="B171" s="177"/>
      <c r="C171" s="177"/>
      <c r="D171" s="177"/>
      <c r="E171" s="177"/>
      <c r="F171" s="177"/>
      <c r="G171" s="177"/>
      <c r="H171" s="177"/>
      <c r="I171" s="177"/>
      <c r="J171" s="177"/>
      <c r="K171" s="177"/>
      <c r="L171" s="177"/>
      <c r="GP171" s="177"/>
      <c r="GQ171" s="177"/>
      <c r="GR171" s="177"/>
      <c r="GS171" s="177"/>
      <c r="GT171" s="177"/>
      <c r="GU171" s="177"/>
      <c r="GV171" s="177"/>
      <c r="GW171" s="177"/>
      <c r="GX171" s="178"/>
      <c r="GY171" s="178"/>
    </row>
    <row r="172" spans="1:207" s="284" customFormat="1">
      <c r="A172" s="285"/>
      <c r="B172" s="177"/>
      <c r="C172" s="177"/>
      <c r="D172" s="177"/>
      <c r="E172" s="177"/>
      <c r="F172" s="177"/>
      <c r="G172" s="177"/>
      <c r="H172" s="177"/>
      <c r="I172" s="177"/>
      <c r="J172" s="177"/>
      <c r="K172" s="177"/>
      <c r="L172" s="177"/>
      <c r="GP172" s="177"/>
      <c r="GQ172" s="177"/>
      <c r="GR172" s="177"/>
      <c r="GS172" s="177"/>
      <c r="GT172" s="177"/>
      <c r="GU172" s="177"/>
      <c r="GV172" s="177"/>
      <c r="GW172" s="177"/>
      <c r="GX172" s="178"/>
      <c r="GY172" s="178"/>
    </row>
    <row r="173" spans="1:207" s="284" customFormat="1">
      <c r="A173" s="285"/>
      <c r="B173" s="177"/>
      <c r="C173" s="177"/>
      <c r="D173" s="177"/>
      <c r="E173" s="177"/>
      <c r="F173" s="177"/>
      <c r="G173" s="177"/>
      <c r="H173" s="177"/>
      <c r="I173" s="177"/>
      <c r="J173" s="177"/>
      <c r="K173" s="177"/>
      <c r="L173" s="177"/>
      <c r="GP173" s="177"/>
      <c r="GQ173" s="177"/>
      <c r="GR173" s="177"/>
      <c r="GS173" s="177"/>
      <c r="GT173" s="177"/>
      <c r="GU173" s="177"/>
      <c r="GV173" s="177"/>
      <c r="GW173" s="177"/>
      <c r="GX173" s="178"/>
      <c r="GY173" s="178"/>
    </row>
    <row r="174" spans="1:207" s="284" customFormat="1">
      <c r="A174" s="285"/>
      <c r="B174" s="177"/>
      <c r="C174" s="177"/>
      <c r="D174" s="177"/>
      <c r="E174" s="177"/>
      <c r="F174" s="177"/>
      <c r="G174" s="177"/>
      <c r="H174" s="177"/>
      <c r="I174" s="177"/>
      <c r="J174" s="177"/>
      <c r="K174" s="177"/>
      <c r="L174" s="177"/>
      <c r="GP174" s="177"/>
      <c r="GQ174" s="177"/>
      <c r="GR174" s="177"/>
      <c r="GS174" s="177"/>
      <c r="GT174" s="177"/>
      <c r="GU174" s="177"/>
      <c r="GV174" s="177"/>
      <c r="GW174" s="177"/>
      <c r="GX174" s="178"/>
      <c r="GY174" s="178"/>
    </row>
    <row r="175" spans="1:207" s="284" customFormat="1">
      <c r="A175" s="285"/>
      <c r="B175" s="177"/>
      <c r="C175" s="177"/>
      <c r="D175" s="177"/>
      <c r="E175" s="177"/>
      <c r="F175" s="177"/>
      <c r="G175" s="177"/>
      <c r="H175" s="177"/>
      <c r="I175" s="177"/>
      <c r="J175" s="177"/>
      <c r="K175" s="177"/>
      <c r="L175" s="177"/>
      <c r="GP175" s="177"/>
      <c r="GQ175" s="177"/>
      <c r="GR175" s="177"/>
      <c r="GS175" s="177"/>
      <c r="GT175" s="177"/>
      <c r="GU175" s="177"/>
      <c r="GV175" s="177"/>
      <c r="GW175" s="177"/>
      <c r="GX175" s="178"/>
      <c r="GY175" s="178"/>
    </row>
    <row r="176" spans="1:207" s="284" customFormat="1">
      <c r="A176" s="177"/>
      <c r="B176" s="177"/>
      <c r="C176" s="177"/>
      <c r="D176" s="177"/>
      <c r="E176" s="177"/>
      <c r="F176" s="177"/>
      <c r="G176" s="177"/>
      <c r="H176" s="177"/>
      <c r="I176" s="177"/>
      <c r="J176" s="177"/>
      <c r="K176" s="177"/>
      <c r="L176" s="177"/>
      <c r="GP176" s="177"/>
      <c r="GQ176" s="177"/>
      <c r="GR176" s="177"/>
      <c r="GS176" s="177"/>
      <c r="GT176" s="177"/>
      <c r="GU176" s="177"/>
      <c r="GV176" s="177"/>
      <c r="GW176" s="177"/>
      <c r="GX176" s="178"/>
      <c r="GY176" s="178"/>
    </row>
    <row r="177" spans="1:18" s="284" customFormat="1">
      <c r="A177" s="177"/>
      <c r="B177" s="177"/>
      <c r="C177" s="177"/>
      <c r="D177" s="177"/>
      <c r="E177" s="177"/>
      <c r="F177" s="177"/>
      <c r="G177" s="177"/>
      <c r="H177" s="177"/>
      <c r="I177" s="177"/>
      <c r="J177" s="177"/>
      <c r="K177" s="177"/>
    </row>
    <row r="178" spans="1:18">
      <c r="L178" s="284"/>
      <c r="M178" s="284"/>
      <c r="N178" s="284"/>
      <c r="O178" s="284"/>
      <c r="P178" s="284"/>
      <c r="Q178" s="284"/>
      <c r="R178" s="284"/>
    </row>
    <row r="197" spans="2:10" ht="12.75" hidden="1" customHeight="1"/>
    <row r="198" spans="2:10" ht="12.75" hidden="1" customHeight="1"/>
    <row r="199" spans="2:10" ht="12.75" hidden="1" customHeight="1"/>
    <row r="200" spans="2:10" ht="12.75" hidden="1" customHeight="1"/>
    <row r="201" spans="2:10" ht="12.75" hidden="1" customHeight="1"/>
    <row r="202" spans="2:10" ht="12.75" hidden="1" customHeight="1"/>
    <row r="203" spans="2:10" ht="12.75" hidden="1" customHeight="1"/>
    <row r="204" spans="2:10" ht="12.75" hidden="1" customHeight="1">
      <c r="B204" s="640"/>
      <c r="C204" s="640"/>
      <c r="D204" s="640"/>
      <c r="E204" s="640"/>
      <c r="F204" s="640"/>
      <c r="G204" s="651"/>
      <c r="H204" s="653"/>
      <c r="I204" s="652"/>
      <c r="J204" s="652"/>
    </row>
    <row r="205" spans="2:10" ht="12.75" hidden="1" customHeight="1">
      <c r="B205" s="640"/>
      <c r="C205" s="640"/>
      <c r="D205" s="640"/>
      <c r="E205" s="640"/>
      <c r="F205" s="640"/>
      <c r="G205" s="651"/>
      <c r="H205" s="653"/>
      <c r="I205" s="652"/>
      <c r="J205" s="652"/>
    </row>
    <row r="206" spans="2:10" ht="12.75" hidden="1" customHeight="1">
      <c r="B206" s="640"/>
      <c r="C206" s="640"/>
      <c r="D206" s="640"/>
      <c r="E206" s="640"/>
      <c r="F206" s="640"/>
      <c r="G206" s="651"/>
      <c r="H206" s="653"/>
      <c r="I206" s="652"/>
      <c r="J206" s="652"/>
    </row>
    <row r="207" spans="2:10" ht="12.75" hidden="1" customHeight="1">
      <c r="B207" s="640"/>
      <c r="C207" s="640"/>
      <c r="D207" s="640"/>
      <c r="E207" s="640"/>
      <c r="F207" s="640"/>
      <c r="G207" s="651"/>
      <c r="H207" s="653"/>
      <c r="I207" s="652"/>
      <c r="J207" s="652"/>
    </row>
    <row r="208" spans="2:10" ht="12.75" hidden="1" customHeight="1">
      <c r="B208" s="640"/>
      <c r="C208" s="640"/>
      <c r="D208" s="640"/>
      <c r="E208" s="640"/>
      <c r="F208" s="640"/>
      <c r="G208" s="651"/>
      <c r="H208" s="653"/>
      <c r="I208" s="652"/>
      <c r="J208" s="652"/>
    </row>
    <row r="209" spans="2:10" ht="12.75" hidden="1" customHeight="1">
      <c r="B209" s="640"/>
      <c r="C209" s="640"/>
      <c r="D209" s="640"/>
      <c r="E209" s="640"/>
      <c r="F209" s="640"/>
      <c r="G209" s="651"/>
      <c r="H209" s="653"/>
      <c r="I209" s="652"/>
      <c r="J209" s="652"/>
    </row>
    <row r="210" spans="2:10" ht="12.75" hidden="1" customHeight="1">
      <c r="B210" s="640"/>
      <c r="C210" s="640"/>
      <c r="D210" s="640"/>
      <c r="E210" s="640"/>
      <c r="F210" s="640"/>
      <c r="G210" s="651"/>
      <c r="H210" s="653"/>
      <c r="I210" s="652"/>
      <c r="J210" s="652"/>
    </row>
    <row r="211" spans="2:10" ht="12.75" hidden="1" customHeight="1">
      <c r="B211" s="640"/>
      <c r="C211" s="640"/>
      <c r="D211" s="640"/>
      <c r="E211" s="640"/>
      <c r="F211" s="640"/>
      <c r="G211" s="651"/>
      <c r="H211" s="653"/>
      <c r="I211" s="652"/>
      <c r="J211" s="652"/>
    </row>
    <row r="212" spans="2:10" ht="12.75" hidden="1" customHeight="1">
      <c r="B212" s="640"/>
      <c r="C212" s="640"/>
      <c r="D212" s="640"/>
      <c r="E212" s="640"/>
      <c r="F212" s="640"/>
      <c r="G212" s="651"/>
      <c r="H212" s="653"/>
      <c r="I212" s="652"/>
      <c r="J212" s="652"/>
    </row>
    <row r="213" spans="2:10" ht="12.75" hidden="1" customHeight="1">
      <c r="B213" s="640"/>
      <c r="C213" s="640"/>
      <c r="D213" s="640"/>
      <c r="E213" s="640"/>
      <c r="F213" s="640"/>
      <c r="G213" s="651"/>
      <c r="H213" s="653"/>
      <c r="I213" s="652"/>
      <c r="J213" s="652"/>
    </row>
    <row r="214" spans="2:10" ht="12.75" hidden="1" customHeight="1">
      <c r="B214" s="640"/>
      <c r="C214" s="640"/>
      <c r="D214" s="640"/>
      <c r="E214" s="640"/>
      <c r="F214" s="640"/>
      <c r="G214" s="640"/>
      <c r="H214" s="640"/>
      <c r="I214" s="640"/>
      <c r="J214" s="652"/>
    </row>
    <row r="215" spans="2:10" ht="12.75" hidden="1" customHeight="1">
      <c r="B215" s="640"/>
      <c r="C215" s="640"/>
      <c r="D215" s="640"/>
      <c r="E215" s="640"/>
      <c r="F215" s="640"/>
      <c r="G215" s="640"/>
      <c r="H215" s="640"/>
      <c r="I215" s="640"/>
      <c r="J215" s="652"/>
    </row>
    <row r="216" spans="2:10" ht="12.75" hidden="1" customHeight="1">
      <c r="B216" s="640"/>
      <c r="C216" s="640"/>
      <c r="D216" s="640"/>
      <c r="E216" s="640"/>
      <c r="F216" s="640"/>
      <c r="G216" s="640"/>
      <c r="H216" s="640"/>
      <c r="I216" s="640"/>
      <c r="J216" s="640"/>
    </row>
    <row r="217" spans="2:10" ht="12.75" hidden="1" customHeight="1">
      <c r="B217" s="640"/>
      <c r="C217" s="640"/>
      <c r="D217" s="640"/>
      <c r="E217" s="640"/>
      <c r="F217" s="640"/>
      <c r="G217" s="640"/>
      <c r="H217" s="640"/>
      <c r="I217" s="640"/>
      <c r="J217" s="640"/>
    </row>
  </sheetData>
  <sheetProtection algorithmName="SHA-512" hashValue="he5SKF7ysaXOPeWz1/qwk5G0R3Y8fK+PK1PBtOMrF9jyiXeU0zUJ7XzU+hE8OzFVBC1cEft31Hy6mRLQeeoEqg==" saltValue="EZvhi1Dti2MDcezYhQ+fCA==" spinCount="100000" sheet="1" objects="1" scenarios="1" selectLockedCells="1" selectUnlockedCells="1"/>
  <mergeCells count="686">
    <mergeCell ref="FZ4:GB9"/>
    <mergeCell ref="GC4:GF4"/>
    <mergeCell ref="GC5:GF7"/>
    <mergeCell ref="GA134:GD134"/>
    <mergeCell ref="FC4:FC9"/>
    <mergeCell ref="EA4:EC9"/>
    <mergeCell ref="ED4:EG4"/>
    <mergeCell ref="ED5:EG7"/>
    <mergeCell ref="EB134:EE134"/>
    <mergeCell ref="ES134:EV134"/>
    <mergeCell ref="FI4:FK9"/>
    <mergeCell ref="FL4:FO4"/>
    <mergeCell ref="FL5:FO7"/>
    <mergeCell ref="FJ134:FM134"/>
    <mergeCell ref="FP4:FP9"/>
    <mergeCell ref="FQ4:FQ9"/>
    <mergeCell ref="FR4:FR9"/>
    <mergeCell ref="FS4:FS9"/>
    <mergeCell ref="FT4:FT9"/>
    <mergeCell ref="FU4:FU9"/>
    <mergeCell ref="FV4:FV9"/>
    <mergeCell ref="FW4:FW9"/>
    <mergeCell ref="FL8:FO9"/>
    <mergeCell ref="EH4:EH9"/>
    <mergeCell ref="CC134:CF134"/>
    <mergeCell ref="AT4:AV9"/>
    <mergeCell ref="AW4:AZ4"/>
    <mergeCell ref="AW5:AZ7"/>
    <mergeCell ref="CT134:CW134"/>
    <mergeCell ref="DJ4:DL9"/>
    <mergeCell ref="DM4:DP4"/>
    <mergeCell ref="DM5:DP7"/>
    <mergeCell ref="DK134:DN134"/>
    <mergeCell ref="DB4:DB9"/>
    <mergeCell ref="DC4:DC9"/>
    <mergeCell ref="DD4:DD9"/>
    <mergeCell ref="DE4:DE9"/>
    <mergeCell ref="DF4:DF9"/>
    <mergeCell ref="CK4:CK9"/>
    <mergeCell ref="CL4:CL9"/>
    <mergeCell ref="CM4:CM9"/>
    <mergeCell ref="CN4:CN9"/>
    <mergeCell ref="CO4:CO9"/>
    <mergeCell ref="CI4:CI9"/>
    <mergeCell ref="CJ4:CJ9"/>
    <mergeCell ref="BV4:BV9"/>
    <mergeCell ref="BW4:BW9"/>
    <mergeCell ref="CS4:CU9"/>
    <mergeCell ref="HY142:ID142"/>
    <mergeCell ref="IP142:IU142"/>
    <mergeCell ref="HY139:IB139"/>
    <mergeCell ref="HY138:IB138"/>
    <mergeCell ref="JD138:JD139"/>
    <mergeCell ref="IL138:IL139"/>
    <mergeCell ref="IM138:IM139"/>
    <mergeCell ref="IR4:IV4"/>
    <mergeCell ref="IR5:IV7"/>
    <mergeCell ref="IR8:IR9"/>
    <mergeCell ref="IS8:IV9"/>
    <mergeCell ref="IP4:IQ9"/>
    <mergeCell ref="IW4:IW9"/>
    <mergeCell ref="IX4:IX9"/>
    <mergeCell ref="IY4:IY9"/>
    <mergeCell ref="IZ4:IZ9"/>
    <mergeCell ref="JA4:JA9"/>
    <mergeCell ref="IP137:IS137"/>
    <mergeCell ref="JB4:JB9"/>
    <mergeCell ref="JC4:JC9"/>
    <mergeCell ref="JD4:JD9"/>
    <mergeCell ref="IP138:IS138"/>
    <mergeCell ref="IP136:IS136"/>
    <mergeCell ref="IP139:IS139"/>
    <mergeCell ref="HE4:HE9"/>
    <mergeCell ref="GQ4:GS9"/>
    <mergeCell ref="GT4:GW4"/>
    <mergeCell ref="GT5:GW7"/>
    <mergeCell ref="GR134:GU134"/>
    <mergeCell ref="HH4:HJ9"/>
    <mergeCell ref="HK4:HN4"/>
    <mergeCell ref="HK5:HN7"/>
    <mergeCell ref="HI134:HL134"/>
    <mergeCell ref="GZ4:GZ9"/>
    <mergeCell ref="HA4:HA9"/>
    <mergeCell ref="HB4:HB9"/>
    <mergeCell ref="HC4:HC9"/>
    <mergeCell ref="IQ2:IQ3"/>
    <mergeCell ref="IR2:IU3"/>
    <mergeCell ref="GS2:GV3"/>
    <mergeCell ref="HH2:HH3"/>
    <mergeCell ref="HI2:HI3"/>
    <mergeCell ref="HJ2:HM3"/>
    <mergeCell ref="HY2:HY3"/>
    <mergeCell ref="AC2:AC3"/>
    <mergeCell ref="AD2:AD3"/>
    <mergeCell ref="CS2:CS3"/>
    <mergeCell ref="CT2:CT3"/>
    <mergeCell ref="CU2:CX3"/>
    <mergeCell ref="DJ2:DJ3"/>
    <mergeCell ref="DK2:DK3"/>
    <mergeCell ref="BL2:BL3"/>
    <mergeCell ref="BM2:BP3"/>
    <mergeCell ref="CB2:CB3"/>
    <mergeCell ref="CC2:CC3"/>
    <mergeCell ref="CD2:CG3"/>
    <mergeCell ref="AE2:AH3"/>
    <mergeCell ref="AT2:AT3"/>
    <mergeCell ref="AU2:AU3"/>
    <mergeCell ref="AV2:AY3"/>
    <mergeCell ref="BK2:BK3"/>
    <mergeCell ref="IA2:ID3"/>
    <mergeCell ref="IP2:IP3"/>
    <mergeCell ref="DG4:DG9"/>
    <mergeCell ref="DQ4:DQ9"/>
    <mergeCell ref="DM8:DP9"/>
    <mergeCell ref="GX4:GX9"/>
    <mergeCell ref="GY4:GY9"/>
    <mergeCell ref="EC2:EF3"/>
    <mergeCell ref="ER2:ER3"/>
    <mergeCell ref="HZ2:HZ3"/>
    <mergeCell ref="FZ2:FZ3"/>
    <mergeCell ref="GA2:GA3"/>
    <mergeCell ref="GB2:GE3"/>
    <mergeCell ref="GQ2:GQ3"/>
    <mergeCell ref="GR2:GR3"/>
    <mergeCell ref="ES2:ES3"/>
    <mergeCell ref="ET2:EW3"/>
    <mergeCell ref="FI2:FI3"/>
    <mergeCell ref="FJ2:FJ3"/>
    <mergeCell ref="FK2:FN3"/>
    <mergeCell ref="DL2:DO3"/>
    <mergeCell ref="EA2:EA3"/>
    <mergeCell ref="EB2:EB3"/>
    <mergeCell ref="EK4:EK9"/>
    <mergeCell ref="CV4:CY4"/>
    <mergeCell ref="CV5:CY7"/>
    <mergeCell ref="CP4:CP9"/>
    <mergeCell ref="BK4:BM9"/>
    <mergeCell ref="BN4:BQ4"/>
    <mergeCell ref="BN5:BQ7"/>
    <mergeCell ref="CB4:CD9"/>
    <mergeCell ref="CE4:CH4"/>
    <mergeCell ref="BU4:BU9"/>
    <mergeCell ref="BR4:BR9"/>
    <mergeCell ref="BS4:BS9"/>
    <mergeCell ref="CE8:CH9"/>
    <mergeCell ref="BX4:BX9"/>
    <mergeCell ref="BY4:BY9"/>
    <mergeCell ref="BN8:BQ9"/>
    <mergeCell ref="BT4:BT9"/>
    <mergeCell ref="CV8:CY9"/>
    <mergeCell ref="CE5:CH7"/>
    <mergeCell ref="CZ4:CZ9"/>
    <mergeCell ref="DA4:DA9"/>
    <mergeCell ref="DR4:DR9"/>
    <mergeCell ref="DS4:DS9"/>
    <mergeCell ref="DT4:DT9"/>
    <mergeCell ref="DU4:DU9"/>
    <mergeCell ref="DV4:DV9"/>
    <mergeCell ref="DW4:DW9"/>
    <mergeCell ref="DX4:DX9"/>
    <mergeCell ref="E3:I3"/>
    <mergeCell ref="E4:I6"/>
    <mergeCell ref="O8:R9"/>
    <mergeCell ref="S4:S9"/>
    <mergeCell ref="T4:T9"/>
    <mergeCell ref="U4:U9"/>
    <mergeCell ref="V4:V9"/>
    <mergeCell ref="W4:W9"/>
    <mergeCell ref="X4:X9"/>
    <mergeCell ref="L2:L3"/>
    <mergeCell ref="M2:M3"/>
    <mergeCell ref="N2:Q3"/>
    <mergeCell ref="C134:F134"/>
    <mergeCell ref="L4:N9"/>
    <mergeCell ref="O4:R4"/>
    <mergeCell ref="O5:R7"/>
    <mergeCell ref="M134:P134"/>
    <mergeCell ref="AC4:AE9"/>
    <mergeCell ref="AF4:AI4"/>
    <mergeCell ref="AF5:AI7"/>
    <mergeCell ref="AD134:AG134"/>
    <mergeCell ref="Y4:Y9"/>
    <mergeCell ref="Z4:Z9"/>
    <mergeCell ref="AF8:AI9"/>
    <mergeCell ref="AJ4:AJ9"/>
    <mergeCell ref="AU134:AX134"/>
    <mergeCell ref="BL134:BO134"/>
    <mergeCell ref="AK4:AK9"/>
    <mergeCell ref="AL4:AL9"/>
    <mergeCell ref="AM4:AM9"/>
    <mergeCell ref="AN4:AN9"/>
    <mergeCell ref="AO4:AO9"/>
    <mergeCell ref="AP4:AP9"/>
    <mergeCell ref="AQ4:AQ9"/>
    <mergeCell ref="BA4:BA9"/>
    <mergeCell ref="AW8:AZ9"/>
    <mergeCell ref="BB4:BB9"/>
    <mergeCell ref="BC4:BC9"/>
    <mergeCell ref="BD4:BD9"/>
    <mergeCell ref="BE4:BE9"/>
    <mergeCell ref="BF4:BF9"/>
    <mergeCell ref="BG4:BG9"/>
    <mergeCell ref="BH4:BH9"/>
    <mergeCell ref="EI4:EI9"/>
    <mergeCell ref="ED8:EG9"/>
    <mergeCell ref="EY4:EY9"/>
    <mergeCell ref="EZ4:EZ9"/>
    <mergeCell ref="FA4:FA9"/>
    <mergeCell ref="FD4:FD9"/>
    <mergeCell ref="FE4:FE9"/>
    <mergeCell ref="FF4:FF9"/>
    <mergeCell ref="EJ4:EJ9"/>
    <mergeCell ref="ER4:ET9"/>
    <mergeCell ref="EU4:EX4"/>
    <mergeCell ref="EU5:EX7"/>
    <mergeCell ref="EL4:EL9"/>
    <mergeCell ref="EM4:EM9"/>
    <mergeCell ref="EN4:EN9"/>
    <mergeCell ref="EO4:EO9"/>
    <mergeCell ref="EU8:EX9"/>
    <mergeCell ref="FB4:FB9"/>
    <mergeCell ref="HY137:IB137"/>
    <mergeCell ref="IF4:IF9"/>
    <mergeCell ref="HR4:HR9"/>
    <mergeCell ref="HS4:HS9"/>
    <mergeCell ref="HT4:HT9"/>
    <mergeCell ref="HU4:HU9"/>
    <mergeCell ref="HY4:HZ9"/>
    <mergeCell ref="IA4:IE4"/>
    <mergeCell ref="IA5:IE7"/>
    <mergeCell ref="IA8:IA9"/>
    <mergeCell ref="IB8:IE9"/>
    <mergeCell ref="HY136:IB136"/>
    <mergeCell ref="HV4:HV9"/>
    <mergeCell ref="JI5:JM7"/>
    <mergeCell ref="JI8:JI9"/>
    <mergeCell ref="GI4:GI9"/>
    <mergeCell ref="GJ4:GJ9"/>
    <mergeCell ref="GK4:GK9"/>
    <mergeCell ref="GC8:GF9"/>
    <mergeCell ref="IK4:IK9"/>
    <mergeCell ref="IL4:IL9"/>
    <mergeCell ref="IM4:IM9"/>
    <mergeCell ref="IG4:IG9"/>
    <mergeCell ref="IH4:IH9"/>
    <mergeCell ref="II4:II9"/>
    <mergeCell ref="IJ4:IJ9"/>
    <mergeCell ref="GG4:GG9"/>
    <mergeCell ref="GH4:GH9"/>
    <mergeCell ref="HQ4:HQ9"/>
    <mergeCell ref="HK8:HN9"/>
    <mergeCell ref="GT8:GW9"/>
    <mergeCell ref="HO4:HO9"/>
    <mergeCell ref="HP4:HP9"/>
    <mergeCell ref="GL4:GL9"/>
    <mergeCell ref="GM4:GM9"/>
    <mergeCell ref="GN4:GN9"/>
    <mergeCell ref="HD4:HD9"/>
    <mergeCell ref="JN4:JN9"/>
    <mergeCell ref="JO4:JO9"/>
    <mergeCell ref="JP4:JP9"/>
    <mergeCell ref="JQ4:JQ9"/>
    <mergeCell ref="JR4:JR9"/>
    <mergeCell ref="JS4:JS9"/>
    <mergeCell ref="JT4:JT9"/>
    <mergeCell ref="JU4:JU9"/>
    <mergeCell ref="JX136:KA136"/>
    <mergeCell ref="JG2:JG3"/>
    <mergeCell ref="JH2:JH3"/>
    <mergeCell ref="JI2:JL3"/>
    <mergeCell ref="JG4:JH9"/>
    <mergeCell ref="JI4:JM4"/>
    <mergeCell ref="JG137:JJ137"/>
    <mergeCell ref="KK138:KK139"/>
    <mergeCell ref="KL138:KL139"/>
    <mergeCell ref="JX139:KA139"/>
    <mergeCell ref="JZ5:KD7"/>
    <mergeCell ref="JZ8:JZ9"/>
    <mergeCell ref="KA8:KD9"/>
    <mergeCell ref="JJ8:JM9"/>
    <mergeCell ref="JG138:JJ138"/>
    <mergeCell ref="JT138:JT139"/>
    <mergeCell ref="JU138:JU139"/>
    <mergeCell ref="JG139:JJ139"/>
    <mergeCell ref="JX2:JX3"/>
    <mergeCell ref="JY2:JY3"/>
    <mergeCell ref="JZ2:KC3"/>
    <mergeCell ref="JX4:JY9"/>
    <mergeCell ref="JZ4:KD4"/>
    <mergeCell ref="JX137:KA137"/>
    <mergeCell ref="JX138:KA138"/>
    <mergeCell ref="IM144:IM149"/>
    <mergeCell ref="IX144:IX149"/>
    <mergeCell ref="KJ144:KJ149"/>
    <mergeCell ref="KL144:KL149"/>
    <mergeCell ref="IG144:IG149"/>
    <mergeCell ref="II144:II149"/>
    <mergeCell ref="IK144:IK149"/>
    <mergeCell ref="JG136:JJ136"/>
    <mergeCell ref="IZ144:IZ149"/>
    <mergeCell ref="JB144:JB149"/>
    <mergeCell ref="JD144:JD149"/>
    <mergeCell ref="JG142:JL142"/>
    <mergeCell ref="JX142:KC142"/>
    <mergeCell ref="JC138:JC139"/>
    <mergeCell ref="JO144:JO149"/>
    <mergeCell ref="JQ144:JQ149"/>
    <mergeCell ref="JS144:JS149"/>
    <mergeCell ref="JU144:JU149"/>
    <mergeCell ref="KF144:KF149"/>
    <mergeCell ref="KH144:KH149"/>
    <mergeCell ref="KV4:KV9"/>
    <mergeCell ref="KW4:KW9"/>
    <mergeCell ref="KX4:KX9"/>
    <mergeCell ref="KW144:KW149"/>
    <mergeCell ref="KO136:KR136"/>
    <mergeCell ref="KO142:KT142"/>
    <mergeCell ref="KO137:KR137"/>
    <mergeCell ref="KO138:KR138"/>
    <mergeCell ref="KO2:KO3"/>
    <mergeCell ref="KP2:KP3"/>
    <mergeCell ref="KQ2:KT3"/>
    <mergeCell ref="KQ4:KU4"/>
    <mergeCell ref="KQ5:KU7"/>
    <mergeCell ref="KQ8:KQ9"/>
    <mergeCell ref="KR8:KU9"/>
    <mergeCell ref="KE4:KE9"/>
    <mergeCell ref="KF4:KF9"/>
    <mergeCell ref="KG4:KG9"/>
    <mergeCell ref="KH4:KH9"/>
    <mergeCell ref="KI4:KI9"/>
    <mergeCell ref="KJ4:KJ9"/>
    <mergeCell ref="KK4:KK9"/>
    <mergeCell ref="KL4:KL9"/>
    <mergeCell ref="KO4:KP9"/>
    <mergeCell ref="LF2:LF3"/>
    <mergeCell ref="LG2:LG3"/>
    <mergeCell ref="LH2:LK3"/>
    <mergeCell ref="LW2:LW3"/>
    <mergeCell ref="LX2:LX3"/>
    <mergeCell ref="LY2:MB3"/>
    <mergeCell ref="LF4:LG9"/>
    <mergeCell ref="LH4:LL4"/>
    <mergeCell ref="LM4:LM9"/>
    <mergeCell ref="LN4:LN9"/>
    <mergeCell ref="LO4:LO9"/>
    <mergeCell ref="LP4:LP9"/>
    <mergeCell ref="LQ4:LQ9"/>
    <mergeCell ref="LR4:LR9"/>
    <mergeCell ref="LH5:LL7"/>
    <mergeCell ref="LY5:MC7"/>
    <mergeCell ref="LH8:LH9"/>
    <mergeCell ref="LI8:LL9"/>
    <mergeCell ref="LT4:LT9"/>
    <mergeCell ref="LW4:LX9"/>
    <mergeCell ref="LY4:MC4"/>
    <mergeCell ref="MZ4:MZ9"/>
    <mergeCell ref="MH4:MH9"/>
    <mergeCell ref="NA4:NA9"/>
    <mergeCell ref="MN137:MQ137"/>
    <mergeCell ref="LY8:LY9"/>
    <mergeCell ref="LZ8:MC9"/>
    <mergeCell ref="LS4:LS9"/>
    <mergeCell ref="KY4:KY9"/>
    <mergeCell ref="KZ4:KZ9"/>
    <mergeCell ref="LA4:LA9"/>
    <mergeCell ref="LB4:LB9"/>
    <mergeCell ref="MD4:MD9"/>
    <mergeCell ref="ME4:ME9"/>
    <mergeCell ref="MI4:MI9"/>
    <mergeCell ref="MJ4:MJ9"/>
    <mergeCell ref="MK4:MK9"/>
    <mergeCell ref="MF4:MF9"/>
    <mergeCell ref="MG4:MG9"/>
    <mergeCell ref="LC4:LC9"/>
    <mergeCell ref="LW137:LZ137"/>
    <mergeCell ref="LF137:LI137"/>
    <mergeCell ref="MG144:MG149"/>
    <mergeCell ref="MI144:MI149"/>
    <mergeCell ref="MK144:MK149"/>
    <mergeCell ref="MJ138:MJ139"/>
    <mergeCell ref="MK138:MK139"/>
    <mergeCell ref="LF138:LI138"/>
    <mergeCell ref="LS138:LS139"/>
    <mergeCell ref="LT138:LT139"/>
    <mergeCell ref="KO139:KR139"/>
    <mergeCell ref="LF139:LI139"/>
    <mergeCell ref="LF142:LK142"/>
    <mergeCell ref="LW142:MB142"/>
    <mergeCell ref="LW138:LZ138"/>
    <mergeCell ref="LW139:LZ139"/>
    <mergeCell ref="LB138:LB139"/>
    <mergeCell ref="LC138:LC139"/>
    <mergeCell ref="KY144:KY149"/>
    <mergeCell ref="LA144:LA149"/>
    <mergeCell ref="LC144:LC149"/>
    <mergeCell ref="LN144:LN149"/>
    <mergeCell ref="LP144:LP149"/>
    <mergeCell ref="LR144:LR149"/>
    <mergeCell ref="LT144:LT149"/>
    <mergeCell ref="ME144:ME149"/>
    <mergeCell ref="MN2:MN3"/>
    <mergeCell ref="MO2:MO3"/>
    <mergeCell ref="MP2:MS3"/>
    <mergeCell ref="NE2:NE3"/>
    <mergeCell ref="NF2:NF3"/>
    <mergeCell ref="MN138:MQ138"/>
    <mergeCell ref="NA138:NA139"/>
    <mergeCell ref="NB138:NB139"/>
    <mergeCell ref="NE138:NH138"/>
    <mergeCell ref="MN4:MO9"/>
    <mergeCell ref="MP4:MT4"/>
    <mergeCell ref="MU4:MU9"/>
    <mergeCell ref="MV4:MV9"/>
    <mergeCell ref="MW4:MW9"/>
    <mergeCell ref="MP5:MT7"/>
    <mergeCell ref="NG5:NK7"/>
    <mergeCell ref="MP8:MP9"/>
    <mergeCell ref="MQ8:MT9"/>
    <mergeCell ref="NG8:NG9"/>
    <mergeCell ref="NH8:NK9"/>
    <mergeCell ref="NB4:NB9"/>
    <mergeCell ref="NE4:NF9"/>
    <mergeCell ref="MX4:MX9"/>
    <mergeCell ref="MY4:MY9"/>
    <mergeCell ref="NG2:NJ3"/>
    <mergeCell ref="NV2:NV3"/>
    <mergeCell ref="NW2:NW3"/>
    <mergeCell ref="NX2:OA3"/>
    <mergeCell ref="NG4:NK4"/>
    <mergeCell ref="NL4:NL9"/>
    <mergeCell ref="NM4:NM9"/>
    <mergeCell ref="NN4:NN9"/>
    <mergeCell ref="NO4:NO9"/>
    <mergeCell ref="NP4:NP9"/>
    <mergeCell ref="NQ4:NQ9"/>
    <mergeCell ref="NR4:NR9"/>
    <mergeCell ref="NS4:NS9"/>
    <mergeCell ref="NX5:OB7"/>
    <mergeCell ref="NX8:NX9"/>
    <mergeCell ref="NY8:OB9"/>
    <mergeCell ref="NV4:NW9"/>
    <mergeCell ref="NX4:OB4"/>
    <mergeCell ref="NV139:NY139"/>
    <mergeCell ref="MN142:MS142"/>
    <mergeCell ref="NE142:NJ142"/>
    <mergeCell ref="NV142:OA142"/>
    <mergeCell ref="NV137:NY137"/>
    <mergeCell ref="NR138:NR139"/>
    <mergeCell ref="NS138:NS139"/>
    <mergeCell ref="NV138:NY138"/>
    <mergeCell ref="MV144:MV149"/>
    <mergeCell ref="MX144:MX149"/>
    <mergeCell ref="MZ144:MZ149"/>
    <mergeCell ref="NB144:NB149"/>
    <mergeCell ref="NM144:NM149"/>
    <mergeCell ref="NO144:NO149"/>
    <mergeCell ref="NQ144:NQ149"/>
    <mergeCell ref="NS144:NS149"/>
    <mergeCell ref="NE137:NH137"/>
    <mergeCell ref="MN139:MQ139"/>
    <mergeCell ref="NE139:NH139"/>
    <mergeCell ref="OH4:OH9"/>
    <mergeCell ref="OI4:OI9"/>
    <mergeCell ref="OC4:OC9"/>
    <mergeCell ref="OD4:OD9"/>
    <mergeCell ref="OE4:OE9"/>
    <mergeCell ref="OF4:OF9"/>
    <mergeCell ref="OG4:OG9"/>
    <mergeCell ref="OD144:OD149"/>
    <mergeCell ref="OF144:OF149"/>
    <mergeCell ref="OH144:OH149"/>
    <mergeCell ref="OI138:OI139"/>
    <mergeCell ref="OJ144:OJ149"/>
    <mergeCell ref="OM2:OM3"/>
    <mergeCell ref="ON2:ON3"/>
    <mergeCell ref="OO2:OR3"/>
    <mergeCell ref="PD2:PD3"/>
    <mergeCell ref="PE2:PE3"/>
    <mergeCell ref="OM138:OP138"/>
    <mergeCell ref="OZ138:OZ139"/>
    <mergeCell ref="PA138:PA139"/>
    <mergeCell ref="PD138:PG138"/>
    <mergeCell ref="PF2:PI3"/>
    <mergeCell ref="OJ4:OJ9"/>
    <mergeCell ref="OM4:ON9"/>
    <mergeCell ref="OO4:OS4"/>
    <mergeCell ref="OT4:OT9"/>
    <mergeCell ref="OU4:OU9"/>
    <mergeCell ref="OV4:OV9"/>
    <mergeCell ref="OW4:OW9"/>
    <mergeCell ref="OX4:OX9"/>
    <mergeCell ref="OJ138:OJ139"/>
    <mergeCell ref="OM142:OR142"/>
    <mergeCell ref="PD142:PI142"/>
    <mergeCell ref="PX8:QA9"/>
    <mergeCell ref="PU4:PV9"/>
    <mergeCell ref="PW4:QA4"/>
    <mergeCell ref="PA4:PA9"/>
    <mergeCell ref="PD4:PE9"/>
    <mergeCell ref="OY4:OY9"/>
    <mergeCell ref="OZ4:OZ9"/>
    <mergeCell ref="PU2:PU3"/>
    <mergeCell ref="PV2:PV3"/>
    <mergeCell ref="PW2:PZ3"/>
    <mergeCell ref="PF4:PJ4"/>
    <mergeCell ref="PK4:PK9"/>
    <mergeCell ref="PL4:PL9"/>
    <mergeCell ref="PM4:PM9"/>
    <mergeCell ref="PN4:PN9"/>
    <mergeCell ref="PO4:PO9"/>
    <mergeCell ref="PP4:PP9"/>
    <mergeCell ref="PQ4:PQ9"/>
    <mergeCell ref="PR4:PR9"/>
    <mergeCell ref="PU142:PZ142"/>
    <mergeCell ref="OU144:OU149"/>
    <mergeCell ref="OW144:OW149"/>
    <mergeCell ref="OY144:OY149"/>
    <mergeCell ref="PA144:PA149"/>
    <mergeCell ref="PL144:PL149"/>
    <mergeCell ref="PN144:PN149"/>
    <mergeCell ref="PP144:PP149"/>
    <mergeCell ref="PR144:PR149"/>
    <mergeCell ref="QD4:QD9"/>
    <mergeCell ref="QE4:QE9"/>
    <mergeCell ref="QF4:QF9"/>
    <mergeCell ref="PQ138:PQ139"/>
    <mergeCell ref="PR138:PR139"/>
    <mergeCell ref="PU138:PX138"/>
    <mergeCell ref="QH138:QH139"/>
    <mergeCell ref="QI138:QI139"/>
    <mergeCell ref="OM139:OP139"/>
    <mergeCell ref="PD139:PG139"/>
    <mergeCell ref="PU139:PX139"/>
    <mergeCell ref="QB4:QB9"/>
    <mergeCell ref="QC4:QC9"/>
    <mergeCell ref="OM137:OP137"/>
    <mergeCell ref="PD137:PG137"/>
    <mergeCell ref="PU137:PX137"/>
    <mergeCell ref="OO5:OS7"/>
    <mergeCell ref="PF5:PJ7"/>
    <mergeCell ref="PW5:QA7"/>
    <mergeCell ref="OO8:OO9"/>
    <mergeCell ref="OP8:OS9"/>
    <mergeCell ref="PF8:PF9"/>
    <mergeCell ref="PG8:PJ9"/>
    <mergeCell ref="PW8:PW9"/>
    <mergeCell ref="QM2:QM3"/>
    <mergeCell ref="QN2:QQ3"/>
    <mergeCell ref="RC2:RC3"/>
    <mergeCell ref="RD2:RD3"/>
    <mergeCell ref="QL138:QO138"/>
    <mergeCell ref="QY138:QY139"/>
    <mergeCell ref="QZ138:QZ139"/>
    <mergeCell ref="RC138:RF138"/>
    <mergeCell ref="QI4:QI9"/>
    <mergeCell ref="QL4:QM9"/>
    <mergeCell ref="QN4:QR4"/>
    <mergeCell ref="QS4:QS9"/>
    <mergeCell ref="QT4:QT9"/>
    <mergeCell ref="QU4:QU9"/>
    <mergeCell ref="SE4:SE9"/>
    <mergeCell ref="SF4:SF9"/>
    <mergeCell ref="QN8:QN9"/>
    <mergeCell ref="QO8:QR9"/>
    <mergeCell ref="RE8:RE9"/>
    <mergeCell ref="RF8:RI9"/>
    <mergeCell ref="RV8:RV9"/>
    <mergeCell ref="RW8:RZ9"/>
    <mergeCell ref="RT4:RU9"/>
    <mergeCell ref="RV4:RZ4"/>
    <mergeCell ref="QZ4:QZ9"/>
    <mergeCell ref="RC4:RD9"/>
    <mergeCell ref="QX4:QX9"/>
    <mergeCell ref="QY4:QY9"/>
    <mergeCell ref="QV4:QV9"/>
    <mergeCell ref="QW4:QW9"/>
    <mergeCell ref="SA4:SA9"/>
    <mergeCell ref="SB4:SB9"/>
    <mergeCell ref="SC4:SC9"/>
    <mergeCell ref="SD4:SD9"/>
    <mergeCell ref="SK2:SK3"/>
    <mergeCell ref="SL2:SL3"/>
    <mergeCell ref="SM2:SP3"/>
    <mergeCell ref="SK4:SL9"/>
    <mergeCell ref="SM4:SQ4"/>
    <mergeCell ref="SK137:SN137"/>
    <mergeCell ref="SK138:SN138"/>
    <mergeCell ref="SH4:SH9"/>
    <mergeCell ref="SH138:SH139"/>
    <mergeCell ref="SK139:SN139"/>
    <mergeCell ref="SY144:SY149"/>
    <mergeCell ref="SR4:SR9"/>
    <mergeCell ref="SS4:SS9"/>
    <mergeCell ref="ST4:ST9"/>
    <mergeCell ref="SU4:SU9"/>
    <mergeCell ref="SV4:SV9"/>
    <mergeCell ref="SW4:SW9"/>
    <mergeCell ref="SX4:SX9"/>
    <mergeCell ref="SY4:SY9"/>
    <mergeCell ref="SX138:SX139"/>
    <mergeCell ref="SY138:SY139"/>
    <mergeCell ref="SS144:SS149"/>
    <mergeCell ref="SU144:SU149"/>
    <mergeCell ref="SW144:SW149"/>
    <mergeCell ref="SK142:SP142"/>
    <mergeCell ref="SM5:SQ7"/>
    <mergeCell ref="SM8:SM9"/>
    <mergeCell ref="SN8:SQ9"/>
    <mergeCell ref="SG138:SG139"/>
    <mergeCell ref="SG4:SG9"/>
    <mergeCell ref="SK136:SN136"/>
    <mergeCell ref="RT139:RW139"/>
    <mergeCell ref="QL142:QQ142"/>
    <mergeCell ref="RC142:RH142"/>
    <mergeCell ref="RT142:RY142"/>
    <mergeCell ref="QL137:QO137"/>
    <mergeCell ref="RC137:RF137"/>
    <mergeCell ref="RT137:RW137"/>
    <mergeCell ref="RP138:RP139"/>
    <mergeCell ref="RQ138:RQ139"/>
    <mergeCell ref="RT138:RW138"/>
    <mergeCell ref="RE4:RI4"/>
    <mergeCell ref="RJ4:RJ9"/>
    <mergeCell ref="RK4:RK9"/>
    <mergeCell ref="RL4:RL9"/>
    <mergeCell ref="RM4:RM9"/>
    <mergeCell ref="RN4:RN9"/>
    <mergeCell ref="RO4:RO9"/>
    <mergeCell ref="SF144:SF149"/>
    <mergeCell ref="SH144:SH149"/>
    <mergeCell ref="LF136:LI136"/>
    <mergeCell ref="LW136:LZ136"/>
    <mergeCell ref="MN136:MQ136"/>
    <mergeCell ref="NE136:NH136"/>
    <mergeCell ref="NV136:NY136"/>
    <mergeCell ref="OM136:OP136"/>
    <mergeCell ref="PD136:PG136"/>
    <mergeCell ref="PU136:PX136"/>
    <mergeCell ref="QL136:QO136"/>
    <mergeCell ref="QT144:QT149"/>
    <mergeCell ref="QV144:QV149"/>
    <mergeCell ref="QX144:QX149"/>
    <mergeCell ref="QZ144:QZ149"/>
    <mergeCell ref="RK144:RK149"/>
    <mergeCell ref="RM144:RM149"/>
    <mergeCell ref="RO144:RO149"/>
    <mergeCell ref="RQ144:RQ149"/>
    <mergeCell ref="QL139:QO139"/>
    <mergeCell ref="RC139:RF139"/>
    <mergeCell ref="RC136:RF136"/>
    <mergeCell ref="RT136:RW136"/>
    <mergeCell ref="QC144:QC149"/>
    <mergeCell ref="FT136:FV136"/>
    <mergeCell ref="GK136:GM136"/>
    <mergeCell ref="HB136:HD136"/>
    <mergeCell ref="HS136:HU136"/>
    <mergeCell ref="B3:D9"/>
    <mergeCell ref="E7:E9"/>
    <mergeCell ref="F7:I9"/>
    <mergeCell ref="SB144:SB149"/>
    <mergeCell ref="SD144:SD149"/>
    <mergeCell ref="RE2:RH3"/>
    <mergeCell ref="RT2:RT3"/>
    <mergeCell ref="RU2:RU3"/>
    <mergeCell ref="RV2:RY3"/>
    <mergeCell ref="RP4:RP9"/>
    <mergeCell ref="RQ4:RQ9"/>
    <mergeCell ref="RV5:RZ7"/>
    <mergeCell ref="QG4:QG9"/>
    <mergeCell ref="QH4:QH9"/>
    <mergeCell ref="QN5:QR7"/>
    <mergeCell ref="RE5:RI7"/>
    <mergeCell ref="QE144:QE149"/>
    <mergeCell ref="QG144:QG149"/>
    <mergeCell ref="QI144:QI149"/>
    <mergeCell ref="QL2:QL3"/>
    <mergeCell ref="W136:Y136"/>
    <mergeCell ref="AN136:AP136"/>
    <mergeCell ref="BE136:BG136"/>
    <mergeCell ref="BV136:BX136"/>
    <mergeCell ref="CM136:CO136"/>
    <mergeCell ref="DD136:DF136"/>
    <mergeCell ref="DU136:DW136"/>
    <mergeCell ref="EL136:EN136"/>
    <mergeCell ref="FC136:FE136"/>
  </mergeCells>
  <conditionalFormatting sqref="T12:X133">
    <cfRule type="cellIs" dxfId="92" priority="2943" operator="equal">
      <formula>0</formula>
    </cfRule>
    <cfRule type="cellIs" dxfId="91" priority="2944" operator="equal">
      <formula>1</formula>
    </cfRule>
  </conditionalFormatting>
  <conditionalFormatting sqref="IF12:IK12">
    <cfRule type="cellIs" dxfId="90" priority="297" operator="equal">
      <formula>0</formula>
    </cfRule>
    <cfRule type="cellIs" dxfId="89" priority="298" operator="equal">
      <formula>1</formula>
    </cfRule>
  </conditionalFormatting>
  <conditionalFormatting sqref="IW12:JB12">
    <cfRule type="cellIs" dxfId="88" priority="295" operator="equal">
      <formula>0</formula>
    </cfRule>
    <cfRule type="cellIs" dxfId="87" priority="296" operator="equal">
      <formula>1</formula>
    </cfRule>
  </conditionalFormatting>
  <conditionalFormatting sqref="JN12:JS12">
    <cfRule type="cellIs" dxfId="86" priority="293" operator="equal">
      <formula>0</formula>
    </cfRule>
    <cfRule type="cellIs" dxfId="85" priority="294" operator="equal">
      <formula>1</formula>
    </cfRule>
  </conditionalFormatting>
  <conditionalFormatting sqref="KE12:KJ12">
    <cfRule type="cellIs" dxfId="84" priority="291" operator="equal">
      <formula>0</formula>
    </cfRule>
    <cfRule type="cellIs" dxfId="83" priority="292" operator="equal">
      <formula>1</formula>
    </cfRule>
  </conditionalFormatting>
  <conditionalFormatting sqref="KV12:LA12">
    <cfRule type="cellIs" dxfId="82" priority="289" operator="equal">
      <formula>0</formula>
    </cfRule>
    <cfRule type="cellIs" dxfId="81" priority="290" operator="equal">
      <formula>1</formula>
    </cfRule>
  </conditionalFormatting>
  <conditionalFormatting sqref="LM12:LR12">
    <cfRule type="cellIs" dxfId="80" priority="287" operator="equal">
      <formula>0</formula>
    </cfRule>
    <cfRule type="cellIs" dxfId="79" priority="288" operator="equal">
      <formula>1</formula>
    </cfRule>
  </conditionalFormatting>
  <conditionalFormatting sqref="MD12:MI12">
    <cfRule type="cellIs" dxfId="78" priority="285" operator="equal">
      <formula>0</formula>
    </cfRule>
    <cfRule type="cellIs" dxfId="77" priority="286" operator="equal">
      <formula>1</formula>
    </cfRule>
  </conditionalFormatting>
  <conditionalFormatting sqref="MU12:MZ12">
    <cfRule type="cellIs" dxfId="76" priority="283" operator="equal">
      <formula>0</formula>
    </cfRule>
    <cfRule type="cellIs" dxfId="75" priority="284" operator="equal">
      <formula>1</formula>
    </cfRule>
  </conditionalFormatting>
  <conditionalFormatting sqref="NL12:NQ12">
    <cfRule type="cellIs" dxfId="74" priority="281" operator="equal">
      <formula>0</formula>
    </cfRule>
    <cfRule type="cellIs" dxfId="73" priority="282" operator="equal">
      <formula>1</formula>
    </cfRule>
  </conditionalFormatting>
  <conditionalFormatting sqref="OC12:OH12">
    <cfRule type="cellIs" dxfId="72" priority="279" operator="equal">
      <formula>0</formula>
    </cfRule>
    <cfRule type="cellIs" dxfId="71" priority="280" operator="equal">
      <formula>1</formula>
    </cfRule>
  </conditionalFormatting>
  <conditionalFormatting sqref="OT12:OY12">
    <cfRule type="cellIs" dxfId="70" priority="277" operator="equal">
      <formula>0</formula>
    </cfRule>
    <cfRule type="cellIs" dxfId="69" priority="278" operator="equal">
      <formula>1</formula>
    </cfRule>
  </conditionalFormatting>
  <conditionalFormatting sqref="PK12:PP12">
    <cfRule type="cellIs" dxfId="68" priority="275" operator="equal">
      <formula>0</formula>
    </cfRule>
    <cfRule type="cellIs" dxfId="67" priority="276" operator="equal">
      <formula>1</formula>
    </cfRule>
  </conditionalFormatting>
  <conditionalFormatting sqref="QB12:QG12">
    <cfRule type="cellIs" dxfId="66" priority="273" operator="equal">
      <formula>0</formula>
    </cfRule>
    <cfRule type="cellIs" dxfId="65" priority="274" operator="equal">
      <formula>1</formula>
    </cfRule>
  </conditionalFormatting>
  <conditionalFormatting sqref="QS12:QX12">
    <cfRule type="cellIs" dxfId="64" priority="271" operator="equal">
      <formula>0</formula>
    </cfRule>
    <cfRule type="cellIs" dxfId="63" priority="272" operator="equal">
      <formula>1</formula>
    </cfRule>
  </conditionalFormatting>
  <conditionalFormatting sqref="RJ12:RO12">
    <cfRule type="cellIs" dxfId="62" priority="269" operator="equal">
      <formula>0</formula>
    </cfRule>
    <cfRule type="cellIs" dxfId="61" priority="270" operator="equal">
      <formula>1</formula>
    </cfRule>
  </conditionalFormatting>
  <conditionalFormatting sqref="SA12:SF12">
    <cfRule type="cellIs" dxfId="60" priority="267" operator="equal">
      <formula>0</formula>
    </cfRule>
    <cfRule type="cellIs" dxfId="59" priority="268" operator="equal">
      <formula>1</formula>
    </cfRule>
  </conditionalFormatting>
  <conditionalFormatting sqref="SR12:SW12">
    <cfRule type="cellIs" dxfId="58" priority="265" operator="equal">
      <formula>0</formula>
    </cfRule>
    <cfRule type="cellIs" dxfId="57" priority="266" operator="equal">
      <formula>1</formula>
    </cfRule>
  </conditionalFormatting>
  <conditionalFormatting sqref="SS13:SW135">
    <cfRule type="cellIs" dxfId="56" priority="205" operator="equal">
      <formula>0</formula>
    </cfRule>
    <cfRule type="cellIs" dxfId="55" priority="206" operator="equal">
      <formula>1</formula>
    </cfRule>
  </conditionalFormatting>
  <conditionalFormatting sqref="FQ12:FU133">
    <cfRule type="cellIs" dxfId="54" priority="183" operator="equal">
      <formula>0</formula>
    </cfRule>
    <cfRule type="cellIs" dxfId="53" priority="184" operator="equal">
      <formula>1</formula>
    </cfRule>
  </conditionalFormatting>
  <conditionalFormatting sqref="DA12:DE133">
    <cfRule type="cellIs" dxfId="52" priority="191" operator="equal">
      <formula>0</formula>
    </cfRule>
    <cfRule type="cellIs" dxfId="51" priority="192" operator="equal">
      <formula>1</formula>
    </cfRule>
  </conditionalFormatting>
  <conditionalFormatting sqref="AK12:AO133">
    <cfRule type="cellIs" dxfId="50" priority="199" operator="equal">
      <formula>0</formula>
    </cfRule>
    <cfRule type="cellIs" dxfId="49" priority="200" operator="equal">
      <formula>1</formula>
    </cfRule>
  </conditionalFormatting>
  <conditionalFormatting sqref="SB13:SF135">
    <cfRule type="cellIs" dxfId="48" priority="207" operator="equal">
      <formula>0</formula>
    </cfRule>
    <cfRule type="cellIs" dxfId="47" priority="208" operator="equal">
      <formula>1</formula>
    </cfRule>
  </conditionalFormatting>
  <conditionalFormatting sqref="PL13:PP135">
    <cfRule type="cellIs" dxfId="46" priority="215" operator="equal">
      <formula>0</formula>
    </cfRule>
    <cfRule type="cellIs" dxfId="45" priority="216" operator="equal">
      <formula>1</formula>
    </cfRule>
  </conditionalFormatting>
  <conditionalFormatting sqref="MV13:MZ135">
    <cfRule type="cellIs" dxfId="44" priority="223" operator="equal">
      <formula>0</formula>
    </cfRule>
    <cfRule type="cellIs" dxfId="43" priority="224" operator="equal">
      <formula>1</formula>
    </cfRule>
  </conditionalFormatting>
  <conditionalFormatting sqref="IG13:IK135">
    <cfRule type="cellIs" dxfId="42" priority="231" operator="equal">
      <formula>0</formula>
    </cfRule>
    <cfRule type="cellIs" dxfId="41" priority="232" operator="equal">
      <formula>1</formula>
    </cfRule>
  </conditionalFormatting>
  <conditionalFormatting sqref="IX13:JB135">
    <cfRule type="cellIs" dxfId="40" priority="229" operator="equal">
      <formula>0</formula>
    </cfRule>
    <cfRule type="cellIs" dxfId="39" priority="230" operator="equal">
      <formula>1</formula>
    </cfRule>
  </conditionalFormatting>
  <conditionalFormatting sqref="LN13:LR135 KW13:LA135 KF13:KJ135 JO13:JS135">
    <cfRule type="cellIs" dxfId="38" priority="227" operator="equal">
      <formula>0</formula>
    </cfRule>
    <cfRule type="cellIs" dxfId="37" priority="228" operator="equal">
      <formula>1</formula>
    </cfRule>
  </conditionalFormatting>
  <conditionalFormatting sqref="ME13:MI135">
    <cfRule type="cellIs" dxfId="36" priority="225" operator="equal">
      <formula>0</formula>
    </cfRule>
    <cfRule type="cellIs" dxfId="35" priority="226" operator="equal">
      <formula>1</formula>
    </cfRule>
  </conditionalFormatting>
  <conditionalFormatting sqref="NM13:NQ135">
    <cfRule type="cellIs" dxfId="34" priority="221" operator="equal">
      <formula>0</formula>
    </cfRule>
    <cfRule type="cellIs" dxfId="33" priority="222" operator="equal">
      <formula>1</formula>
    </cfRule>
  </conditionalFormatting>
  <conditionalFormatting sqref="OD13:OH135">
    <cfRule type="cellIs" dxfId="32" priority="219" operator="equal">
      <formula>0</formula>
    </cfRule>
    <cfRule type="cellIs" dxfId="31" priority="220" operator="equal">
      <formula>1</formula>
    </cfRule>
  </conditionalFormatting>
  <conditionalFormatting sqref="OU13:OY135">
    <cfRule type="cellIs" dxfId="30" priority="217" operator="equal">
      <formula>0</formula>
    </cfRule>
    <cfRule type="cellIs" dxfId="29" priority="218" operator="equal">
      <formula>1</formula>
    </cfRule>
  </conditionalFormatting>
  <conditionalFormatting sqref="QC13:QG135">
    <cfRule type="cellIs" dxfId="28" priority="213" operator="equal">
      <formula>0</formula>
    </cfRule>
    <cfRule type="cellIs" dxfId="27" priority="214" operator="equal">
      <formula>1</formula>
    </cfRule>
  </conditionalFormatting>
  <conditionalFormatting sqref="QT13:QX135">
    <cfRule type="cellIs" dxfId="26" priority="211" operator="equal">
      <formula>0</formula>
    </cfRule>
    <cfRule type="cellIs" dxfId="25" priority="212" operator="equal">
      <formula>1</formula>
    </cfRule>
  </conditionalFormatting>
  <conditionalFormatting sqref="RK13:RO135">
    <cfRule type="cellIs" dxfId="24" priority="209" operator="equal">
      <formula>0</formula>
    </cfRule>
    <cfRule type="cellIs" dxfId="23" priority="210" operator="equal">
      <formula>1</formula>
    </cfRule>
  </conditionalFormatting>
  <conditionalFormatting sqref="BB12:BF133">
    <cfRule type="cellIs" dxfId="22" priority="197" operator="equal">
      <formula>0</formula>
    </cfRule>
    <cfRule type="cellIs" dxfId="21" priority="198" operator="equal">
      <formula>1</formula>
    </cfRule>
  </conditionalFormatting>
  <conditionalFormatting sqref="BS12:BW133">
    <cfRule type="cellIs" dxfId="20" priority="195" operator="equal">
      <formula>0</formula>
    </cfRule>
    <cfRule type="cellIs" dxfId="19" priority="196" operator="equal">
      <formula>1</formula>
    </cfRule>
  </conditionalFormatting>
  <conditionalFormatting sqref="CJ12:CN133">
    <cfRule type="cellIs" dxfId="18" priority="193" operator="equal">
      <formula>0</formula>
    </cfRule>
    <cfRule type="cellIs" dxfId="17" priority="194" operator="equal">
      <formula>1</formula>
    </cfRule>
  </conditionalFormatting>
  <conditionalFormatting sqref="DR12:DV133">
    <cfRule type="cellIs" dxfId="16" priority="189" operator="equal">
      <formula>0</formula>
    </cfRule>
    <cfRule type="cellIs" dxfId="15" priority="190" operator="equal">
      <formula>1</formula>
    </cfRule>
  </conditionalFormatting>
  <conditionalFormatting sqref="EI12:EM133">
    <cfRule type="cellIs" dxfId="14" priority="187" operator="equal">
      <formula>0</formula>
    </cfRule>
    <cfRule type="cellIs" dxfId="13" priority="188" operator="equal">
      <formula>1</formula>
    </cfRule>
  </conditionalFormatting>
  <conditionalFormatting sqref="EZ12:FD133">
    <cfRule type="cellIs" dxfId="12" priority="185" operator="equal">
      <formula>0</formula>
    </cfRule>
    <cfRule type="cellIs" dxfId="11" priority="186" operator="equal">
      <formula>1</formula>
    </cfRule>
  </conditionalFormatting>
  <conditionalFormatting sqref="GH12:GL133">
    <cfRule type="cellIs" dxfId="10" priority="181" operator="equal">
      <formula>0</formula>
    </cfRule>
    <cfRule type="cellIs" dxfId="9" priority="182" operator="equal">
      <formula>1</formula>
    </cfRule>
  </conditionalFormatting>
  <conditionalFormatting sqref="GY12:HC133">
    <cfRule type="cellIs" dxfId="8" priority="179" operator="equal">
      <formula>0</formula>
    </cfRule>
    <cfRule type="cellIs" dxfId="7" priority="180" operator="equal">
      <formula>1</formula>
    </cfRule>
  </conditionalFormatting>
  <conditionalFormatting sqref="HP12:HT133">
    <cfRule type="cellIs" dxfId="6" priority="177" operator="equal">
      <formula>0</formula>
    </cfRule>
    <cfRule type="cellIs" dxfId="5" priority="178" operator="equal">
      <formula>1</formula>
    </cfRule>
  </conditionalFormatting>
  <hyperlinks>
    <hyperlink ref="C12" location="APU!B5" display="APU!B5" xr:uid="{00000000-0004-0000-0600-000000000000}"/>
    <hyperlink ref="C13" location="APU!B31" display="APU!B31" xr:uid="{00000000-0004-0000-0600-000001000000}"/>
    <hyperlink ref="C24" location="APU!B83" display="APU!B83" xr:uid="{00000000-0004-0000-0600-000002000000}"/>
    <hyperlink ref="C25" location="APU!B109" display="APU!B109" xr:uid="{00000000-0004-0000-0600-000003000000}"/>
    <hyperlink ref="C26" location="APU!B135" display="APU!B135" xr:uid="{00000000-0004-0000-0600-000004000000}"/>
    <hyperlink ref="C36" location="APU!B161" display="APU!B161" xr:uid="{00000000-0004-0000-0600-000005000000}"/>
    <hyperlink ref="C37" location="APU!B190" display="APU!B190" xr:uid="{00000000-0004-0000-0600-000006000000}"/>
    <hyperlink ref="C38" location="APU!B216" display="APU!B216" xr:uid="{00000000-0004-0000-0600-000007000000}"/>
    <hyperlink ref="C39" location="APU!B243" display="APU!B243" xr:uid="{00000000-0004-0000-0600-000008000000}"/>
    <hyperlink ref="C40" location="APU!B270" display="APU!B270" xr:uid="{00000000-0004-0000-0600-000009000000}"/>
    <hyperlink ref="C27" location="APU!B187" display="APU!B187" xr:uid="{00000000-0004-0000-0600-00000A000000}"/>
    <hyperlink ref="C50" location="A.P.U.!B187" display="1.9" xr:uid="{00000000-0004-0000-0600-00000B000000}"/>
    <hyperlink ref="C30" location="APU!B83" display="APU!B83" xr:uid="{00000000-0004-0000-0600-00000C000000}"/>
    <hyperlink ref="C31" location="APU!B109" display="APU!B109" xr:uid="{00000000-0004-0000-0600-00000D000000}"/>
    <hyperlink ref="C32" location="APU!B135" display="APU!B135" xr:uid="{00000000-0004-0000-0600-00000E000000}"/>
    <hyperlink ref="M12" location="APU!B5" display="APU!B5" xr:uid="{F94971C6-AFA4-4D38-990F-1ACD46EA6237}"/>
    <hyperlink ref="M13" location="APU!B31" display="APU!B31" xr:uid="{8762FB9A-C983-441F-B1A9-C2F3AD4A2D9C}"/>
    <hyperlink ref="M24" location="APU!B83" display="APU!B83" xr:uid="{D5AADBA5-93D7-436A-859A-CC2C3195994A}"/>
    <hyperlink ref="M25" location="APU!B109" display="APU!B109" xr:uid="{3F59E2D8-2E5C-439B-AA1F-9901DAC70197}"/>
    <hyperlink ref="M26" location="APU!B135" display="APU!B135" xr:uid="{337C0982-0402-4D57-BEDB-CB5A6F418B11}"/>
    <hyperlink ref="M36" location="APU!B161" display="APU!B161" xr:uid="{D65BE1A4-B623-40A6-AFA0-6435A0E8CE93}"/>
    <hyperlink ref="M37" location="APU!B190" display="APU!B190" xr:uid="{8105C2CF-C1F3-4F3C-AB3B-3F0A0006AF16}"/>
    <hyperlink ref="M38" location="APU!B216" display="APU!B216" xr:uid="{AC8E9C79-EFBE-4277-B997-D09C3C8B485C}"/>
    <hyperlink ref="M39" location="APU!B243" display="APU!B243" xr:uid="{0DA1AC36-CCEA-4D26-A74C-F4A7D4A48739}"/>
    <hyperlink ref="M40" location="APU!B270" display="APU!B270" xr:uid="{C094CE90-AA14-4227-A8A1-3772BFF8DF37}"/>
    <hyperlink ref="M27" location="APU!B187" display="APU!B187" xr:uid="{A149E57D-B283-4C94-9798-7F7BE7185909}"/>
    <hyperlink ref="M50" location="A.P.U.!B187" display="1.9" xr:uid="{F7C4A772-D6F4-425A-B1EC-3DF29E7EBC34}"/>
    <hyperlink ref="M30" location="APU!B83" display="APU!B83" xr:uid="{92334FD3-671A-4001-BA32-B66AAEBB00F9}"/>
    <hyperlink ref="M31" location="APU!B109" display="APU!B109" xr:uid="{7E889AEA-16C0-4CD4-8BC4-CA7DBF8AF056}"/>
    <hyperlink ref="M32" location="APU!B135" display="APU!B135" xr:uid="{5A79D9A0-9CA1-4873-A391-9D69722AF7D0}"/>
    <hyperlink ref="AD12" location="APU!B5" display="APU!B5" xr:uid="{D037CF96-DE36-42F4-ABED-B791C7738681}"/>
    <hyperlink ref="AD13" location="APU!B31" display="APU!B31" xr:uid="{C97CBB35-1573-461C-9981-BB714F92D65F}"/>
    <hyperlink ref="AD24" location="APU!B83" display="APU!B83" xr:uid="{869C99C1-CF15-4139-B4A9-35DE3626D83D}"/>
    <hyperlink ref="AD25" location="APU!B109" display="APU!B109" xr:uid="{33607DD6-1716-4243-8F3B-8160446AF145}"/>
    <hyperlink ref="AD26" location="APU!B135" display="APU!B135" xr:uid="{B6A5A963-6A02-4821-A8B1-D99BAC763BFE}"/>
    <hyperlink ref="AD36" location="APU!B161" display="APU!B161" xr:uid="{E9A8FA51-7FFB-4CAB-9059-399386C3770B}"/>
    <hyperlink ref="AD37" location="APU!B190" display="APU!B190" xr:uid="{2F9AC689-D2E7-49E1-AEDC-01877D99780E}"/>
    <hyperlink ref="AD38" location="APU!B216" display="APU!B216" xr:uid="{5D056B38-FB4F-4427-8CE4-460808881E23}"/>
    <hyperlink ref="AD39" location="APU!B243" display="APU!B243" xr:uid="{3C733CCC-5601-4059-BBD5-9CC5A46F5857}"/>
    <hyperlink ref="AD40" location="APU!B270" display="APU!B270" xr:uid="{A1915E99-760B-47EC-9EAD-5CD6E90BD71B}"/>
    <hyperlink ref="AD27" location="APU!B187" display="APU!B187" xr:uid="{6FB269EE-E40E-40BE-972F-F9C7E8514352}"/>
    <hyperlink ref="AD50" location="A.P.U.!B187" display="1.9" xr:uid="{CC654954-F6DE-49DF-AD27-DF940B8FBAFE}"/>
    <hyperlink ref="AD30" location="APU!B83" display="APU!B83" xr:uid="{189AB7AD-2C08-46D0-9D19-D46A64E24EB9}"/>
    <hyperlink ref="AD31" location="APU!B109" display="APU!B109" xr:uid="{8C0BEC7B-56EE-4C78-8A17-E93BDF800F11}"/>
    <hyperlink ref="AD32" location="APU!B135" display="APU!B135" xr:uid="{6136457C-A7FF-4E62-A2F4-DFAC3BFAEAA3}"/>
    <hyperlink ref="AU12" location="APU!B5" display="APU!B5" xr:uid="{BFB8DBA3-B0C7-4A68-AED4-42E928DB46F6}"/>
    <hyperlink ref="AU13" location="APU!B31" display="APU!B31" xr:uid="{B9F0D9BE-4012-4168-82D6-D3C095E6F0AC}"/>
    <hyperlink ref="AU24" location="APU!B83" display="APU!B83" xr:uid="{57165771-AC5F-474D-8E16-5D3CA5A8C052}"/>
    <hyperlink ref="AU25" location="APU!B109" display="APU!B109" xr:uid="{26F42D89-AC87-436D-B238-A57666F793DC}"/>
    <hyperlink ref="AU26" location="APU!B135" display="APU!B135" xr:uid="{64FDDCE8-62D7-446B-A756-225108208E2B}"/>
    <hyperlink ref="AU36" location="APU!B161" display="APU!B161" xr:uid="{7D80C3B1-BABE-4960-9D28-60E7976F970D}"/>
    <hyperlink ref="AU37" location="APU!B190" display="APU!B190" xr:uid="{2E46427A-F984-4146-B8FD-9A51377ABAEA}"/>
    <hyperlink ref="AU38" location="APU!B216" display="APU!B216" xr:uid="{8F5C0AC1-82CA-4884-A292-B7E1B016E487}"/>
    <hyperlink ref="AU39" location="APU!B243" display="APU!B243" xr:uid="{BE69571D-1622-4356-A010-16F34C971F05}"/>
    <hyperlink ref="AU40" location="APU!B270" display="APU!B270" xr:uid="{DCCC2EFB-BF3E-4E54-9A2D-302E359CCE2E}"/>
    <hyperlink ref="AU27" location="APU!B187" display="APU!B187" xr:uid="{EBB47FA7-EA13-4D8E-ADEE-5ADC895B0DC9}"/>
    <hyperlink ref="AU50" location="A.P.U.!B187" display="1.9" xr:uid="{5CDBF248-998C-4B8D-863C-0B882EE4A712}"/>
    <hyperlink ref="AU30" location="APU!B83" display="APU!B83" xr:uid="{6A18A0A3-87B0-41E9-BBE4-4F8D1B334493}"/>
    <hyperlink ref="AU31" location="APU!B109" display="APU!B109" xr:uid="{A16E7B7C-12CC-434E-AAA8-84A93FB6566A}"/>
    <hyperlink ref="AU32" location="APU!B135" display="APU!B135" xr:uid="{6B7D6E38-8679-4030-A27D-2F4A05188D29}"/>
    <hyperlink ref="BL12" location="APU!B5" display="APU!B5" xr:uid="{EC67C964-26E6-4082-981E-B0F746D3F7FF}"/>
    <hyperlink ref="BL13" location="APU!B31" display="APU!B31" xr:uid="{0E9C8955-1E09-4C43-A6C3-EAB50C90D150}"/>
    <hyperlink ref="BL24" location="APU!B83" display="APU!B83" xr:uid="{CCCB8F72-447C-49CB-A1F7-C3F6C95B4EAD}"/>
    <hyperlink ref="BL25" location="APU!B109" display="APU!B109" xr:uid="{EE5D2B37-A47B-48EB-BDEC-D75E29A5709A}"/>
    <hyperlink ref="BL26" location="APU!B135" display="APU!B135" xr:uid="{41253E71-D82D-4FFD-AE09-02291617E0E6}"/>
    <hyperlink ref="BL36" location="APU!B161" display="APU!B161" xr:uid="{3FA81C27-D1DF-410F-90DB-23846E38014B}"/>
    <hyperlink ref="BL37" location="APU!B190" display="APU!B190" xr:uid="{7A7F17BB-453D-49A3-8E23-FCB3CE85D9C4}"/>
    <hyperlink ref="BL38" location="APU!B216" display="APU!B216" xr:uid="{3C6FC37F-CE43-4E8D-909E-4EBAC9A3D14C}"/>
    <hyperlink ref="BL39" location="APU!B243" display="APU!B243" xr:uid="{7B87390C-6E25-4E4F-8542-820345C7C06A}"/>
    <hyperlink ref="BL40" location="APU!B270" display="APU!B270" xr:uid="{DEFCD054-EEEC-4797-877A-377B9CD4B96A}"/>
    <hyperlink ref="BL27" location="APU!B187" display="APU!B187" xr:uid="{B1A45709-BF4A-4980-A5DE-AC2B9D02E4E2}"/>
    <hyperlink ref="BL50" location="A.P.U.!B187" display="1.9" xr:uid="{D49ED906-2FC1-4AB0-A926-964ABCED519D}"/>
    <hyperlink ref="BL30" location="APU!B83" display="APU!B83" xr:uid="{2739A30E-F1E0-42A6-BF90-153B8DF4EAF9}"/>
    <hyperlink ref="BL31" location="APU!B109" display="APU!B109" xr:uid="{2BF69B1D-77FF-4139-BDF0-857DC361E9DB}"/>
    <hyperlink ref="BL32" location="APU!B135" display="APU!B135" xr:uid="{F18E3238-DB03-4F15-BBEB-9EA1E11FD82C}"/>
    <hyperlink ref="CC12" location="APU!B5" display="APU!B5" xr:uid="{17DC19B0-4105-4234-B88D-18B8B6B4418B}"/>
    <hyperlink ref="CC13" location="APU!B31" display="APU!B31" xr:uid="{55F9B64F-780F-49F1-B941-BE057495607A}"/>
    <hyperlink ref="CC24" location="APU!B83" display="APU!B83" xr:uid="{EE9D5549-AA70-4854-8C06-2CB4C8CD2447}"/>
    <hyperlink ref="CC25" location="APU!B109" display="APU!B109" xr:uid="{95BE5C8B-7E2B-412C-A727-CF6A85BA0C08}"/>
    <hyperlink ref="CC26" location="APU!B135" display="APU!B135" xr:uid="{659F26A9-38AD-40E5-8DA4-98FDA1B9946F}"/>
    <hyperlink ref="CC36" location="APU!B161" display="APU!B161" xr:uid="{30370043-4C16-4277-AA44-AF773C2BAEF5}"/>
    <hyperlink ref="CC37" location="APU!B190" display="APU!B190" xr:uid="{56823FE1-EA96-4382-9184-7FE56757BA68}"/>
    <hyperlink ref="CC38" location="APU!B216" display="APU!B216" xr:uid="{891EABD0-B4B3-4875-A5F0-07B01064079F}"/>
    <hyperlink ref="CC39" location="APU!B243" display="APU!B243" xr:uid="{00EAB5A6-FD09-418A-8F13-582EEEBE8002}"/>
    <hyperlink ref="CC40" location="APU!B270" display="APU!B270" xr:uid="{4BEEDE59-5CB1-4BA0-AF3E-47194F8D4B6E}"/>
    <hyperlink ref="CC27" location="APU!B187" display="APU!B187" xr:uid="{4A660A12-BD48-4818-AEB1-ED48628DCF95}"/>
    <hyperlink ref="CC50" location="A.P.U.!B187" display="1.9" xr:uid="{B47E2088-B0D1-4806-A048-742E0CDDD590}"/>
    <hyperlink ref="CC30" location="APU!B83" display="APU!B83" xr:uid="{CB967A0E-59C6-4819-83F3-EA44BC173444}"/>
    <hyperlink ref="CC31" location="APU!B109" display="APU!B109" xr:uid="{6B152862-18AA-42A7-BD78-A63F0D0FEF29}"/>
    <hyperlink ref="CC32" location="APU!B135" display="APU!B135" xr:uid="{55C9EDDC-7131-4AF2-855A-29A4EA597E6F}"/>
    <hyperlink ref="CT12" location="APU!B5" display="APU!B5" xr:uid="{17DC668D-0C6E-459B-AD20-405D03CAA276}"/>
    <hyperlink ref="CT13" location="APU!B31" display="APU!B31" xr:uid="{86298AD5-6771-44FB-B6E4-37FE24A797A7}"/>
    <hyperlink ref="CT24" location="APU!B83" display="APU!B83" xr:uid="{A42F7E56-7B74-427E-AF0E-60E22C07AA78}"/>
    <hyperlink ref="CT25" location="APU!B109" display="APU!B109" xr:uid="{DCEB19D0-A21A-4D88-8150-67AD20C1EB57}"/>
    <hyperlink ref="CT26" location="APU!B135" display="APU!B135" xr:uid="{9AD8E344-B000-45CC-AE80-A77A837DE716}"/>
    <hyperlink ref="CT36" location="APU!B161" display="APU!B161" xr:uid="{1DC32B2C-87EF-4D87-B25D-AC16CA110419}"/>
    <hyperlink ref="CT37" location="APU!B190" display="APU!B190" xr:uid="{341DAD57-421F-4501-B474-FB764F3BD402}"/>
    <hyperlink ref="CT38" location="APU!B216" display="APU!B216" xr:uid="{74585D2E-B5A9-4D6F-85F3-AC7FDFCF62A8}"/>
    <hyperlink ref="CT39" location="APU!B243" display="APU!B243" xr:uid="{4041D84B-1817-4EC0-B072-0F53C5F63750}"/>
    <hyperlink ref="CT40" location="APU!B270" display="APU!B270" xr:uid="{55A8346A-80F7-4C69-81E4-DCAC51102DAF}"/>
    <hyperlink ref="CT27" location="APU!B187" display="APU!B187" xr:uid="{ADF0CFD5-CD7D-4492-B0E1-7E0FAED5CB33}"/>
    <hyperlink ref="CT50" location="A.P.U.!B187" display="1.9" xr:uid="{AC258561-7023-446E-8C7E-8B5C90DA7424}"/>
    <hyperlink ref="CT30" location="APU!B83" display="APU!B83" xr:uid="{F796B20F-0C2A-446D-BCFE-3DBD395F3F91}"/>
    <hyperlink ref="CT31" location="APU!B109" display="APU!B109" xr:uid="{D703D358-689A-47AD-8295-D1945BA27377}"/>
    <hyperlink ref="CT32" location="APU!B135" display="APU!B135" xr:uid="{A4088EA2-87F7-4FD1-9B8B-C9809C0027A7}"/>
    <hyperlink ref="DK12" location="APU!B5" display="APU!B5" xr:uid="{2232F5AC-2E30-4424-A3DD-95631399C441}"/>
    <hyperlink ref="DK13" location="APU!B31" display="APU!B31" xr:uid="{E1E5A691-2ECA-4DE3-8C53-AD36E2F8F7FD}"/>
    <hyperlink ref="DK24" location="APU!B83" display="APU!B83" xr:uid="{E2FE6499-AF2C-4325-8DEB-268F932877A2}"/>
    <hyperlink ref="DK25" location="APU!B109" display="APU!B109" xr:uid="{C4CFD859-75F4-4F08-A834-763647948D20}"/>
    <hyperlink ref="DK26" location="APU!B135" display="APU!B135" xr:uid="{1AED88F6-EFA6-45C8-A74C-610A64B5A05D}"/>
    <hyperlink ref="DK36" location="APU!B161" display="APU!B161" xr:uid="{588288C1-D7E0-4556-B76F-71AE8CCFD368}"/>
    <hyperlink ref="DK37" location="APU!B190" display="APU!B190" xr:uid="{7ABB1A02-70C0-43DD-8CBF-989455D21C41}"/>
    <hyperlink ref="DK38" location="APU!B216" display="APU!B216" xr:uid="{9861E0AD-B558-49EF-BE01-2DA3021E23C1}"/>
    <hyperlink ref="DK39" location="APU!B243" display="APU!B243" xr:uid="{6F274906-53DC-4379-91B8-D87642EEE272}"/>
    <hyperlink ref="DK40" location="APU!B270" display="APU!B270" xr:uid="{4DE1E753-97F4-44A7-9309-FB10D0B075DA}"/>
    <hyperlink ref="DK27" location="APU!B187" display="APU!B187" xr:uid="{8CBBCDD4-FBC7-482D-8C8B-0E9F3DA0478D}"/>
    <hyperlink ref="DK50" location="A.P.U.!B187" display="1.9" xr:uid="{1146824C-C914-4E40-B681-90DEE2097EAC}"/>
    <hyperlink ref="DK30" location="APU!B83" display="APU!B83" xr:uid="{1F385880-7B6B-47B6-A618-35DCDF1AA607}"/>
    <hyperlink ref="DK31" location="APU!B109" display="APU!B109" xr:uid="{DA91776E-DB02-4D29-BE84-AD721D070214}"/>
    <hyperlink ref="DK32" location="APU!B135" display="APU!B135" xr:uid="{B72E63FC-3107-4798-970B-1DFBDD945A31}"/>
    <hyperlink ref="EB12" location="APU!B5" display="APU!B5" xr:uid="{2B8258D0-4FB1-4E35-8C51-0C5807B3261F}"/>
    <hyperlink ref="EB13" location="APU!B31" display="APU!B31" xr:uid="{CAB73C34-19AC-4ADF-A2EC-4C1BDFF2380F}"/>
    <hyperlink ref="EB24" location="APU!B83" display="APU!B83" xr:uid="{99B443CC-5088-4BE6-8DA5-6AAF010D2FDF}"/>
    <hyperlink ref="EB25" location="APU!B109" display="APU!B109" xr:uid="{38B2FE83-1198-4F17-B6FB-F6BFE398B0C8}"/>
    <hyperlink ref="EB26" location="APU!B135" display="APU!B135" xr:uid="{1192F931-D1A0-40E6-81C2-F7A31DF1D6D6}"/>
    <hyperlink ref="EB36" location="APU!B161" display="APU!B161" xr:uid="{70CE7E5C-E4E5-49A3-BE06-9CDF51170D5F}"/>
    <hyperlink ref="EB37" location="APU!B190" display="APU!B190" xr:uid="{F284E2E2-5072-4C74-AF45-BF9EF0464B72}"/>
    <hyperlink ref="EB38" location="APU!B216" display="APU!B216" xr:uid="{C759E025-78B2-492A-BB0D-8C86BD028FD8}"/>
    <hyperlink ref="EB39" location="APU!B243" display="APU!B243" xr:uid="{14032687-87A7-4AB2-9333-A08F34CC850E}"/>
    <hyperlink ref="EB40" location="APU!B270" display="APU!B270" xr:uid="{D6D08C2B-5BB7-463A-9C4E-3A8CCB5E3195}"/>
    <hyperlink ref="EB27" location="APU!B187" display="APU!B187" xr:uid="{69B264CF-43BD-4EB1-999A-41E9E840CF21}"/>
    <hyperlink ref="EB50" location="A.P.U.!B187" display="1.9" xr:uid="{8E66630A-A61C-4CC4-A7FA-9C70430A39BE}"/>
    <hyperlink ref="EB30" location="APU!B83" display="APU!B83" xr:uid="{509E7112-02CE-4502-A732-FB619D1732A7}"/>
    <hyperlink ref="EB31" location="APU!B109" display="APU!B109" xr:uid="{6117B3CF-3310-46EF-A2D0-85A206F86E7B}"/>
    <hyperlink ref="EB32" location="APU!B135" display="APU!B135" xr:uid="{DB99DBF6-8C24-43FA-A19D-A1995BAD3ED3}"/>
    <hyperlink ref="ES12" location="APU!B5" display="APU!B5" xr:uid="{67FFBEC7-BC39-4E13-A378-1F92A0A060F7}"/>
    <hyperlink ref="ES13" location="APU!B31" display="APU!B31" xr:uid="{00FF8FFE-FCE5-4212-885B-E1AD2370B99C}"/>
    <hyperlink ref="ES24" location="APU!B83" display="APU!B83" xr:uid="{E065BE19-350C-4946-82B4-091C91FEC598}"/>
    <hyperlink ref="ES25" location="APU!B109" display="APU!B109" xr:uid="{97D7D754-F852-481F-9989-E8D07A2F2494}"/>
    <hyperlink ref="ES26" location="APU!B135" display="APU!B135" xr:uid="{5BEE3009-65AB-48A0-83D9-1F717F9DF070}"/>
    <hyperlink ref="ES36" location="APU!B161" display="APU!B161" xr:uid="{E67387A1-0FDF-4A3A-943B-5893D6C91498}"/>
    <hyperlink ref="ES37" location="APU!B190" display="APU!B190" xr:uid="{A6B5E72D-0667-442C-A340-76EAC46900D6}"/>
    <hyperlink ref="ES38" location="APU!B216" display="APU!B216" xr:uid="{4C615447-F3C5-4080-9AAC-B3FD2CCFD3E2}"/>
    <hyperlink ref="ES39" location="APU!B243" display="APU!B243" xr:uid="{B5371993-27D2-440E-B510-C374A8CBCF4B}"/>
    <hyperlink ref="ES40" location="APU!B270" display="APU!B270" xr:uid="{400CD3D4-FD53-4A52-B07C-7402BF4734F9}"/>
    <hyperlink ref="ES27" location="APU!B187" display="APU!B187" xr:uid="{E6841C39-4272-4300-B2E8-5D944033AFD6}"/>
    <hyperlink ref="ES50" location="A.P.U.!B187" display="1.9" xr:uid="{662ED602-9D00-4626-A1B6-A4BFD8E74506}"/>
    <hyperlink ref="ES30" location="APU!B83" display="APU!B83" xr:uid="{E7A5B502-8246-4DD4-8504-565430DB4DA0}"/>
    <hyperlink ref="ES31" location="APU!B109" display="APU!B109" xr:uid="{2FA56DE7-2573-4E0B-B833-95420F80312D}"/>
    <hyperlink ref="ES32" location="APU!B135" display="APU!B135" xr:uid="{72E79ECC-1B3F-4FE8-A865-928C55BEC863}"/>
    <hyperlink ref="FJ12" location="APU!B5" display="APU!B5" xr:uid="{2EBC44D0-D952-4ADD-95BE-570DFAA0C738}"/>
    <hyperlink ref="FJ13" location="APU!B31" display="APU!B31" xr:uid="{1603573D-5B2B-4330-9A58-1454A709E2C4}"/>
    <hyperlink ref="FJ24" location="APU!B83" display="APU!B83" xr:uid="{CE442DA5-E64E-491D-BCB9-D637FB3D8FB8}"/>
    <hyperlink ref="FJ25" location="APU!B109" display="APU!B109" xr:uid="{806708A0-F63E-4D30-94BA-835E22E922D4}"/>
    <hyperlink ref="FJ26" location="APU!B135" display="APU!B135" xr:uid="{00681093-C82D-42B8-9A63-DE14FD51D465}"/>
    <hyperlink ref="FJ36" location="APU!B161" display="APU!B161" xr:uid="{74AED29F-6E50-4D8B-9C29-461473860FF5}"/>
    <hyperlink ref="FJ37" location="APU!B190" display="APU!B190" xr:uid="{6322C5C1-F76D-44B3-944F-7A8BB1046E6E}"/>
    <hyperlink ref="FJ38" location="APU!B216" display="APU!B216" xr:uid="{5B516120-1663-4BA9-A795-656AB5E1F851}"/>
    <hyperlink ref="FJ39" location="APU!B243" display="APU!B243" xr:uid="{8D98817B-633B-459E-B48B-DD9F271C6D22}"/>
    <hyperlink ref="FJ40" location="APU!B270" display="APU!B270" xr:uid="{EB7B34AD-2030-4580-8D30-A5BB4FB0E45F}"/>
    <hyperlink ref="FJ27" location="APU!B187" display="APU!B187" xr:uid="{EAF2A859-A3D7-4E09-8430-8F39A0A6CD80}"/>
    <hyperlink ref="FJ50" location="A.P.U.!B187" display="1.9" xr:uid="{55058675-E0CC-4CCA-8D44-051B8F3F596F}"/>
    <hyperlink ref="FJ30" location="APU!B83" display="APU!B83" xr:uid="{836D81CD-66C2-474C-BC08-F3AE65FDB7E3}"/>
    <hyperlink ref="FJ31" location="APU!B109" display="APU!B109" xr:uid="{4C80A40D-2DE1-437A-8F22-60234CE254A0}"/>
    <hyperlink ref="FJ32" location="APU!B135" display="APU!B135" xr:uid="{CAC227BC-9C98-491A-8E69-60F928B611B1}"/>
    <hyperlink ref="GA12" location="APU!B5" display="APU!B5" xr:uid="{71F7CDF3-EAB5-485E-839D-EB430C9B5FAB}"/>
    <hyperlink ref="GA13" location="APU!B31" display="APU!B31" xr:uid="{9B23EB72-172B-4985-9534-6D0CEA3E13B1}"/>
    <hyperlink ref="GA24" location="APU!B83" display="APU!B83" xr:uid="{3ED529AB-E6E5-4D94-ADC4-8496B5AE4D1A}"/>
    <hyperlink ref="GA25" location="APU!B109" display="APU!B109" xr:uid="{4119C8AB-2636-44AB-AE50-6D6CC257D829}"/>
    <hyperlink ref="GA26" location="APU!B135" display="APU!B135" xr:uid="{DD0527C0-9180-4402-ACE8-802AFB48853B}"/>
    <hyperlink ref="GA36" location="APU!B161" display="APU!B161" xr:uid="{62FB8A0D-4BCB-461C-B6CB-77915224CC6F}"/>
    <hyperlink ref="GA37" location="APU!B190" display="APU!B190" xr:uid="{D7204A09-5C31-43D8-943A-EFFBCBBC043A}"/>
    <hyperlink ref="GA38" location="APU!B216" display="APU!B216" xr:uid="{9266D1A1-B370-4586-A316-AA95C1E0BD75}"/>
    <hyperlink ref="GA39" location="APU!B243" display="APU!B243" xr:uid="{395F4E92-CACE-4337-B91B-2AC5463825F3}"/>
    <hyperlink ref="GA40" location="APU!B270" display="APU!B270" xr:uid="{96C47E76-53E4-4BD5-A03E-F2CC46FDB59A}"/>
    <hyperlink ref="GA27" location="APU!B187" display="APU!B187" xr:uid="{7455B4AA-D8D4-40BC-8CE4-BEC09A7BA4A5}"/>
    <hyperlink ref="GA50" location="A.P.U.!B187" display="1.9" xr:uid="{4BED523A-E15F-4DBD-9976-289D412A12E8}"/>
    <hyperlink ref="GA30" location="APU!B83" display="APU!B83" xr:uid="{E9FC5055-F18D-4D15-887F-1CDA3A66ADD2}"/>
    <hyperlink ref="GA31" location="APU!B109" display="APU!B109" xr:uid="{0C44B395-30CA-4BBE-B9B2-4AFA63D11245}"/>
    <hyperlink ref="GA32" location="APU!B135" display="APU!B135" xr:uid="{2615C537-CEE4-4C38-940E-87C0A8D0BABC}"/>
    <hyperlink ref="GR12" location="APU!B5" display="APU!B5" xr:uid="{67F1132B-2D91-4CFD-9DD7-9129E68CFF4B}"/>
    <hyperlink ref="GR13" location="APU!B31" display="APU!B31" xr:uid="{85FE484C-4AB8-4D91-B4BD-4C5DC74C1F8E}"/>
    <hyperlink ref="GR24" location="APU!B83" display="APU!B83" xr:uid="{61CB37C3-5AED-436C-944D-F5DAB8C408C8}"/>
    <hyperlink ref="GR25" location="APU!B109" display="APU!B109" xr:uid="{7402A2BD-11AE-4CF8-A430-56A8DC28B21D}"/>
    <hyperlink ref="GR26" location="APU!B135" display="APU!B135" xr:uid="{D4E1C404-03D7-4C82-B1EC-56F83833EC52}"/>
    <hyperlink ref="GR36" location="APU!B161" display="APU!B161" xr:uid="{02084A9F-8DDA-41C9-857C-4FF85EDD1610}"/>
    <hyperlink ref="GR37" location="APU!B190" display="APU!B190" xr:uid="{6F30E4B1-B49D-40FE-A45E-8A292FCA9D51}"/>
    <hyperlink ref="GR38" location="APU!B216" display="APU!B216" xr:uid="{7558EE48-B25F-43C6-A3EE-4CC53A8C2C8E}"/>
    <hyperlink ref="GR39" location="APU!B243" display="APU!B243" xr:uid="{C24E0FD3-EABB-483D-B42A-96B6E30A36BF}"/>
    <hyperlink ref="GR40" location="APU!B270" display="APU!B270" xr:uid="{D62011F6-AA41-4FF8-9F4F-162ED57FB6D4}"/>
    <hyperlink ref="GR27" location="APU!B187" display="APU!B187" xr:uid="{C25B5A92-50E9-40EB-A406-01BF95F1BD33}"/>
    <hyperlink ref="GR50" location="A.P.U.!B187" display="1.9" xr:uid="{8C9AA0C2-2CF9-4D0A-B323-CAEFDA819E32}"/>
    <hyperlink ref="GR30" location="APU!B83" display="APU!B83" xr:uid="{E9251BE2-FAE7-4EDA-96F7-25C0C595EDB1}"/>
    <hyperlink ref="GR31" location="APU!B109" display="APU!B109" xr:uid="{BFAC858D-5C2D-41A8-9BE8-0584751B1B4C}"/>
    <hyperlink ref="GR32" location="APU!B135" display="APU!B135" xr:uid="{9929750A-AEED-4E08-949B-CB6214A1AC7B}"/>
    <hyperlink ref="HI12" location="APU!B5" display="APU!B5" xr:uid="{344BDF3F-2120-4316-9EC3-33DA6C2CD798}"/>
    <hyperlink ref="HI13" location="APU!B31" display="APU!B31" xr:uid="{8B70FF5F-636C-4E09-BC38-FC52D4C2BEC6}"/>
    <hyperlink ref="HI24" location="APU!B83" display="APU!B83" xr:uid="{20B4EFFD-367C-44C0-9CEA-D6D445362CB3}"/>
    <hyperlink ref="HI25" location="APU!B109" display="APU!B109" xr:uid="{4FDC6F43-6CF2-4D86-998F-370FDEFFD29B}"/>
    <hyperlink ref="HI26" location="APU!B135" display="APU!B135" xr:uid="{02EF30E0-00F4-4C96-B8DB-F8BEB1BEBAAE}"/>
    <hyperlink ref="HI36" location="APU!B161" display="APU!B161" xr:uid="{71AB3DAC-BDE8-401C-AF56-9AC60BE8B7E6}"/>
    <hyperlink ref="HI37" location="APU!B190" display="APU!B190" xr:uid="{BBC9DC42-07E3-40FE-A704-5DEAF7FEDFB3}"/>
    <hyperlink ref="HI38" location="APU!B216" display="APU!B216" xr:uid="{3C043C54-9A8A-4955-B5A3-1C8BD2C05673}"/>
    <hyperlink ref="HI39" location="APU!B243" display="APU!B243" xr:uid="{3B6239FA-4602-46B7-9EBB-26CA70B679A0}"/>
    <hyperlink ref="HI40" location="APU!B270" display="APU!B270" xr:uid="{BBE1BF29-E65A-4A3A-A70B-2BFB37F6D596}"/>
    <hyperlink ref="HI27" location="APU!B187" display="APU!B187" xr:uid="{D453A029-9FF5-41BE-8EC7-95DDF21AABED}"/>
    <hyperlink ref="HI50" location="A.P.U.!B187" display="1.9" xr:uid="{1DF4958C-C6AD-4C22-9FDF-6AA92AE1A154}"/>
    <hyperlink ref="HI30" location="APU!B83" display="APU!B83" xr:uid="{1EE73BDE-F831-4137-B3C0-94241C044044}"/>
    <hyperlink ref="HI31" location="APU!B109" display="APU!B109" xr:uid="{8FB94453-E003-4E8D-B703-ABDA4BA397F4}"/>
    <hyperlink ref="HI32" location="APU!B135" display="APU!B135" xr:uid="{DBDBF6A0-A336-4894-9566-3BB495D02334}"/>
  </hyperlinks>
  <pageMargins left="0.7" right="0.7" top="0.75" bottom="0.75" header="0.3" footer="0.3"/>
  <pageSetup paperSize="9" orientation="portrait" horizontalDpi="4294967292"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4:J34"/>
  <sheetViews>
    <sheetView zoomScale="70" zoomScaleNormal="70" workbookViewId="0">
      <selection activeCell="I10" sqref="I10"/>
    </sheetView>
  </sheetViews>
  <sheetFormatPr baseColWidth="10" defaultRowHeight="18"/>
  <cols>
    <col min="1" max="1" width="8.28515625" style="723" bestFit="1" customWidth="1"/>
    <col min="2" max="2" width="35.42578125" style="723" customWidth="1"/>
    <col min="3" max="3" width="19.7109375" style="733" bestFit="1" customWidth="1"/>
    <col min="4" max="4" width="17.7109375" style="733" bestFit="1" customWidth="1"/>
    <col min="5" max="5" width="21.85546875" style="733" bestFit="1" customWidth="1"/>
    <col min="6" max="6" width="22.28515625" style="723" bestFit="1" customWidth="1"/>
    <col min="7" max="7" width="18.28515625" style="723" bestFit="1" customWidth="1"/>
    <col min="8" max="8" width="14.42578125" style="723" bestFit="1" customWidth="1"/>
    <col min="9" max="9" width="86.140625" style="723" customWidth="1"/>
    <col min="10" max="31" width="20.7109375" style="723" customWidth="1"/>
    <col min="32" max="16384" width="11.42578125" style="723"/>
  </cols>
  <sheetData>
    <row r="4" spans="1:10" s="713" customFormat="1" ht="69" customHeight="1">
      <c r="A4" s="709" t="s">
        <v>25</v>
      </c>
      <c r="B4" s="710" t="s">
        <v>3</v>
      </c>
      <c r="C4" s="709" t="s">
        <v>96</v>
      </c>
      <c r="D4" s="709" t="s">
        <v>97</v>
      </c>
      <c r="E4" s="709" t="s">
        <v>98</v>
      </c>
      <c r="F4" s="709" t="s">
        <v>120</v>
      </c>
      <c r="G4" s="709" t="s">
        <v>110</v>
      </c>
      <c r="H4" s="711" t="s">
        <v>102</v>
      </c>
      <c r="I4" s="709" t="s">
        <v>139</v>
      </c>
      <c r="J4" s="712"/>
    </row>
    <row r="5" spans="1:10" ht="36">
      <c r="A5" s="714">
        <v>1</v>
      </c>
      <c r="B5" s="715" t="str">
        <f t="shared" ref="B5:B18" si="0">VLOOKUP(A5,LISTA_OFERENTES,2,FALSE)</f>
        <v>URBÁNICO S.A.S</v>
      </c>
      <c r="C5" s="716" t="s">
        <v>590</v>
      </c>
      <c r="D5" s="717" t="str">
        <f>VLOOKUP(A5,C_FINANCIERA,3,FALSE)</f>
        <v>H</v>
      </c>
      <c r="E5" s="717" t="str">
        <f t="shared" ref="E5:E34" si="1">VLOOKUP(A5,R_COMERCIALES,3,FALSE)</f>
        <v>H</v>
      </c>
      <c r="F5" s="718" t="str">
        <f>'COSTOS TOTALES'!E37</f>
        <v>H</v>
      </c>
      <c r="G5" s="719" t="s">
        <v>589</v>
      </c>
      <c r="H5" s="720" t="str">
        <f>IFERROR(IF(AND(C5="H",D5="H",E5="H",G5="H"),"H","NH")," ")</f>
        <v>NH</v>
      </c>
      <c r="I5" s="721" t="s">
        <v>591</v>
      </c>
      <c r="J5" s="722"/>
    </row>
    <row r="6" spans="1:10" ht="36">
      <c r="A6" s="714">
        <v>2</v>
      </c>
      <c r="B6" s="715" t="str">
        <f t="shared" si="0"/>
        <v>DISEÑO CONCRETO S.A.S</v>
      </c>
      <c r="C6" s="716" t="s">
        <v>589</v>
      </c>
      <c r="D6" s="717" t="str">
        <f t="shared" ref="D6:D18" si="2">VLOOKUP(A6,C_FINANCIERA,3,FALSE)</f>
        <v>H</v>
      </c>
      <c r="E6" s="717" t="str">
        <f t="shared" si="1"/>
        <v>H</v>
      </c>
      <c r="F6" s="718" t="str">
        <f>'COSTOS TOTALES'!E38</f>
        <v>H</v>
      </c>
      <c r="G6" s="719" t="s">
        <v>589</v>
      </c>
      <c r="H6" s="720" t="str">
        <f>IFERROR(IF(AND(C6="H",D6="H",E6="H",G6="H"),"H","NH")," ")</f>
        <v>H</v>
      </c>
      <c r="I6" s="724"/>
      <c r="J6" s="722"/>
    </row>
    <row r="7" spans="1:10" ht="151.5" customHeight="1">
      <c r="A7" s="714">
        <v>3</v>
      </c>
      <c r="B7" s="715" t="str">
        <f t="shared" si="0"/>
        <v>LUIS CARLOS PARRA</v>
      </c>
      <c r="C7" s="716" t="s">
        <v>590</v>
      </c>
      <c r="D7" s="717" t="str">
        <f t="shared" si="2"/>
        <v>H</v>
      </c>
      <c r="E7" s="717" t="str">
        <f t="shared" si="1"/>
        <v>H</v>
      </c>
      <c r="F7" s="718" t="str">
        <f>'COSTOS TOTALES'!E39</f>
        <v>H</v>
      </c>
      <c r="G7" s="719" t="s">
        <v>590</v>
      </c>
      <c r="H7" s="720" t="str">
        <f t="shared" ref="H7:H17" si="3">IFERROR(IF(AND(C7="H",D7="H",E7="H",G7="H"),"H","NH")," ")</f>
        <v>NH</v>
      </c>
      <c r="I7" s="721" t="s">
        <v>634</v>
      </c>
      <c r="J7" s="722"/>
    </row>
    <row r="8" spans="1:10" ht="188.25" customHeight="1">
      <c r="A8" s="725">
        <v>4</v>
      </c>
      <c r="B8" s="726" t="str">
        <f t="shared" si="0"/>
        <v>OMEGA INGENIERÍA ASOCIADOS S.A.S</v>
      </c>
      <c r="C8" s="727" t="s">
        <v>589</v>
      </c>
      <c r="D8" s="728" t="str">
        <f t="shared" si="2"/>
        <v>H</v>
      </c>
      <c r="E8" s="717" t="str">
        <f t="shared" si="1"/>
        <v>H</v>
      </c>
      <c r="F8" s="718" t="str">
        <f>'COSTOS TOTALES'!E40</f>
        <v>H</v>
      </c>
      <c r="G8" s="729" t="s">
        <v>589</v>
      </c>
      <c r="H8" s="720" t="str">
        <f t="shared" si="3"/>
        <v>H</v>
      </c>
      <c r="I8" s="721" t="s">
        <v>621</v>
      </c>
    </row>
    <row r="9" spans="1:10" ht="321" customHeight="1">
      <c r="A9" s="725">
        <v>5</v>
      </c>
      <c r="B9" s="726" t="str">
        <f t="shared" si="0"/>
        <v>CONSTRUCTORA 2G S.A.S</v>
      </c>
      <c r="C9" s="727" t="s">
        <v>589</v>
      </c>
      <c r="D9" s="728" t="str">
        <f t="shared" si="2"/>
        <v>H</v>
      </c>
      <c r="E9" s="717" t="str">
        <f t="shared" si="1"/>
        <v>H</v>
      </c>
      <c r="F9" s="718" t="str">
        <f>'COSTOS TOTALES'!E41</f>
        <v>H</v>
      </c>
      <c r="G9" s="729" t="s">
        <v>589</v>
      </c>
      <c r="H9" s="720" t="str">
        <f t="shared" si="3"/>
        <v>H</v>
      </c>
      <c r="I9" s="730" t="s">
        <v>637</v>
      </c>
    </row>
    <row r="10" spans="1:10" ht="342">
      <c r="A10" s="725">
        <v>6</v>
      </c>
      <c r="B10" s="726" t="str">
        <f t="shared" si="0"/>
        <v>CNV CONSTRUCCIONES S.A.S</v>
      </c>
      <c r="C10" s="727" t="s">
        <v>589</v>
      </c>
      <c r="D10" s="728" t="str">
        <f t="shared" si="2"/>
        <v>H</v>
      </c>
      <c r="E10" s="717" t="str">
        <f t="shared" si="1"/>
        <v>H</v>
      </c>
      <c r="F10" s="718" t="str">
        <f>'COSTOS TOTALES'!E42</f>
        <v>H</v>
      </c>
      <c r="G10" s="729" t="s">
        <v>589</v>
      </c>
      <c r="H10" s="720" t="str">
        <f t="shared" si="3"/>
        <v>H</v>
      </c>
      <c r="I10" s="730" t="s">
        <v>638</v>
      </c>
    </row>
    <row r="11" spans="1:10" ht="90">
      <c r="A11" s="725">
        <v>7</v>
      </c>
      <c r="B11" s="726" t="str">
        <f t="shared" si="0"/>
        <v>GUSTAVO ADOLFO CARMONA ALARCÓN</v>
      </c>
      <c r="C11" s="727" t="s">
        <v>589</v>
      </c>
      <c r="D11" s="728" t="str">
        <f t="shared" si="2"/>
        <v>H</v>
      </c>
      <c r="E11" s="717" t="str">
        <f t="shared" si="1"/>
        <v>H</v>
      </c>
      <c r="F11" s="718" t="str">
        <f>'COSTOS TOTALES'!E43</f>
        <v>H</v>
      </c>
      <c r="G11" s="731" t="s">
        <v>590</v>
      </c>
      <c r="H11" s="720" t="str">
        <f t="shared" si="3"/>
        <v>NH</v>
      </c>
      <c r="I11" s="721" t="s">
        <v>626</v>
      </c>
    </row>
    <row r="12" spans="1:10" ht="36">
      <c r="A12" s="725">
        <v>8</v>
      </c>
      <c r="B12" s="726" t="str">
        <f t="shared" si="0"/>
        <v>ANGELA MARÍA CÁRDENAS ZAPATA</v>
      </c>
      <c r="C12" s="727" t="s">
        <v>589</v>
      </c>
      <c r="D12" s="728" t="str">
        <f t="shared" si="2"/>
        <v>H</v>
      </c>
      <c r="E12" s="717" t="str">
        <f t="shared" si="1"/>
        <v>H</v>
      </c>
      <c r="F12" s="718" t="str">
        <f>'COSTOS TOTALES'!E44</f>
        <v>H</v>
      </c>
      <c r="G12" s="731" t="s">
        <v>589</v>
      </c>
      <c r="H12" s="720" t="str">
        <f t="shared" si="3"/>
        <v>H</v>
      </c>
      <c r="I12" s="724"/>
    </row>
    <row r="13" spans="1:10" ht="36">
      <c r="A13" s="725">
        <v>9</v>
      </c>
      <c r="B13" s="726" t="str">
        <f t="shared" si="0"/>
        <v>O.L INGENIERÍA DE CONSTRUCCIÓN S.A.S</v>
      </c>
      <c r="C13" s="727" t="s">
        <v>589</v>
      </c>
      <c r="D13" s="728" t="str">
        <f t="shared" si="2"/>
        <v>H</v>
      </c>
      <c r="E13" s="717" t="str">
        <f t="shared" si="1"/>
        <v>H</v>
      </c>
      <c r="F13" s="718" t="str">
        <f>'COSTOS TOTALES'!E45</f>
        <v>H</v>
      </c>
      <c r="G13" s="731" t="s">
        <v>589</v>
      </c>
      <c r="H13" s="720" t="str">
        <f t="shared" si="3"/>
        <v>H</v>
      </c>
      <c r="I13" s="724"/>
    </row>
    <row r="14" spans="1:10" ht="102" customHeight="1">
      <c r="A14" s="725">
        <v>10</v>
      </c>
      <c r="B14" s="726" t="str">
        <f t="shared" si="0"/>
        <v>INGEOMEGA S.A.S</v>
      </c>
      <c r="C14" s="727" t="s">
        <v>590</v>
      </c>
      <c r="D14" s="728" t="str">
        <f t="shared" si="2"/>
        <v>H</v>
      </c>
      <c r="E14" s="717" t="str">
        <f t="shared" si="1"/>
        <v>H</v>
      </c>
      <c r="F14" s="718" t="str">
        <f>'COSTOS TOTALES'!E46</f>
        <v>H</v>
      </c>
      <c r="G14" s="731" t="s">
        <v>589</v>
      </c>
      <c r="H14" s="720" t="str">
        <f t="shared" si="3"/>
        <v>NH</v>
      </c>
      <c r="I14" s="721" t="s">
        <v>619</v>
      </c>
    </row>
    <row r="15" spans="1:10" ht="54">
      <c r="A15" s="725">
        <v>11</v>
      </c>
      <c r="B15" s="726" t="str">
        <f t="shared" si="0"/>
        <v>IDEAS Y SOLUCIONES CIVILES DE COLOMBIA S.A.S</v>
      </c>
      <c r="C15" s="727" t="s">
        <v>589</v>
      </c>
      <c r="D15" s="728" t="str">
        <f t="shared" si="2"/>
        <v>H</v>
      </c>
      <c r="E15" s="717" t="str">
        <f t="shared" si="1"/>
        <v>H</v>
      </c>
      <c r="F15" s="718" t="str">
        <f>'COSTOS TOTALES'!E47</f>
        <v>H</v>
      </c>
      <c r="G15" s="731" t="s">
        <v>589</v>
      </c>
      <c r="H15" s="720" t="str">
        <f t="shared" si="3"/>
        <v>H</v>
      </c>
      <c r="I15" s="724"/>
    </row>
    <row r="16" spans="1:10" ht="153.75" customHeight="1">
      <c r="A16" s="725">
        <v>12</v>
      </c>
      <c r="B16" s="726" t="str">
        <f t="shared" si="0"/>
        <v>INGEADE S.A.S</v>
      </c>
      <c r="C16" s="727" t="s">
        <v>590</v>
      </c>
      <c r="D16" s="728" t="str">
        <f t="shared" si="2"/>
        <v>H</v>
      </c>
      <c r="E16" s="717" t="str">
        <f t="shared" si="1"/>
        <v>NH</v>
      </c>
      <c r="F16" s="718" t="str">
        <f>'COSTOS TOTALES'!E48</f>
        <v>NH</v>
      </c>
      <c r="G16" s="731" t="s">
        <v>589</v>
      </c>
      <c r="H16" s="720" t="str">
        <f t="shared" si="3"/>
        <v>NH</v>
      </c>
      <c r="I16" s="721" t="s">
        <v>635</v>
      </c>
    </row>
    <row r="17" spans="1:9">
      <c r="A17" s="725">
        <v>13</v>
      </c>
      <c r="B17" s="726" t="str">
        <f t="shared" si="0"/>
        <v>INGAP S.A.S</v>
      </c>
      <c r="C17" s="727" t="s">
        <v>589</v>
      </c>
      <c r="D17" s="728" t="str">
        <f t="shared" si="2"/>
        <v>H</v>
      </c>
      <c r="E17" s="717" t="str">
        <f t="shared" si="1"/>
        <v>H</v>
      </c>
      <c r="F17" s="718" t="str">
        <f>'COSTOS TOTALES'!E49</f>
        <v>H</v>
      </c>
      <c r="G17" s="731" t="s">
        <v>589</v>
      </c>
      <c r="H17" s="720" t="str">
        <f t="shared" si="3"/>
        <v>H</v>
      </c>
      <c r="I17" s="724"/>
    </row>
    <row r="18" spans="1:9" hidden="1">
      <c r="A18" s="725">
        <v>14</v>
      </c>
      <c r="B18" s="726" t="str">
        <f t="shared" si="0"/>
        <v>N</v>
      </c>
      <c r="C18" s="728" t="e">
        <f t="shared" ref="C18:C20" si="4">VLOOKUP(A18,EXPERIENCIA,4,FALSE)</f>
        <v>#N/A</v>
      </c>
      <c r="D18" s="728" t="e">
        <f t="shared" si="2"/>
        <v>#N/A</v>
      </c>
      <c r="E18" s="717" t="str">
        <f t="shared" si="1"/>
        <v xml:space="preserve"> </v>
      </c>
      <c r="F18" s="718" t="e">
        <f t="shared" ref="F18:F34" si="5">VLOOKUP(A18,PRESUPUESTO,3,FALSE)</f>
        <v>#N/A</v>
      </c>
      <c r="G18" s="732"/>
      <c r="H18" s="720" t="str">
        <f t="shared" ref="H18:H34" si="6">IFERROR(IF(AND(C18="H",D18="H",E18="H",F18="H",G18="H"),"H","NH")," ")</f>
        <v xml:space="preserve"> </v>
      </c>
      <c r="I18" s="724"/>
    </row>
    <row r="19" spans="1:9" hidden="1">
      <c r="A19" s="725">
        <v>15</v>
      </c>
      <c r="B19" s="726" t="str">
        <f>VLOOKUP(A19,LISTA_OFERENTES,2,FALSE)</f>
        <v>Ñ</v>
      </c>
      <c r="C19" s="728" t="e">
        <f t="shared" si="4"/>
        <v>#N/A</v>
      </c>
      <c r="D19" s="728" t="e">
        <f>VLOOKUP(A19,C_FINANCIERA,3,FALSE)</f>
        <v>#N/A</v>
      </c>
      <c r="E19" s="717" t="str">
        <f t="shared" si="1"/>
        <v xml:space="preserve"> </v>
      </c>
      <c r="F19" s="718" t="e">
        <f t="shared" si="5"/>
        <v>#N/A</v>
      </c>
      <c r="G19" s="732"/>
      <c r="H19" s="720" t="str">
        <f t="shared" si="6"/>
        <v xml:space="preserve"> </v>
      </c>
      <c r="I19" s="724"/>
    </row>
    <row r="20" spans="1:9" hidden="1">
      <c r="A20" s="725">
        <v>16</v>
      </c>
      <c r="B20" s="726" t="str">
        <f>VLOOKUP(A20,LISTA_OFERENTES,2,FALSE)</f>
        <v>O1</v>
      </c>
      <c r="C20" s="728" t="e">
        <f t="shared" si="4"/>
        <v>#N/A</v>
      </c>
      <c r="D20" s="728" t="e">
        <f>VLOOKUP(A20,C_FINANCIERA,3,FALSE)</f>
        <v>#N/A</v>
      </c>
      <c r="E20" s="717" t="str">
        <f t="shared" si="1"/>
        <v xml:space="preserve"> </v>
      </c>
      <c r="F20" s="718" t="e">
        <f t="shared" si="5"/>
        <v>#N/A</v>
      </c>
      <c r="G20" s="732"/>
      <c r="H20" s="720" t="str">
        <f t="shared" si="6"/>
        <v xml:space="preserve"> </v>
      </c>
      <c r="I20" s="724"/>
    </row>
    <row r="21" spans="1:9" hidden="1">
      <c r="A21" s="725">
        <v>17</v>
      </c>
      <c r="B21" s="726" t="str">
        <f t="shared" ref="B21:B34" si="7">VLOOKUP(A21,LISTA_OFERENTES,2,FALSE)</f>
        <v>O2</v>
      </c>
      <c r="C21" s="728" t="e">
        <f t="shared" ref="C21:C34" si="8">VLOOKUP(A21,EXPERIENCIA,4,FALSE)</f>
        <v>#N/A</v>
      </c>
      <c r="D21" s="728" t="e">
        <f t="shared" ref="D21:D34" si="9">VLOOKUP(A21,C_FINANCIERA,3,FALSE)</f>
        <v>#N/A</v>
      </c>
      <c r="E21" s="717" t="str">
        <f t="shared" si="1"/>
        <v xml:space="preserve"> </v>
      </c>
      <c r="F21" s="718" t="e">
        <f t="shared" si="5"/>
        <v>#N/A</v>
      </c>
      <c r="G21" s="732"/>
      <c r="H21" s="720" t="str">
        <f t="shared" si="6"/>
        <v xml:space="preserve"> </v>
      </c>
      <c r="I21" s="724"/>
    </row>
    <row r="22" spans="1:9" hidden="1">
      <c r="A22" s="725">
        <v>18</v>
      </c>
      <c r="B22" s="726" t="str">
        <f t="shared" si="7"/>
        <v>O3</v>
      </c>
      <c r="C22" s="728" t="e">
        <f t="shared" si="8"/>
        <v>#N/A</v>
      </c>
      <c r="D22" s="728" t="e">
        <f t="shared" si="9"/>
        <v>#N/A</v>
      </c>
      <c r="E22" s="717" t="str">
        <f t="shared" si="1"/>
        <v xml:space="preserve"> </v>
      </c>
      <c r="F22" s="718" t="e">
        <f t="shared" si="5"/>
        <v>#N/A</v>
      </c>
      <c r="G22" s="732"/>
      <c r="H22" s="720" t="str">
        <f t="shared" si="6"/>
        <v xml:space="preserve"> </v>
      </c>
      <c r="I22" s="724"/>
    </row>
    <row r="23" spans="1:9" hidden="1">
      <c r="A23" s="725">
        <v>19</v>
      </c>
      <c r="B23" s="726" t="str">
        <f t="shared" si="7"/>
        <v>O4</v>
      </c>
      <c r="C23" s="728" t="e">
        <f t="shared" si="8"/>
        <v>#N/A</v>
      </c>
      <c r="D23" s="728" t="e">
        <f t="shared" si="9"/>
        <v>#N/A</v>
      </c>
      <c r="E23" s="717" t="str">
        <f t="shared" si="1"/>
        <v xml:space="preserve"> </v>
      </c>
      <c r="F23" s="718" t="e">
        <f t="shared" si="5"/>
        <v>#N/A</v>
      </c>
      <c r="G23" s="732"/>
      <c r="H23" s="720" t="str">
        <f t="shared" si="6"/>
        <v xml:space="preserve"> </v>
      </c>
      <c r="I23" s="724"/>
    </row>
    <row r="24" spans="1:9" hidden="1">
      <c r="A24" s="725">
        <v>20</v>
      </c>
      <c r="B24" s="726" t="str">
        <f t="shared" si="7"/>
        <v>O5</v>
      </c>
      <c r="C24" s="728" t="e">
        <f t="shared" si="8"/>
        <v>#N/A</v>
      </c>
      <c r="D24" s="728" t="e">
        <f t="shared" si="9"/>
        <v>#N/A</v>
      </c>
      <c r="E24" s="717" t="str">
        <f t="shared" si="1"/>
        <v xml:space="preserve"> </v>
      </c>
      <c r="F24" s="718" t="e">
        <f t="shared" si="5"/>
        <v>#N/A</v>
      </c>
      <c r="G24" s="732"/>
      <c r="H24" s="720" t="str">
        <f t="shared" si="6"/>
        <v xml:space="preserve"> </v>
      </c>
      <c r="I24" s="724"/>
    </row>
    <row r="25" spans="1:9" hidden="1">
      <c r="A25" s="725">
        <v>21</v>
      </c>
      <c r="B25" s="726" t="str">
        <f t="shared" si="7"/>
        <v>O6</v>
      </c>
      <c r="C25" s="728" t="e">
        <f t="shared" si="8"/>
        <v>#N/A</v>
      </c>
      <c r="D25" s="728" t="e">
        <f t="shared" si="9"/>
        <v>#N/A</v>
      </c>
      <c r="E25" s="717" t="str">
        <f t="shared" si="1"/>
        <v xml:space="preserve"> </v>
      </c>
      <c r="F25" s="718" t="e">
        <f t="shared" si="5"/>
        <v>#N/A</v>
      </c>
      <c r="G25" s="732"/>
      <c r="H25" s="720" t="str">
        <f t="shared" si="6"/>
        <v xml:space="preserve"> </v>
      </c>
      <c r="I25" s="724"/>
    </row>
    <row r="26" spans="1:9" hidden="1">
      <c r="A26" s="725">
        <v>22</v>
      </c>
      <c r="B26" s="726" t="str">
        <f t="shared" si="7"/>
        <v>O7</v>
      </c>
      <c r="C26" s="728" t="e">
        <f t="shared" si="8"/>
        <v>#N/A</v>
      </c>
      <c r="D26" s="728" t="e">
        <f t="shared" si="9"/>
        <v>#N/A</v>
      </c>
      <c r="E26" s="717" t="str">
        <f t="shared" si="1"/>
        <v xml:space="preserve"> </v>
      </c>
      <c r="F26" s="718" t="e">
        <f t="shared" si="5"/>
        <v>#N/A</v>
      </c>
      <c r="G26" s="732"/>
      <c r="H26" s="720" t="str">
        <f t="shared" si="6"/>
        <v xml:space="preserve"> </v>
      </c>
      <c r="I26" s="724"/>
    </row>
    <row r="27" spans="1:9" hidden="1">
      <c r="A27" s="725">
        <v>23</v>
      </c>
      <c r="B27" s="726" t="str">
        <f t="shared" si="7"/>
        <v>O8</v>
      </c>
      <c r="C27" s="728" t="e">
        <f t="shared" si="8"/>
        <v>#N/A</v>
      </c>
      <c r="D27" s="728" t="e">
        <f t="shared" si="9"/>
        <v>#N/A</v>
      </c>
      <c r="E27" s="717" t="str">
        <f t="shared" si="1"/>
        <v xml:space="preserve"> </v>
      </c>
      <c r="F27" s="718" t="e">
        <f t="shared" si="5"/>
        <v>#N/A</v>
      </c>
      <c r="G27" s="732"/>
      <c r="H27" s="720" t="str">
        <f t="shared" si="6"/>
        <v xml:space="preserve"> </v>
      </c>
      <c r="I27" s="724"/>
    </row>
    <row r="28" spans="1:9" hidden="1">
      <c r="A28" s="725">
        <v>24</v>
      </c>
      <c r="B28" s="726" t="str">
        <f t="shared" si="7"/>
        <v>O9</v>
      </c>
      <c r="C28" s="728" t="e">
        <f t="shared" si="8"/>
        <v>#N/A</v>
      </c>
      <c r="D28" s="728" t="e">
        <f t="shared" si="9"/>
        <v>#N/A</v>
      </c>
      <c r="E28" s="717" t="str">
        <f t="shared" si="1"/>
        <v xml:space="preserve"> </v>
      </c>
      <c r="F28" s="718" t="e">
        <f t="shared" si="5"/>
        <v>#N/A</v>
      </c>
      <c r="G28" s="732"/>
      <c r="H28" s="720" t="str">
        <f t="shared" si="6"/>
        <v xml:space="preserve"> </v>
      </c>
      <c r="I28" s="724"/>
    </row>
    <row r="29" spans="1:9" hidden="1">
      <c r="A29" s="725">
        <v>25</v>
      </c>
      <c r="B29" s="726" t="str">
        <f t="shared" si="7"/>
        <v>O10</v>
      </c>
      <c r="C29" s="728" t="e">
        <f t="shared" si="8"/>
        <v>#N/A</v>
      </c>
      <c r="D29" s="728" t="e">
        <f t="shared" si="9"/>
        <v>#N/A</v>
      </c>
      <c r="E29" s="717" t="str">
        <f t="shared" si="1"/>
        <v xml:space="preserve"> </v>
      </c>
      <c r="F29" s="718" t="e">
        <f t="shared" si="5"/>
        <v>#N/A</v>
      </c>
      <c r="G29" s="732"/>
      <c r="H29" s="720" t="str">
        <f t="shared" si="6"/>
        <v xml:space="preserve"> </v>
      </c>
      <c r="I29" s="724"/>
    </row>
    <row r="30" spans="1:9" hidden="1">
      <c r="A30" s="725">
        <v>26</v>
      </c>
      <c r="B30" s="726" t="str">
        <f t="shared" si="7"/>
        <v>O11</v>
      </c>
      <c r="C30" s="728" t="e">
        <f t="shared" si="8"/>
        <v>#N/A</v>
      </c>
      <c r="D30" s="728" t="e">
        <f t="shared" si="9"/>
        <v>#N/A</v>
      </c>
      <c r="E30" s="717" t="str">
        <f t="shared" si="1"/>
        <v xml:space="preserve"> </v>
      </c>
      <c r="F30" s="718" t="e">
        <f t="shared" si="5"/>
        <v>#N/A</v>
      </c>
      <c r="G30" s="732"/>
      <c r="H30" s="720" t="str">
        <f t="shared" si="6"/>
        <v xml:space="preserve"> </v>
      </c>
      <c r="I30" s="724"/>
    </row>
    <row r="31" spans="1:9" hidden="1">
      <c r="A31" s="725">
        <v>27</v>
      </c>
      <c r="B31" s="726" t="str">
        <f t="shared" si="7"/>
        <v>O12</v>
      </c>
      <c r="C31" s="728" t="e">
        <f t="shared" si="8"/>
        <v>#N/A</v>
      </c>
      <c r="D31" s="728" t="e">
        <f t="shared" si="9"/>
        <v>#N/A</v>
      </c>
      <c r="E31" s="717" t="str">
        <f t="shared" si="1"/>
        <v xml:space="preserve"> </v>
      </c>
      <c r="F31" s="718" t="e">
        <f t="shared" si="5"/>
        <v>#N/A</v>
      </c>
      <c r="G31" s="732"/>
      <c r="H31" s="720" t="str">
        <f t="shared" si="6"/>
        <v xml:space="preserve"> </v>
      </c>
      <c r="I31" s="724"/>
    </row>
    <row r="32" spans="1:9" hidden="1">
      <c r="A32" s="725">
        <v>28</v>
      </c>
      <c r="B32" s="726" t="str">
        <f t="shared" si="7"/>
        <v>O13</v>
      </c>
      <c r="C32" s="728" t="e">
        <f t="shared" si="8"/>
        <v>#N/A</v>
      </c>
      <c r="D32" s="728" t="e">
        <f t="shared" si="9"/>
        <v>#N/A</v>
      </c>
      <c r="E32" s="717" t="str">
        <f t="shared" si="1"/>
        <v xml:space="preserve"> </v>
      </c>
      <c r="F32" s="718" t="e">
        <f t="shared" si="5"/>
        <v>#N/A</v>
      </c>
      <c r="G32" s="732"/>
      <c r="H32" s="720" t="str">
        <f t="shared" si="6"/>
        <v xml:space="preserve"> </v>
      </c>
      <c r="I32" s="724"/>
    </row>
    <row r="33" spans="1:9" hidden="1">
      <c r="A33" s="725">
        <v>29</v>
      </c>
      <c r="B33" s="726" t="str">
        <f t="shared" si="7"/>
        <v>O14</v>
      </c>
      <c r="C33" s="728" t="e">
        <f t="shared" si="8"/>
        <v>#N/A</v>
      </c>
      <c r="D33" s="728" t="e">
        <f t="shared" si="9"/>
        <v>#N/A</v>
      </c>
      <c r="E33" s="717" t="str">
        <f t="shared" si="1"/>
        <v xml:space="preserve"> </v>
      </c>
      <c r="F33" s="718" t="e">
        <f t="shared" si="5"/>
        <v>#N/A</v>
      </c>
      <c r="G33" s="732"/>
      <c r="H33" s="720" t="str">
        <f t="shared" si="6"/>
        <v xml:space="preserve"> </v>
      </c>
      <c r="I33" s="724"/>
    </row>
    <row r="34" spans="1:9" hidden="1">
      <c r="A34" s="725">
        <v>30</v>
      </c>
      <c r="B34" s="726" t="str">
        <f t="shared" si="7"/>
        <v>O15</v>
      </c>
      <c r="C34" s="728" t="e">
        <f t="shared" si="8"/>
        <v>#N/A</v>
      </c>
      <c r="D34" s="728" t="e">
        <f t="shared" si="9"/>
        <v>#N/A</v>
      </c>
      <c r="E34" s="717" t="str">
        <f t="shared" si="1"/>
        <v xml:space="preserve"> </v>
      </c>
      <c r="F34" s="718" t="e">
        <f t="shared" si="5"/>
        <v>#N/A</v>
      </c>
      <c r="G34" s="732"/>
      <c r="H34" s="720" t="str">
        <f t="shared" si="6"/>
        <v xml:space="preserve"> </v>
      </c>
      <c r="I34" s="724"/>
    </row>
  </sheetData>
  <sheetProtection algorithmName="SHA-512" hashValue="GHuH6OycZBqLGEYWcAMs/7h0/xa+QTv4J+QQHegGTi6MSZ8vxPEWjdDMJypu7fEJihiykAlZ5JbSVf1Tu0qpUw==" saltValue="3KoFCAmyUoTSqmheUSTPkQ==" spinCount="100000" sheet="1" objects="1" scenarios="1" selectLockedCells="1" selectUnlockedCells="1"/>
  <conditionalFormatting sqref="H5:H34">
    <cfRule type="cellIs" dxfId="4" priority="17" operator="equal">
      <formula>"NH"</formula>
    </cfRule>
    <cfRule type="cellIs" dxfId="3" priority="18" operator="equal">
      <formula>"H"</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46</vt:i4>
      </vt:variant>
    </vt:vector>
  </HeadingPairs>
  <TitlesOfParts>
    <vt:vector size="57" baseType="lpstr">
      <vt:lpstr>1_ENTREGA</vt:lpstr>
      <vt:lpstr>2_APERTURA DE SOBRES</vt:lpstr>
      <vt:lpstr>5,1. REQUISITOS JURÍDICOS</vt:lpstr>
      <vt:lpstr>5.2.1 EXPERIENCIA GRAL</vt:lpstr>
      <vt:lpstr>5.3 CAP FINANCIERA</vt:lpstr>
      <vt:lpstr>5.5 REQUISITOS COMERCIALES</vt:lpstr>
      <vt:lpstr>COSTOS TOTALES</vt:lpstr>
      <vt:lpstr>PRESUPUESTO</vt:lpstr>
      <vt:lpstr>RESUMEN</vt:lpstr>
      <vt:lpstr>Cálculo Pt2</vt:lpstr>
      <vt:lpstr>10. EVALUACIÓN</vt:lpstr>
      <vt:lpstr>'1_ENTREGA'!Área_de_impresión</vt:lpstr>
      <vt:lpstr>'2_APERTURA DE SOBRES'!Área_de_impresión</vt:lpstr>
      <vt:lpstr>'5,1. REQUISITOS JURÍDICOS'!Área_de_impresión</vt:lpstr>
      <vt:lpstr>AU</vt:lpstr>
      <vt:lpstr>BANDERA</vt:lpstr>
      <vt:lpstr>C_FINANCIERA</vt:lpstr>
      <vt:lpstr>COSTO_D</vt:lpstr>
      <vt:lpstr>EST_EXP</vt:lpstr>
      <vt:lpstr>ESTATUS</vt:lpstr>
      <vt:lpstr>EXPERIENCIA</vt:lpstr>
      <vt:lpstr>ITEMS_REPRE</vt:lpstr>
      <vt:lpstr>LISTA_OFERENTES</vt:lpstr>
      <vt:lpstr>OFERENTE_1</vt:lpstr>
      <vt:lpstr>OFERENTE_10</vt:lpstr>
      <vt:lpstr>OFERENTE_11</vt:lpstr>
      <vt:lpstr>OFERENTE_12</vt:lpstr>
      <vt:lpstr>OFERENTE_13</vt:lpstr>
      <vt:lpstr>OFERENTE_14</vt:lpstr>
      <vt:lpstr>OFERENTE_15</vt:lpstr>
      <vt:lpstr>OFERENTE_16</vt:lpstr>
      <vt:lpstr>OFERENTE_17</vt:lpstr>
      <vt:lpstr>OFERENTE_18</vt:lpstr>
      <vt:lpstr>OFERENTE_19</vt:lpstr>
      <vt:lpstr>OFERENTE_2</vt:lpstr>
      <vt:lpstr>OFERENTE_20</vt:lpstr>
      <vt:lpstr>OFERENTE_21</vt:lpstr>
      <vt:lpstr>OFERENTE_22</vt:lpstr>
      <vt:lpstr>OFERENTE_23</vt:lpstr>
      <vt:lpstr>OFERENTE_24</vt:lpstr>
      <vt:lpstr>OFERENTE_25</vt:lpstr>
      <vt:lpstr>OFERENTE_26</vt:lpstr>
      <vt:lpstr>OFERENTE_27</vt:lpstr>
      <vt:lpstr>OFERENTE_28</vt:lpstr>
      <vt:lpstr>OFERENTE_29</vt:lpstr>
      <vt:lpstr>OFERENTE_3</vt:lpstr>
      <vt:lpstr>OFERENTE_30</vt:lpstr>
      <vt:lpstr>OFERENTE_4</vt:lpstr>
      <vt:lpstr>OFERENTE_5</vt:lpstr>
      <vt:lpstr>OFERENTE_6</vt:lpstr>
      <vt:lpstr>OFERENTE_7</vt:lpstr>
      <vt:lpstr>OFERENTE_8</vt:lpstr>
      <vt:lpstr>OFERENTE_9</vt:lpstr>
      <vt:lpstr>OFERTA_0</vt:lpstr>
      <vt:lpstr>'10. EVALUACIÓN'!ORDEN</vt:lpstr>
      <vt:lpstr>PRESUPUESTO</vt:lpstr>
      <vt:lpstr>R_COMERCIALES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pcc</dc:creator>
  <cp:lastModifiedBy>user</cp:lastModifiedBy>
  <cp:lastPrinted>2019-07-31T18:34:58Z</cp:lastPrinted>
  <dcterms:created xsi:type="dcterms:W3CDTF">2013-08-04T21:27:49Z</dcterms:created>
  <dcterms:modified xsi:type="dcterms:W3CDTF">2020-06-24T15:32:23Z</dcterms:modified>
</cp:coreProperties>
</file>